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pread_controller" sheetId="1" state="visible" r:id="rId1"/>
    <sheet name="spread_controller_20_minutes" sheetId="2" state="visible" r:id="rId2"/>
  </sheets>
  <definedNames>
    <definedName name="K_UNIT" hidden="0">spread_controller!$B$16</definedName>
    <definedName name="K_TIME_UNIT" hidden="0">spread_controller!$B$17</definedName>
    <definedName name="ALPHA_UNIT" hidden="0">spread_controller!$B$18</definedName>
    <definedName name="ALPHA_TIME_UNIT" hidden="0">spread_controller!$B$19</definedName>
    <definedName name="ALPHA_I" hidden="0">spread_controller!$F$6</definedName>
    <definedName name="ALPHA_D" hidden="0">spread_controller!$F$7</definedName>
    <definedName name="K_P" hidden="0">spread_controller!$D$5</definedName>
    <definedName name="K_I" hidden="0">spread_controller!$D$6</definedName>
    <definedName name="K_D" hidden="0">spread_controller!$D$7</definedName>
    <definedName name="TARGET" hidden="0">spread_controller!$B$4</definedName>
    <definedName name="PEER_TARGET_UNIT" hidden="0">spread_controller!$B$20</definedName>
    <definedName name="START_LEDGER" hidden="0">spread_controller!$B$10</definedName>
    <definedName name="START_LIQUIDITY_OUT" hidden="0">spread_controller!$B$11</definedName>
    <definedName name="START_LIQUIDITY_IN" hidden="0">spread_controller!$B$12</definedName>
    <definedName name="START_FEE" hidden="0">spread_controller!$B$13</definedName>
    <definedName name="LIQUIDITY_DELTAS" hidden="0">spread_controller!$I$4:$I$53</definedName>
    <definedName name="TIMESTAMPS" hidden="0">spread_controller!$H$4:$H$53</definedName>
    <definedName name="K_T" hidden="0">spread_controller!$D$4</definedName>
    <definedName name="TIMESTAMPS2" hidden="0">spread_controller_20_minutes!$H$4:$H$53</definedName>
    <definedName name="LIQUIDITY_DELTAS2" hidden="0">spread_controller_20_minutes!$I$4:$I$53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<sst xmlns="http://schemas.openxmlformats.org/spreadsheetml/2006/main" count="54" uniqueCount="54">
  <si>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Spread Controller</t>
  </si>
  <si>
    <t>inputs</t>
  </si>
  <si>
    <t>ledger</t>
  </si>
  <si>
    <t>error</t>
  </si>
  <si>
    <t xml:space="preserve">delta (derivative)</t>
  </si>
  <si>
    <t>integral</t>
  </si>
  <si>
    <t xml:space="preserve">spread rate adjustment</t>
  </si>
  <si>
    <t>parameters</t>
  </si>
  <si>
    <t>timestamp</t>
  </si>
  <si>
    <t xml:space="preserve">liquidity change</t>
  </si>
  <si>
    <t xml:space="preserve">from (inclusive)</t>
  </si>
  <si>
    <t xml:space="preserve">to (exclusive)</t>
  </si>
  <si>
    <t>delta_time_s</t>
  </si>
  <si>
    <t xml:space="preserve">time in s</t>
  </si>
  <si>
    <t>liquidity_change_cumul</t>
  </si>
  <si>
    <t>liquidity_out</t>
  </si>
  <si>
    <t>liquidity_in</t>
  </si>
  <si>
    <t>liquidity_total</t>
  </si>
  <si>
    <t xml:space="preserve">process variable (y(t))</t>
  </si>
  <si>
    <t xml:space="preserve">setpoint (r(t))</t>
  </si>
  <si>
    <t xml:space="preserve">error (e(t))</t>
  </si>
  <si>
    <t>slope</t>
  </si>
  <si>
    <t xml:space="preserve">error_delta (e(t)-e(t-1))</t>
  </si>
  <si>
    <t>lambda_d</t>
  </si>
  <si>
    <t>delta_residual</t>
  </si>
  <si>
    <t>delta_contribution</t>
  </si>
  <si>
    <t>lambda_i</t>
  </si>
  <si>
    <t xml:space="preserve">beta_1 / alpha</t>
  </si>
  <si>
    <t>error_ewma</t>
  </si>
  <si>
    <t>ewma_contribution</t>
  </si>
  <si>
    <t>dt</t>
  </si>
  <si>
    <t>time</t>
  </si>
  <si>
    <t>proportional</t>
  </si>
  <si>
    <t>delta</t>
  </si>
  <si>
    <t>feerate_adj</t>
  </si>
  <si>
    <t>sum_spread_rate_adj</t>
  </si>
  <si>
    <t xml:space="preserve">spread rate</t>
  </si>
  <si>
    <t>target</t>
  </si>
  <si>
    <t>k_t</t>
  </si>
  <si>
    <t>k_p</t>
  </si>
  <si>
    <t>k_i</t>
  </si>
  <si>
    <t>alpha_i</t>
  </si>
  <si>
    <t>k_d</t>
  </si>
  <si>
    <t>alpha_d</t>
  </si>
  <si>
    <t xml:space="preserve">start values</t>
  </si>
  <si>
    <t>ledger_start</t>
  </si>
  <si>
    <t>spread</t>
  </si>
  <si>
    <t>constants</t>
  </si>
  <si>
    <t>K_UNIT</t>
  </si>
  <si>
    <t>K_TIME_UNIT</t>
  </si>
  <si>
    <t>ALPHA_UNIT</t>
  </si>
  <si>
    <t>ALPHA_TIME_UNIT</t>
  </si>
  <si>
    <t>PEER_TARGET_UNIT</t>
  </si>
  <si>
    <t>beta_1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</si>
</sst>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4" formatCode="dd/mm/yyyy h:mm:ss"/>
    <numFmt numFmtId="165" formatCode="0.000000"/>
    <numFmt numFmtId="166" formatCode="0.000"/>
    <numFmt numFmtId="167" formatCode="#,##0.000000"/>
    <numFmt numFmtId="168" formatCode="0.0000"/>
    <numFmt numFmtId="169" formatCode="#,##0.0000"/>
    <numFmt numFmtId="170" formatCode="0.000000000000"/>
    <numFmt numFmtId="171" formatCode="dd/mm/yy h:mm;@"/>
  </numFmts>
  <fonts count="4">
    <font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59999389629810485"/>
        <bgColor theme="7" tint="0.59999389629810485"/>
      </patternFill>
    </fill>
  </fills>
  <borders count="51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medium">
        <color auto="1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theme="2" tint="0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theme="2" tint="0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16">
    <xf fontId="0" fillId="0" borderId="0" numFmtId="0" xfId="0"/>
    <xf fontId="1" fillId="0" borderId="0" numFmtId="0" xfId="0" applyFont="1"/>
    <xf fontId="0" fillId="0" borderId="0" numFmtId="0" xfId="0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 applyAlignment="1">
      <alignment horizontal="center"/>
    </xf>
    <xf fontId="2" fillId="2" borderId="6" numFmtId="0" xfId="0" applyFont="1" applyFill="1" applyBorder="1" applyAlignment="1">
      <alignment horizontal="center"/>
    </xf>
    <xf fontId="2" fillId="2" borderId="7" numFmtId="0" xfId="0" applyFont="1" applyFill="1" applyBorder="1" applyAlignment="1">
      <alignment horizontal="center"/>
    </xf>
    <xf fontId="2" fillId="2" borderId="8" numFmtId="0" xfId="0" applyFont="1" applyFill="1" applyBorder="1" applyAlignment="1">
      <alignment horizontal="center"/>
    </xf>
    <xf fontId="2" fillId="2" borderId="9" numFmtId="0" xfId="0" applyFont="1" applyFill="1" applyBorder="1" applyAlignment="1">
      <alignment horizontal="center"/>
    </xf>
    <xf fontId="3" fillId="3" borderId="10" numFmtId="0" xfId="0" applyFont="1" applyFill="1" applyBorder="1" applyAlignment="1">
      <alignment horizontal="center"/>
    </xf>
    <xf fontId="3" fillId="3" borderId="11" numFmtId="0" xfId="0" applyFont="1" applyFill="1" applyBorder="1" applyAlignment="1">
      <alignment horizontal="center"/>
    </xf>
    <xf fontId="3" fillId="3" borderId="12" numFmtId="0" xfId="0" applyFont="1" applyFill="1" applyBorder="1" applyAlignment="1">
      <alignment horizontal="center"/>
    </xf>
    <xf fontId="3" fillId="3" borderId="3" numFmtId="0" xfId="0" applyFont="1" applyFill="1" applyBorder="1" applyAlignment="1">
      <alignment horizontal="center"/>
      <protection hidden="0" locked="1"/>
    </xf>
    <xf fontId="3" fillId="3" borderId="6" numFmtId="0" xfId="0" applyFont="1" applyFill="1" applyBorder="1" applyAlignment="1">
      <alignment horizontal="center"/>
    </xf>
    <xf fontId="3" fillId="3" borderId="13" numFmtId="0" xfId="0" applyFont="1" applyFill="1" applyBorder="1" applyAlignment="1">
      <alignment horizontal="center"/>
    </xf>
    <xf fontId="3" fillId="3" borderId="14" numFmtId="0" xfId="0" applyFont="1" applyFill="1" applyBorder="1" applyAlignment="1">
      <alignment horizontal="center"/>
    </xf>
    <xf fontId="3" fillId="3" borderId="15" numFmtId="0" xfId="0" applyFont="1" applyFill="1" applyBorder="1" applyAlignment="1">
      <alignment horizontal="center"/>
    </xf>
    <xf fontId="3" fillId="3" borderId="16" numFmtId="0" xfId="0" applyFont="1" applyFill="1" applyBorder="1" applyAlignment="1">
      <alignment horizontal="center"/>
    </xf>
    <xf fontId="3" fillId="3" borderId="17" numFmtId="0" xfId="0" applyFont="1" applyFill="1" applyBorder="1" applyAlignment="1">
      <alignment horizontal="center"/>
    </xf>
    <xf fontId="3" fillId="4" borderId="18" numFmtId="0" xfId="0" applyFont="1" applyFill="1" applyBorder="1"/>
    <xf fontId="0" fillId="0" borderId="19" numFmtId="3" xfId="0" applyNumberFormat="1" applyBorder="1"/>
    <xf fontId="3" fillId="4" borderId="19" numFmtId="0" xfId="0" applyFont="1" applyFill="1" applyBorder="1"/>
    <xf fontId="0" fillId="0" borderId="20" numFmtId="0" xfId="0" applyBorder="1"/>
    <xf fontId="0" fillId="0" borderId="21" numFmtId="164" xfId="0" applyNumberFormat="1" applyBorder="1"/>
    <xf fontId="0" fillId="0" borderId="22" numFmtId="3" xfId="0" applyNumberFormat="1" applyBorder="1"/>
    <xf fontId="0" fillId="0" borderId="23" numFmtId="164" xfId="0" applyNumberFormat="1" applyBorder="1"/>
    <xf fontId="0" fillId="0" borderId="23" numFmtId="0" xfId="0" applyBorder="1"/>
    <xf fontId="0" fillId="0" borderId="23" numFmtId="3" xfId="0" applyNumberFormat="1" applyBorder="1"/>
    <xf fontId="0" fillId="0" borderId="24" numFmtId="3" xfId="0" applyNumberFormat="1" applyBorder="1"/>
    <xf fontId="0" fillId="0" borderId="21" numFmtId="0" xfId="0" applyBorder="1"/>
    <xf fontId="0" fillId="0" borderId="22" numFmtId="0" xfId="0" applyBorder="1"/>
    <xf fontId="0" fillId="0" borderId="23" numFmtId="165" xfId="0" applyNumberFormat="1" applyBorder="1"/>
    <xf fontId="0" fillId="0" borderId="22" numFmtId="165" xfId="0" applyNumberFormat="1" applyBorder="1"/>
    <xf fontId="0" fillId="0" borderId="25" numFmtId="0" xfId="0" applyBorder="1"/>
    <xf fontId="0" fillId="0" borderId="26" numFmtId="0" xfId="0" applyBorder="1"/>
    <xf fontId="0" fillId="0" borderId="22" numFmtId="166" xfId="0" applyNumberFormat="1" applyBorder="1"/>
    <xf fontId="0" fillId="0" borderId="19" numFmtId="0" xfId="0" applyBorder="1"/>
    <xf fontId="0" fillId="0" borderId="21" numFmtId="167" xfId="0" applyNumberFormat="1" applyBorder="1"/>
    <xf fontId="0" fillId="0" borderId="23" numFmtId="167" xfId="0" applyNumberFormat="1" applyBorder="1"/>
    <xf fontId="0" fillId="0" borderId="24" numFmtId="167" xfId="0" applyNumberFormat="1" applyBorder="1"/>
    <xf fontId="0" fillId="0" borderId="22" numFmtId="167" xfId="0" applyNumberFormat="1" applyBorder="1"/>
    <xf fontId="0" fillId="0" borderId="21" numFmtId="168" xfId="0" applyNumberFormat="1" applyBorder="1"/>
    <xf fontId="0" fillId="0" borderId="21" numFmtId="169" xfId="0" applyNumberFormat="1" applyBorder="1"/>
    <xf fontId="0" fillId="0" borderId="25" numFmtId="169" xfId="0" applyNumberFormat="1" applyBorder="1"/>
    <xf fontId="0" fillId="0" borderId="25" numFmtId="169" xfId="0" applyNumberFormat="1" applyBorder="1"/>
    <xf fontId="0" fillId="0" borderId="22" numFmtId="169" xfId="0" applyNumberFormat="1" applyBorder="1"/>
    <xf fontId="0" fillId="0" borderId="25" numFmtId="165" xfId="0" applyNumberFormat="1" applyBorder="1"/>
    <xf fontId="0" fillId="0" borderId="24" numFmtId="165" xfId="0" applyNumberFormat="1" applyBorder="1"/>
    <xf fontId="3" fillId="4" borderId="27" numFmtId="0" xfId="0" applyFont="1" applyFill="1" applyBorder="1"/>
    <xf fontId="0" fillId="0" borderId="28" numFmtId="0" xfId="0" applyBorder="1"/>
    <xf fontId="3" fillId="4" borderId="29" numFmtId="0" xfId="0" applyFont="1" applyFill="1" applyBorder="1"/>
    <xf fontId="0" fillId="0" borderId="30" numFmtId="0" xfId="0" applyBorder="1"/>
    <xf fontId="3" fillId="4" borderId="30" numFmtId="0" xfId="0" applyFont="1" applyFill="1" applyBorder="1"/>
    <xf fontId="0" fillId="0" borderId="31" numFmtId="0" xfId="0" applyBorder="1"/>
    <xf fontId="3" fillId="3" borderId="3" numFmtId="0" xfId="0" applyFont="1" applyFill="1" applyBorder="1" applyAlignment="1">
      <alignment horizontal="center"/>
    </xf>
    <xf fontId="3" fillId="4" borderId="32" numFmtId="0" xfId="0" applyFont="1" applyFill="1" applyBorder="1"/>
    <xf fontId="0" fillId="0" borderId="33" numFmtId="164" xfId="0" applyNumberFormat="1" applyBorder="1"/>
    <xf fontId="3" fillId="4" borderId="13" numFmtId="0" xfId="0" applyFont="1" applyFill="1" applyBorder="1"/>
    <xf fontId="0" fillId="0" borderId="16" numFmtId="3" xfId="0" applyNumberFormat="1" applyBorder="1"/>
    <xf fontId="3" fillId="4" borderId="34" numFmtId="0" xfId="0" applyFont="1" applyFill="1" applyBorder="1"/>
    <xf fontId="0" fillId="0" borderId="35" numFmtId="3" xfId="0" applyNumberFormat="1" applyBorder="1"/>
    <xf fontId="3" fillId="3" borderId="36" numFmtId="0" xfId="0" applyFont="1" applyFill="1" applyBorder="1" applyAlignment="1">
      <alignment horizontal="center"/>
    </xf>
    <xf fontId="3" fillId="3" borderId="8" numFmtId="0" xfId="0" applyFont="1" applyFill="1" applyBorder="1" applyAlignment="1">
      <alignment horizontal="center"/>
    </xf>
    <xf fontId="3" fillId="4" borderId="37" numFmtId="0" xfId="0" applyFont="1" applyFill="1" applyBorder="1"/>
    <xf fontId="0" fillId="0" borderId="38" numFmtId="3" xfId="0" applyNumberFormat="1" applyBorder="1"/>
    <xf fontId="0" fillId="0" borderId="0" numFmtId="170" xfId="0" applyNumberFormat="1"/>
    <xf fontId="0" fillId="0" borderId="0" numFmtId="164" xfId="0" applyNumberFormat="1"/>
    <xf fontId="0" fillId="0" borderId="0" numFmtId="171" xfId="0" applyNumberFormat="1"/>
    <xf fontId="0" fillId="0" borderId="39" numFmtId="0" xfId="0" applyBorder="1"/>
    <xf fontId="0" fillId="0" borderId="40" numFmtId="0" xfId="0" applyBorder="1"/>
    <xf fontId="0" fillId="0" borderId="0" numFmtId="0" xfId="0">
      <protection hidden="0" locked="1"/>
    </xf>
    <xf fontId="0" fillId="0" borderId="41" numFmtId="164" xfId="0" applyNumberFormat="1" applyBorder="1"/>
    <xf fontId="0" fillId="0" borderId="41" numFmtId="3" xfId="0" applyNumberFormat="1" applyBorder="1"/>
    <xf fontId="0" fillId="0" borderId="42" numFmtId="3" xfId="0" applyNumberFormat="1" applyBorder="1"/>
    <xf fontId="0" fillId="0" borderId="43" numFmtId="167" xfId="0" applyNumberFormat="1" applyBorder="1"/>
    <xf fontId="0" fillId="0" borderId="41" numFmtId="167" xfId="0" applyNumberFormat="1" applyBorder="1"/>
    <xf fontId="0" fillId="0" borderId="42" numFmtId="167" xfId="0" applyNumberFormat="1" applyBorder="1"/>
    <xf fontId="0" fillId="0" borderId="43" numFmtId="165" xfId="0" applyNumberFormat="1" applyBorder="1"/>
    <xf fontId="0" fillId="0" borderId="44" numFmtId="0" xfId="0" applyBorder="1">
      <protection hidden="0" locked="1"/>
    </xf>
    <xf fontId="0" fillId="0" borderId="45" numFmtId="164" xfId="0" applyNumberFormat="1" applyBorder="1"/>
    <xf fontId="0" fillId="0" borderId="45" numFmtId="3" xfId="0" applyNumberFormat="1" applyBorder="1"/>
    <xf fontId="0" fillId="0" borderId="46" numFmtId="3" xfId="0" applyNumberFormat="1" applyBorder="1"/>
    <xf fontId="0" fillId="0" borderId="47" numFmtId="167" xfId="0" applyNumberFormat="1" applyBorder="1"/>
    <xf fontId="0" fillId="0" borderId="45" numFmtId="167" xfId="0" applyNumberFormat="1" applyBorder="1"/>
    <xf fontId="0" fillId="0" borderId="46" numFmtId="167" xfId="0" applyNumberFormat="1" applyBorder="1"/>
    <xf fontId="0" fillId="0" borderId="47" numFmtId="165" xfId="0" applyNumberFormat="1" applyBorder="1"/>
    <xf fontId="0" fillId="0" borderId="21" numFmtId="165" xfId="0" applyNumberFormat="1" applyBorder="1"/>
    <xf fontId="0" fillId="0" borderId="39" numFmtId="164" xfId="0" applyNumberFormat="1" applyBorder="1"/>
    <xf fontId="0" fillId="0" borderId="48" numFmtId="164" xfId="0" applyNumberFormat="1" applyBorder="1"/>
    <xf fontId="0" fillId="0" borderId="48" numFmtId="3" xfId="0" applyNumberFormat="1" applyBorder="1"/>
    <xf fontId="0" fillId="0" borderId="40" numFmtId="3" xfId="0" applyNumberFormat="1" applyBorder="1"/>
    <xf fontId="0" fillId="0" borderId="39" numFmtId="167" xfId="0" applyNumberFormat="1" applyBorder="1"/>
    <xf fontId="0" fillId="0" borderId="48" numFmtId="167" xfId="0" applyNumberFormat="1" applyBorder="1"/>
    <xf fontId="0" fillId="0" borderId="49" numFmtId="167" xfId="0" applyNumberFormat="1" applyBorder="1"/>
    <xf fontId="0" fillId="0" borderId="40" numFmtId="167" xfId="0" applyNumberFormat="1" applyBorder="1"/>
    <xf fontId="0" fillId="0" borderId="39" numFmtId="168" xfId="0" applyNumberFormat="1" applyBorder="1"/>
    <xf fontId="0" fillId="0" borderId="48" numFmtId="165" xfId="0" applyNumberFormat="1" applyBorder="1"/>
    <xf fontId="0" fillId="0" borderId="40" numFmtId="165" xfId="0" applyNumberFormat="1" applyBorder="1"/>
    <xf fontId="0" fillId="0" borderId="39" numFmtId="169" xfId="0" applyNumberFormat="1" applyBorder="1"/>
    <xf fontId="0" fillId="0" borderId="50" numFmtId="169" xfId="0" applyNumberFormat="1" applyBorder="1"/>
    <xf fontId="0" fillId="0" borderId="50" numFmtId="169" xfId="0" applyNumberFormat="1" applyBorder="1"/>
    <xf fontId="0" fillId="0" borderId="40" numFmtId="169" xfId="0" applyNumberFormat="1" applyBorder="1"/>
    <xf fontId="0" fillId="0" borderId="39" numFmtId="165" xfId="0" applyNumberFormat="1" applyBorder="1"/>
    <xf fontId="0" fillId="0" borderId="49" numFmtId="165" xfId="0" applyNumberFormat="1" applyBorder="1"/>
    <xf fontId="0" fillId="0" borderId="40" numFmtId="166" xfId="0" applyNumberFormat="1" applyBorder="1"/>
    <xf fontId="0" fillId="0" borderId="0" numFmtId="3" xfId="0" applyNumberFormat="1"/>
    <xf fontId="0" fillId="0" borderId="0" numFmtId="167" xfId="0" applyNumberFormat="1"/>
    <xf fontId="0" fillId="0" borderId="0" numFmtId="168" xfId="0" applyNumberFormat="1"/>
    <xf fontId="0" fillId="0" borderId="0" numFmtId="165" xfId="0" applyNumberFormat="1"/>
    <xf fontId="0" fillId="0" borderId="0" numFmtId="169" xfId="0" applyNumberFormat="1"/>
    <xf fontId="0" fillId="0" borderId="0" numFmtId="166" xfId="0" applyNumberFormat="1"/>
    <xf fontId="0" fillId="0" borderId="0" numFmtId="164" xfId="0" applyNumberFormat="1"/>
    <xf fontId="0" fillId="0" borderId="0" numFmtId="3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view="normal" topLeftCell="Q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4" max="4" width="11.8515625"/>
    <col bestFit="1" min="8" max="8" width="18.9609375"/>
    <col customWidth="1" min="9" max="9" width="16.8515625"/>
    <col bestFit="1" min="11" max="12" width="18.9609375"/>
    <col min="13" max="14" width="17.421875"/>
    <col bestFit="1" min="15" max="15" width="20.00390625"/>
    <col min="16" max="17" width="17.421875"/>
    <col bestFit="1" min="18" max="18" width="13.28125"/>
    <col bestFit="1" min="19" max="19" width="19.7109375"/>
    <col bestFit="1" min="20" max="20" width="17.8515625"/>
    <col bestFit="1" min="21" max="21" width="10.00390625"/>
    <col customWidth="1" min="22" max="22" width="12.421875"/>
    <col bestFit="1" customWidth="1" min="23" max="23" width="20.7109375"/>
    <col bestFit="1" min="24" max="24" width="9.421875"/>
    <col bestFit="1" customWidth="1" min="25" max="25" width="18.00390625"/>
    <col bestFit="1" customWidth="1" min="26" max="26" width="17.140625"/>
    <col customWidth="1" min="28" max="28" width="15.00390625"/>
    <col bestFit="1" min="29" max="29" width="11.28125"/>
    <col bestFit="1" min="30" max="30" width="19.421875"/>
    <col bestFit="1" min="31" max="31" width="8.9609375"/>
    <col bestFit="1" min="33" max="33" width="14.00390625"/>
    <col customWidth="1" min="34" max="34" width="12.421875"/>
    <col customWidth="1" min="35" max="35" width="11.140625"/>
    <col bestFit="1" min="36" max="36" width="14.00390625"/>
    <col bestFit="1" min="37" max="37" width="19.28125"/>
    <col customWidth="1" min="38" max="38" width="14.140625"/>
  </cols>
  <sheetData>
    <row r="1" ht="18.75">
      <c r="A1" s="1" t="s">
        <v>0</v>
      </c>
      <c r="L1" s="2"/>
      <c r="O1" s="2"/>
    </row>
    <row r="2" ht="14.25">
      <c r="H2" s="3" t="s">
        <v>1</v>
      </c>
      <c r="I2" s="4"/>
      <c r="K2" s="5" t="s">
        <v>2</v>
      </c>
      <c r="L2" s="6"/>
      <c r="M2" s="6"/>
      <c r="N2" s="6"/>
      <c r="O2" s="6"/>
      <c r="P2" s="6"/>
      <c r="Q2" s="6"/>
      <c r="R2" s="7"/>
      <c r="S2" s="5" t="s">
        <v>3</v>
      </c>
      <c r="T2" s="6"/>
      <c r="U2" s="6"/>
      <c r="V2" s="7"/>
      <c r="W2" s="8"/>
      <c r="X2" s="5" t="s">
        <v>4</v>
      </c>
      <c r="Y2" s="6"/>
      <c r="Z2" s="8"/>
      <c r="AA2" s="5" t="s">
        <v>5</v>
      </c>
      <c r="AB2" s="9"/>
      <c r="AC2" s="9"/>
      <c r="AD2" s="10"/>
      <c r="AE2" s="11" t="s">
        <v>6</v>
      </c>
      <c r="AF2" s="6"/>
      <c r="AG2" s="6"/>
      <c r="AH2" s="6"/>
      <c r="AI2" s="6"/>
      <c r="AJ2" s="6"/>
      <c r="AK2" s="7"/>
      <c r="AL2" s="8"/>
    </row>
    <row r="3" ht="14.25">
      <c r="A3" s="12" t="s">
        <v>7</v>
      </c>
      <c r="B3" s="13"/>
      <c r="C3" s="13"/>
      <c r="D3" s="13"/>
      <c r="E3" s="13"/>
      <c r="F3" s="14"/>
      <c r="H3" s="15" t="s">
        <v>8</v>
      </c>
      <c r="I3" s="16" t="s">
        <v>9</v>
      </c>
      <c r="K3" s="17" t="s">
        <v>10</v>
      </c>
      <c r="L3" s="18" t="s">
        <v>11</v>
      </c>
      <c r="M3" s="18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9" t="s">
        <v>17</v>
      </c>
      <c r="S3" s="17" t="s">
        <v>18</v>
      </c>
      <c r="T3" s="18" t="s">
        <v>19</v>
      </c>
      <c r="U3" s="18" t="s">
        <v>20</v>
      </c>
      <c r="V3" s="19" t="s">
        <v>21</v>
      </c>
      <c r="W3" s="20" t="s">
        <v>22</v>
      </c>
      <c r="X3" s="17" t="s">
        <v>23</v>
      </c>
      <c r="Y3" s="18" t="s">
        <v>24</v>
      </c>
      <c r="Z3" s="20" t="s">
        <v>25</v>
      </c>
      <c r="AA3" s="17" t="s">
        <v>26</v>
      </c>
      <c r="AB3" s="21" t="s">
        <v>27</v>
      </c>
      <c r="AC3" s="21" t="s">
        <v>28</v>
      </c>
      <c r="AD3" s="20" t="s">
        <v>29</v>
      </c>
      <c r="AE3" s="21" t="s">
        <v>30</v>
      </c>
      <c r="AF3" s="18" t="s">
        <v>31</v>
      </c>
      <c r="AG3" s="18" t="s">
        <v>32</v>
      </c>
      <c r="AH3" s="18" t="s">
        <v>33</v>
      </c>
      <c r="AI3" s="18" t="s">
        <v>5</v>
      </c>
      <c r="AJ3" s="18" t="s">
        <v>34</v>
      </c>
      <c r="AK3" s="19" t="s">
        <v>35</v>
      </c>
      <c r="AL3" s="20" t="s">
        <v>36</v>
      </c>
    </row>
    <row r="4" ht="14.25">
      <c r="A4" s="22" t="s">
        <v>37</v>
      </c>
      <c r="B4" s="23">
        <v>500000</v>
      </c>
      <c r="C4" s="24" t="s">
        <v>38</v>
      </c>
      <c r="D4">
        <v>10</v>
      </c>
      <c r="E4" s="24"/>
      <c r="F4" s="25"/>
      <c r="H4" s="26">
        <v>44197.041678240741</v>
      </c>
      <c r="I4" s="27">
        <v>250000</v>
      </c>
      <c r="K4" s="26"/>
      <c r="L4" s="28">
        <f>START_LEDGER</f>
        <v>44197</v>
      </c>
      <c r="M4" s="29"/>
      <c r="N4" s="29"/>
      <c r="O4" s="28"/>
      <c r="P4" s="30">
        <f>START_LIQUIDITY_OUT</f>
        <v>1000000</v>
      </c>
      <c r="Q4" s="30">
        <f>START_LIQUIDITY_IN</f>
        <v>1000000</v>
      </c>
      <c r="R4" s="31">
        <f>P4+Q4</f>
        <v>2000000</v>
      </c>
      <c r="S4" s="32"/>
      <c r="T4" s="29"/>
      <c r="U4" s="30">
        <v>0</v>
      </c>
      <c r="V4" s="31"/>
      <c r="W4" s="33"/>
      <c r="X4" s="32"/>
      <c r="Y4" s="34"/>
      <c r="Z4" s="35"/>
      <c r="AA4" s="32"/>
      <c r="AB4" s="36"/>
      <c r="AC4" s="36"/>
      <c r="AD4" s="33"/>
      <c r="AE4" s="36"/>
      <c r="AF4" s="29"/>
      <c r="AG4" s="29"/>
      <c r="AH4" s="29"/>
      <c r="AI4" s="29"/>
      <c r="AJ4" s="29"/>
      <c r="AK4" s="37"/>
      <c r="AL4" s="38">
        <f>START_FEE</f>
        <v>1500</v>
      </c>
    </row>
    <row r="5" ht="14.25">
      <c r="A5" s="22"/>
      <c r="B5" s="39"/>
      <c r="C5" s="24" t="s">
        <v>39</v>
      </c>
      <c r="D5" s="39">
        <v>120</v>
      </c>
      <c r="E5" s="24"/>
      <c r="F5" s="25"/>
      <c r="H5" s="26">
        <v>44197.125011574077</v>
      </c>
      <c r="I5" s="27">
        <v>500000</v>
      </c>
      <c r="K5" s="26">
        <f t="shared" ref="K5:K10" si="0">L4</f>
        <v>44197</v>
      </c>
      <c r="L5" s="28">
        <f>K5+1/24</f>
        <v>44197.041666666664</v>
      </c>
      <c r="M5" s="30">
        <f t="shared" ref="M5:M9" si="1">(L5-K5)*24*3600</f>
        <v>3599.9999997904524</v>
      </c>
      <c r="N5" s="30">
        <f>N4+M5</f>
        <v>3599.9999997904524</v>
      </c>
      <c r="O5" s="30">
        <f t="shared" ref="O5:O9" si="2">SUMIFS(LIQUIDITY_DELTAS,TIMESTAMPS,"&gt;="&amp;K5,TIMESTAMPS,"&lt;"&amp;L5)</f>
        <v>0</v>
      </c>
      <c r="P5" s="30">
        <f>P4+O5</f>
        <v>1000000</v>
      </c>
      <c r="Q5" s="30">
        <f>Q4-O5</f>
        <v>1000000</v>
      </c>
      <c r="R5" s="31">
        <f>P5+Q5</f>
        <v>2000000</v>
      </c>
      <c r="S5" s="40">
        <f>Q5/R5</f>
        <v>0.5</v>
      </c>
      <c r="T5" s="41">
        <f t="shared" ref="T5:T68" si="3">TARGET/PEER_TARGET_UNIT</f>
        <v>0.5</v>
      </c>
      <c r="U5" s="41">
        <f>IF(S5&gt;T5,0.5/(1-T5)*(S5-T5),0.5/T5*(S5-T5))</f>
        <v>0</v>
      </c>
      <c r="V5" s="42">
        <f>(U5-U4)/M5</f>
        <v>0</v>
      </c>
      <c r="W5" s="43">
        <f>U5-U4</f>
        <v>0</v>
      </c>
      <c r="X5" s="44">
        <f t="shared" ref="X5:X9" si="4">IF(ALPHA_D&lt;=0,0,EXP(-ALPHA_D*M5/ALPHA_TIME_UNIT))</f>
        <v>0.36787944119285576</v>
      </c>
      <c r="Y5" s="34">
        <f>V5+X5*(Y4-V5)</f>
        <v>0</v>
      </c>
      <c r="Z5" s="35">
        <f>W5+(1-X5)*(Y4-V5)/(ALPHA_D/ALPHA_TIME_UNIT)</f>
        <v>0</v>
      </c>
      <c r="AA5" s="45">
        <f t="shared" ref="AA5:AA9" si="5">IF(ALPHA_I&lt;=0,0,EXP(-ALPHA_I*M5/ALPHA_TIME_UNIT))</f>
        <v>0.96078943915456017</v>
      </c>
      <c r="AB5" s="46">
        <f>V5/(ALPHA_I/ALPHA_TIME_UNIT)</f>
        <v>0</v>
      </c>
      <c r="AC5" s="47">
        <f>U5-AB5+AA5*(AC4+AB5-U4)</f>
        <v>0</v>
      </c>
      <c r="AD5" s="48">
        <f>M5*((U5+U4)/2-AB5)+1/(ALPHA_I/ALPHA_TIME_UNIT)*(1-AA5)*(AC4+AB5-U4)</f>
        <v>0</v>
      </c>
      <c r="AE5" s="49">
        <f t="shared" ref="AE5:AE9" si="6">M5/K_TIME_UNIT</f>
        <v>0.041666666664241347</v>
      </c>
      <c r="AF5" s="34">
        <f>K_T/K_UNIT*AE5</f>
        <v>0.41666666664241347</v>
      </c>
      <c r="AG5" s="34">
        <f>((U5+U4)/2)*AE5*K_P/K_UNIT</f>
        <v>0</v>
      </c>
      <c r="AH5" s="34">
        <f>Z5*K_D/K_UNIT</f>
        <v>0</v>
      </c>
      <c r="AI5" s="34">
        <f>AD5*K_I/K_UNIT/K_TIME_UNIT</f>
        <v>0</v>
      </c>
      <c r="AJ5" s="34">
        <f>SUM(AF5:AI5)</f>
        <v>0.41666666664241347</v>
      </c>
      <c r="AK5" s="50">
        <f>AJ5+AK4</f>
        <v>0.41666666664241347</v>
      </c>
      <c r="AL5" s="38">
        <f>AL4+AJ5</f>
        <v>1500.4166666666424</v>
      </c>
    </row>
    <row r="6" ht="14.25">
      <c r="A6" s="51"/>
      <c r="B6" s="52"/>
      <c r="C6" s="24" t="s">
        <v>40</v>
      </c>
      <c r="D6" s="39">
        <v>480</v>
      </c>
      <c r="E6" s="24" t="s">
        <v>41</v>
      </c>
      <c r="F6" s="25">
        <f>0.04*24</f>
        <v>0.95999999999999996</v>
      </c>
      <c r="H6" s="26">
        <v>44197.250011574077</v>
      </c>
      <c r="I6" s="27">
        <v>250000</v>
      </c>
      <c r="K6" s="26">
        <f t="shared" si="0"/>
        <v>44197.041666666664</v>
      </c>
      <c r="L6" s="28">
        <f>K6+2/24</f>
        <v>44197.125</v>
      </c>
      <c r="M6" s="30">
        <f t="shared" si="1"/>
        <v>7200.0000002095476</v>
      </c>
      <c r="N6" s="30">
        <f>N5+M6</f>
        <v>10800</v>
      </c>
      <c r="O6" s="30">
        <f t="shared" si="2"/>
        <v>250000</v>
      </c>
      <c r="P6" s="30">
        <f>P5+O6</f>
        <v>1250000</v>
      </c>
      <c r="Q6" s="30">
        <f>Q5-O6</f>
        <v>750000</v>
      </c>
      <c r="R6" s="31">
        <f>P6+Q6</f>
        <v>2000000</v>
      </c>
      <c r="S6" s="40">
        <f>Q6/R6</f>
        <v>0.375</v>
      </c>
      <c r="T6" s="41">
        <f t="shared" si="3"/>
        <v>0.5</v>
      </c>
      <c r="U6" s="41">
        <f>IF(S6&gt;T6,0.5/(1-T6)*(S6-T6),0.5/T6*(S6-T6))</f>
        <v>-0.125</v>
      </c>
      <c r="V6" s="42">
        <f>(U6-U5)/M6</f>
        <v>-1.7361111110605836e-05</v>
      </c>
      <c r="W6" s="43">
        <f>U6-U5</f>
        <v>-0.125</v>
      </c>
      <c r="X6" s="44">
        <f t="shared" si="4"/>
        <v>0.13533528322873514</v>
      </c>
      <c r="Y6" s="34">
        <f>V6+X6*(Y5-V6)</f>
        <v>-1.5011540221286454e-05</v>
      </c>
      <c r="Z6" s="35">
        <f>W6+(1-X6)*(Y5-V6)/(ALPHA_D/ALPHA_TIME_UNIT)</f>
        <v>-0.07095845520336877</v>
      </c>
      <c r="AA6" s="45">
        <f t="shared" si="5"/>
        <v>0.92311634638448647</v>
      </c>
      <c r="AB6" s="46">
        <f>V6/(ALPHA_I/ALPHA_TIME_UNIT)</f>
        <v>-1.5624999999545253</v>
      </c>
      <c r="AC6" s="47">
        <f>U6-AB6+AA6*(AC5+AB6-U5)</f>
        <v>-0.0048692912292562784</v>
      </c>
      <c r="AD6" s="48">
        <f>M6*((U6+U5)/2-AB6)+1/(ALPHA_I/ALPHA_TIME_UNIT)*(1-AA6)*(AC5+AB6-U5)</f>
        <v>-11.763789380023809</v>
      </c>
      <c r="AE6" s="49">
        <f t="shared" si="6"/>
        <v>0.083333333335758653</v>
      </c>
      <c r="AF6" s="34">
        <f>K_T/K_UNIT*AE6</f>
        <v>0.83333333335758653</v>
      </c>
      <c r="AG6" s="34">
        <f>((U6+U5)/2)*AE6*K_P/K_UNIT</f>
        <v>-0.62500000001818989</v>
      </c>
      <c r="AH6" s="34">
        <f>Z6*K_D/K_UNIT</f>
        <v>-17.030029248808503</v>
      </c>
      <c r="AI6" s="34">
        <f>AD6*K_I/K_UNIT/K_TIME_UNIT</f>
        <v>-0.06535438544457671</v>
      </c>
      <c r="AJ6" s="34">
        <f>SUM(AF6:AI6)</f>
        <v>-16.887050300913682</v>
      </c>
      <c r="AK6" s="50">
        <f>AJ6+AK5</f>
        <v>-16.470383634271268</v>
      </c>
      <c r="AL6" s="38">
        <f>AL5+AJ6</f>
        <v>1483.5296163657288</v>
      </c>
    </row>
    <row r="7" ht="14.25">
      <c r="A7" s="53"/>
      <c r="B7" s="54"/>
      <c r="C7" s="55" t="s">
        <v>42</v>
      </c>
      <c r="D7" s="54">
        <v>240</v>
      </c>
      <c r="E7" s="55" t="s">
        <v>43</v>
      </c>
      <c r="F7" s="56">
        <v>24</v>
      </c>
      <c r="H7" s="26">
        <v>44197.625011574077</v>
      </c>
      <c r="I7" s="27">
        <v>-500000</v>
      </c>
      <c r="K7" s="26">
        <f t="shared" si="0"/>
        <v>44197.125</v>
      </c>
      <c r="L7" s="28">
        <f>K7+3/24</f>
        <v>44197.25</v>
      </c>
      <c r="M7" s="30">
        <f t="shared" si="1"/>
        <v>10800</v>
      </c>
      <c r="N7" s="30">
        <f>N6+M7</f>
        <v>21600</v>
      </c>
      <c r="O7" s="30">
        <f t="shared" si="2"/>
        <v>500000</v>
      </c>
      <c r="P7" s="30">
        <f>P6+O7</f>
        <v>1750000</v>
      </c>
      <c r="Q7" s="30">
        <f>Q6-O7</f>
        <v>250000</v>
      </c>
      <c r="R7" s="31">
        <f>P7+Q7</f>
        <v>2000000</v>
      </c>
      <c r="S7" s="40">
        <f>Q7/R7</f>
        <v>0.125</v>
      </c>
      <c r="T7" s="41">
        <f t="shared" si="3"/>
        <v>0.5</v>
      </c>
      <c r="U7" s="41">
        <f>IF(S7&gt;T7,0.5/(1-T7)*(S7-T7),0.5/T7*(S7-T7))</f>
        <v>-0.375</v>
      </c>
      <c r="V7" s="42">
        <f>(U7-U6)/M7</f>
        <v>-2.3148148148148147e-05</v>
      </c>
      <c r="W7" s="43">
        <f>U7-U6</f>
        <v>-0.25</v>
      </c>
      <c r="X7" s="44">
        <f t="shared" si="4"/>
        <v>0.049787068367863944</v>
      </c>
      <c r="Y7" s="34">
        <f>V7+X7*(Y6-V7)</f>
        <v>-2.2743050293010979e-05</v>
      </c>
      <c r="Z7" s="35">
        <f>W7+(1-X7)*(Y6-V7)/(ALPHA_D/ALPHA_TIME_UNIT)</f>
        <v>-0.22216656374179169</v>
      </c>
      <c r="AA7" s="45">
        <f t="shared" si="5"/>
        <v>0.88692043671715748</v>
      </c>
      <c r="AB7" s="46">
        <f>V7/(ALPHA_I/ALPHA_TIME_UNIT)</f>
        <v>-2.0833333333333335</v>
      </c>
      <c r="AC7" s="47">
        <f>U7-AB7+AA7*(AC6+AB7-U6)</f>
        <v>-0.032871195807988585</v>
      </c>
      <c r="AD7" s="48">
        <f>M7*((U7+U6)/2-AB7)+1/(ALPHA_I/ALPHA_TIME_UNIT)*(1-AA7)*(AC6+AB7-U6)</f>
        <v>-179.82858791411491</v>
      </c>
      <c r="AE7" s="49">
        <f t="shared" si="6"/>
        <v>0.125</v>
      </c>
      <c r="AF7" s="34">
        <f>K_T/K_UNIT*AE7</f>
        <v>1.25</v>
      </c>
      <c r="AG7" s="34">
        <f>((U7+U6)/2)*AE7*K_P/K_UNIT</f>
        <v>-3.75</v>
      </c>
      <c r="AH7" s="34">
        <f>Z7*K_D/K_UNIT</f>
        <v>-53.319975298030009</v>
      </c>
      <c r="AI7" s="34">
        <f>AD7*K_I/K_UNIT/K_TIME_UNIT</f>
        <v>-0.99904771063397169</v>
      </c>
      <c r="AJ7" s="34">
        <f>SUM(AF7:AI7)</f>
        <v>-56.819023008663983</v>
      </c>
      <c r="AK7" s="50">
        <f>AJ7+AK6</f>
        <v>-73.289406642935248</v>
      </c>
      <c r="AL7" s="38">
        <f>AL6+AJ7</f>
        <v>1426.7105933570647</v>
      </c>
    </row>
    <row r="8" ht="14.25">
      <c r="H8" s="26">
        <v>44198.416678240741</v>
      </c>
      <c r="I8" s="27">
        <v>-500000</v>
      </c>
      <c r="K8" s="26">
        <f t="shared" si="0"/>
        <v>44197.25</v>
      </c>
      <c r="L8" s="28">
        <f>K8+4/24</f>
        <v>44197.416666666664</v>
      </c>
      <c r="M8" s="30">
        <f t="shared" si="1"/>
        <v>14399.999999790452</v>
      </c>
      <c r="N8" s="30">
        <f>N7+M8</f>
        <v>35999.999999790452</v>
      </c>
      <c r="O8" s="30">
        <f t="shared" si="2"/>
        <v>250000</v>
      </c>
      <c r="P8" s="30">
        <f>P7+O8</f>
        <v>2000000</v>
      </c>
      <c r="Q8" s="30">
        <f>Q7-O8</f>
        <v>0</v>
      </c>
      <c r="R8" s="31">
        <f>P8+Q8</f>
        <v>2000000</v>
      </c>
      <c r="S8" s="40">
        <f>Q8/R8</f>
        <v>0</v>
      </c>
      <c r="T8" s="41">
        <f t="shared" si="3"/>
        <v>0.5</v>
      </c>
      <c r="U8" s="41">
        <f>IF(S8&gt;T8,0.5/(1-T8)*(S8-T8),0.5/T8*(S8-T8))</f>
        <v>-0.5</v>
      </c>
      <c r="V8" s="42">
        <f>(U8-U7)/M8</f>
        <v>-8.6805555556818736e-06</v>
      </c>
      <c r="W8" s="43">
        <f>U8-U7</f>
        <v>-0.125</v>
      </c>
      <c r="X8" s="44">
        <f t="shared" si="4"/>
        <v>0.018315638889800291</v>
      </c>
      <c r="Y8" s="34">
        <f>V8+X8*(Y7-V8)</f>
        <v>-8.9381191311805113e-06</v>
      </c>
      <c r="Z8" s="35">
        <f>W8+(1-X8)*(Y7-V8)/(ALPHA_D/ALPHA_TIME_UNIT)</f>
        <v>-0.17469775218258971</v>
      </c>
      <c r="AA8" s="45">
        <f t="shared" si="5"/>
        <v>0.85214378896819543</v>
      </c>
      <c r="AB8" s="46">
        <f>V8/(ALPHA_I/ALPHA_TIME_UNIT)</f>
        <v>-0.78125000001136868</v>
      </c>
      <c r="AC8" s="47">
        <f>U8-AB8+AA8*(AC7+AB8-U7)</f>
        <v>-0.09294439961038331</v>
      </c>
      <c r="AD8" s="48">
        <f>M8*((U8+U7)/2-AB8)+1/(ALPHA_I/ALPHA_TIME_UNIT)*(1-AA8)*(AC7+AB8-U7)</f>
        <v>-893.41165769279814</v>
      </c>
      <c r="AE8" s="49">
        <f t="shared" si="6"/>
        <v>0.16666666666424135</v>
      </c>
      <c r="AF8" s="34">
        <f>K_T/K_UNIT*AE8</f>
        <v>1.6666666666424135</v>
      </c>
      <c r="AG8" s="34">
        <f>((U8+U7)/2)*AE8*K_P/K_UNIT</f>
        <v>-8.7499999998726707</v>
      </c>
      <c r="AH8" s="34">
        <f>Z8*K_D/K_UNIT</f>
        <v>-41.92746052382153</v>
      </c>
      <c r="AI8" s="34">
        <f>AD8*K_I/K_UNIT/K_TIME_UNIT</f>
        <v>-4.9633980982933226</v>
      </c>
      <c r="AJ8" s="34">
        <f>SUM(AF8:AI8)</f>
        <v>-53.974191955345113</v>
      </c>
      <c r="AK8" s="50">
        <f>AJ8+AK7</f>
        <v>-127.26359859828037</v>
      </c>
      <c r="AL8" s="38">
        <f>AL7+AJ8</f>
        <v>1372.7364014017196</v>
      </c>
    </row>
    <row r="9" ht="14.25">
      <c r="A9" s="57" t="s">
        <v>44</v>
      </c>
      <c r="B9" s="16"/>
      <c r="H9" s="26"/>
      <c r="I9" s="27"/>
      <c r="K9" s="26">
        <f t="shared" si="0"/>
        <v>44197.416666666664</v>
      </c>
      <c r="L9" s="28">
        <f>K9+5/24</f>
        <v>44197.625</v>
      </c>
      <c r="M9" s="30">
        <f t="shared" si="1"/>
        <v>18000.000000209548</v>
      </c>
      <c r="N9" s="30">
        <f>N8+M9</f>
        <v>54000</v>
      </c>
      <c r="O9" s="30">
        <f t="shared" si="2"/>
        <v>0</v>
      </c>
      <c r="P9" s="30">
        <f>P8+O9</f>
        <v>2000000</v>
      </c>
      <c r="Q9" s="30">
        <f>Q8-O9</f>
        <v>0</v>
      </c>
      <c r="R9" s="31">
        <f>P9+Q9</f>
        <v>2000000</v>
      </c>
      <c r="S9" s="40">
        <f>Q9/R9</f>
        <v>0</v>
      </c>
      <c r="T9" s="41">
        <f t="shared" si="3"/>
        <v>0.5</v>
      </c>
      <c r="U9" s="41">
        <f>IF(S9&gt;T9,0.5/(1-T9)*(S9-T9),0.5/T9*(S9-T9))</f>
        <v>-0.5</v>
      </c>
      <c r="V9" s="42">
        <f>(U9-U8)/M9</f>
        <v>0</v>
      </c>
      <c r="W9" s="43">
        <f>U9-U8</f>
        <v>0</v>
      </c>
      <c r="X9" s="44">
        <f t="shared" si="4"/>
        <v>0.0067379469986932668</v>
      </c>
      <c r="Y9" s="34">
        <f>V9+X9*(Y8-V9)</f>
        <v>-6.0224572973900597e-08</v>
      </c>
      <c r="Z9" s="35">
        <f>W9+(1-X9)*(Y8-V9)/(ALPHA_D/ALPHA_TIME_UNIT)</f>
        <v>-0.031960420409543805</v>
      </c>
      <c r="AA9" s="45">
        <f t="shared" si="5"/>
        <v>0.81873075307607557</v>
      </c>
      <c r="AB9" s="46">
        <f>V9/(ALPHA_I/ALPHA_TIME_UNIT)</f>
        <v>0</v>
      </c>
      <c r="AC9" s="47">
        <f>U9-AB9+AA9*(AC8+AB9-U8)</f>
        <v>-0.16673106174917507</v>
      </c>
      <c r="AD9" s="48">
        <f>M9*((U9+U8)/2-AB9)+1/(ALPHA_I/ALPHA_TIME_UNIT)*(1-AA9)*(AC8+AB9-U8)</f>
        <v>-2359.2004076135163</v>
      </c>
      <c r="AE9" s="49">
        <f t="shared" si="6"/>
        <v>0.20833333333575865</v>
      </c>
      <c r="AF9" s="34">
        <f>K_T/K_UNIT*AE9</f>
        <v>2.0833333333575865</v>
      </c>
      <c r="AG9" s="34">
        <f>((U9+U8)/2)*AE9*K_P/K_UNIT</f>
        <v>-12.500000000145519</v>
      </c>
      <c r="AH9" s="34">
        <f>Z9*K_D/K_UNIT</f>
        <v>-7.6705008982905127</v>
      </c>
      <c r="AI9" s="34">
        <f>AD9*K_I/K_UNIT/K_TIME_UNIT</f>
        <v>-13.106668931186201</v>
      </c>
      <c r="AJ9" s="34">
        <f>SUM(AF9:AI9)</f>
        <v>-31.193836496264645</v>
      </c>
      <c r="AK9" s="50">
        <f>AJ9+AK8</f>
        <v>-158.45743509454502</v>
      </c>
      <c r="AL9" s="38">
        <f>AL8+AJ9</f>
        <v>1341.542564905455</v>
      </c>
    </row>
    <row r="10" ht="14.25">
      <c r="A10" s="58" t="s">
        <v>45</v>
      </c>
      <c r="B10" s="59">
        <v>44197</v>
      </c>
      <c r="H10" s="26"/>
      <c r="I10" s="27"/>
      <c r="K10" s="26">
        <f t="shared" si="0"/>
        <v>44197.625</v>
      </c>
      <c r="L10" s="28">
        <f>K10+5/24</f>
        <v>44197.833333333336</v>
      </c>
      <c r="M10" s="30">
        <f t="shared" ref="M10:M73" si="7">(L10-K10)*24*3600</f>
        <v>18000.000000209548</v>
      </c>
      <c r="N10" s="30">
        <f>N9+M10</f>
        <v>72000.000000209548</v>
      </c>
      <c r="O10" s="30">
        <f t="shared" ref="O10:O73" si="8">SUMIFS(LIQUIDITY_DELTAS,TIMESTAMPS,"&gt;="&amp;K10,TIMESTAMPS,"&lt;"&amp;L10)</f>
        <v>-500000</v>
      </c>
      <c r="P10" s="30">
        <f>P9+O10</f>
        <v>1500000</v>
      </c>
      <c r="Q10" s="30">
        <f>Q9-O10</f>
        <v>500000</v>
      </c>
      <c r="R10" s="31">
        <f>P10+Q10</f>
        <v>2000000</v>
      </c>
      <c r="S10" s="40">
        <f>Q10/R10</f>
        <v>0.25</v>
      </c>
      <c r="T10" s="41">
        <f t="shared" si="3"/>
        <v>0.5</v>
      </c>
      <c r="U10" s="41">
        <f>IF(S10&gt;T10,0.5/(1-T10)*(S10-T10),0.5/T10*(S10-T10))</f>
        <v>-0.25</v>
      </c>
      <c r="V10" s="42">
        <f>(U10-U9)/M10</f>
        <v>1.3888888888727201e-05</v>
      </c>
      <c r="W10" s="43">
        <f>U10-U9</f>
        <v>0.25</v>
      </c>
      <c r="X10" s="44">
        <f t="shared" ref="X10:X73" si="9">IF(ALPHA_D&lt;=0,0,EXP(-ALPHA_D*M10/ALPHA_TIME_UNIT))</f>
        <v>0.0067379469986932668</v>
      </c>
      <c r="Y10" s="34">
        <f>V10+X10*(Y9-V10)</f>
        <v>1.3794900501543501e-05</v>
      </c>
      <c r="Z10" s="35">
        <f>W10+(1-X10)*(Y9-V10)/(ALPHA_D/ALPHA_TIME_UNIT)</f>
        <v>0.20012154973173735</v>
      </c>
      <c r="AA10" s="45">
        <f t="shared" ref="AA10:AA73" si="10">IF(ALPHA_I&lt;=0,0,EXP(-ALPHA_I*M10/ALPHA_TIME_UNIT))</f>
        <v>0.81873075307607557</v>
      </c>
      <c r="AB10" s="46">
        <f>V10/(ALPHA_I/ALPHA_TIME_UNIT)</f>
        <v>1.2499999999854483</v>
      </c>
      <c r="AC10" s="47">
        <f>U10-AB10+AA10*(AC9+AB10-U9)</f>
        <v>-0.2037290298613057</v>
      </c>
      <c r="AD10" s="48">
        <f>M10*((U10+U9)/2-AB10)+1/(ALPHA_I/ALPHA_TIME_UNIT)*(1-AA10)*(AC9+AB10-U9)</f>
        <v>-3420.1828699868202</v>
      </c>
      <c r="AE10" s="49">
        <f t="shared" ref="AE10:AE73" si="11">M10/K_TIME_UNIT</f>
        <v>0.20833333333575865</v>
      </c>
      <c r="AF10" s="34">
        <f>K_T/K_UNIT*AE10</f>
        <v>2.0833333333575865</v>
      </c>
      <c r="AG10" s="34">
        <f>((U10+U9)/2)*AE10*K_P/K_UNIT</f>
        <v>-9.3750000001091394</v>
      </c>
      <c r="AH10" s="34">
        <f>Z10*K_D/K_UNIT</f>
        <v>48.029171935616965</v>
      </c>
      <c r="AI10" s="34">
        <f>AD10*K_I/K_UNIT/K_TIME_UNIT</f>
        <v>-19.001015944371222</v>
      </c>
      <c r="AJ10" s="34">
        <f>SUM(AF10:AI10)</f>
        <v>21.73648932449419</v>
      </c>
      <c r="AK10" s="50">
        <f>AJ10+AK9</f>
        <v>-136.72094577005083</v>
      </c>
      <c r="AL10" s="38">
        <f>AL9+AJ10</f>
        <v>1363.2790542299492</v>
      </c>
    </row>
    <row r="11" ht="14.25">
      <c r="A11" s="60" t="s">
        <v>15</v>
      </c>
      <c r="B11" s="61">
        <v>1000000</v>
      </c>
      <c r="H11" s="26"/>
      <c r="I11" s="27"/>
      <c r="K11" s="26">
        <f t="shared" ref="K11:K74" si="12">L10</f>
        <v>44197.833333333336</v>
      </c>
      <c r="L11" s="28">
        <f t="shared" ref="L11:L74" si="13">K11+1/24</f>
        <v>44197.875</v>
      </c>
      <c r="M11" s="30">
        <f t="shared" si="7"/>
        <v>3599.9999997904524</v>
      </c>
      <c r="N11" s="30">
        <f>N10+M11</f>
        <v>75600</v>
      </c>
      <c r="O11" s="30">
        <f t="shared" si="8"/>
        <v>0</v>
      </c>
      <c r="P11" s="30">
        <f>P10+O11</f>
        <v>1500000</v>
      </c>
      <c r="Q11" s="30">
        <f>Q10-O11</f>
        <v>500000</v>
      </c>
      <c r="R11" s="31">
        <f>P11+Q11</f>
        <v>2000000</v>
      </c>
      <c r="S11" s="40">
        <f>Q11/R11</f>
        <v>0.25</v>
      </c>
      <c r="T11" s="41">
        <f t="shared" si="3"/>
        <v>0.5</v>
      </c>
      <c r="U11" s="41">
        <f>IF(S11&gt;T11,0.5/(1-T11)*(S11-T11),0.5/T11*(S11-T11))</f>
        <v>-0.25</v>
      </c>
      <c r="V11" s="42">
        <f>(U11-U10)/M11</f>
        <v>0</v>
      </c>
      <c r="W11" s="43">
        <f>U11-U10</f>
        <v>0</v>
      </c>
      <c r="X11" s="44">
        <f t="shared" si="9"/>
        <v>0.36787944119285576</v>
      </c>
      <c r="Y11" s="34">
        <f>V11+X11*(Y10-V11)</f>
        <v>5.074860287818869e-06</v>
      </c>
      <c r="Z11" s="35">
        <f>W11+(1-X11)*(Y10-V11)/(ALPHA_D/ALPHA_TIME_UNIT)</f>
        <v>0.031392144769408679</v>
      </c>
      <c r="AA11" s="45">
        <f t="shared" si="10"/>
        <v>0.96078943915456017</v>
      </c>
      <c r="AB11" s="46">
        <f>V11/(ALPHA_I/ALPHA_TIME_UNIT)</f>
        <v>0</v>
      </c>
      <c r="AC11" s="47">
        <f>U11-AB11+AA11*(AC10+AB11-U10)</f>
        <v>-0.20554334055130649</v>
      </c>
      <c r="AD11" s="48">
        <f>M11*((U11+U10)/2-AB11)+1/(ALPHA_I/ALPHA_TIME_UNIT)*(1-AA11)*(AC10+AB11-U10)</f>
        <v>-736.71203784754084</v>
      </c>
      <c r="AE11" s="49">
        <f t="shared" si="11"/>
        <v>0.041666666664241347</v>
      </c>
      <c r="AF11" s="34">
        <f>K_T/K_UNIT*AE11</f>
        <v>0.41666666664241347</v>
      </c>
      <c r="AG11" s="34">
        <f>((U11+U10)/2)*AE11*K_P/K_UNIT</f>
        <v>-1.2499999999272404</v>
      </c>
      <c r="AH11" s="34">
        <f>Z11*K_D/K_UNIT</f>
        <v>7.5341147446580834</v>
      </c>
      <c r="AI11" s="34">
        <f>AD11*K_I/K_UNIT/K_TIME_UNIT</f>
        <v>-4.0928446547085597</v>
      </c>
      <c r="AJ11" s="34">
        <f>SUM(AF11:AI11)</f>
        <v>2.6079367566646967</v>
      </c>
      <c r="AK11" s="50">
        <f>AJ11+AK10</f>
        <v>-134.11300901338615</v>
      </c>
      <c r="AL11" s="38">
        <f>AL10+AJ11</f>
        <v>1365.8869909866139</v>
      </c>
    </row>
    <row r="12" ht="14.25">
      <c r="A12" s="60" t="s">
        <v>16</v>
      </c>
      <c r="B12" s="61">
        <v>1000000</v>
      </c>
      <c r="H12" s="26"/>
      <c r="I12" s="27"/>
      <c r="K12" s="26">
        <f t="shared" si="12"/>
        <v>44197.875</v>
      </c>
      <c r="L12" s="28">
        <f t="shared" si="13"/>
        <v>44197.916666666664</v>
      </c>
      <c r="M12" s="30">
        <f t="shared" si="7"/>
        <v>3599.9999997904524</v>
      </c>
      <c r="N12" s="30">
        <f>N11+M12</f>
        <v>79199.999999790452</v>
      </c>
      <c r="O12" s="30">
        <f t="shared" si="8"/>
        <v>0</v>
      </c>
      <c r="P12" s="30">
        <f>P11+O12</f>
        <v>1500000</v>
      </c>
      <c r="Q12" s="30">
        <f>Q11-O12</f>
        <v>500000</v>
      </c>
      <c r="R12" s="31">
        <f>P12+Q12</f>
        <v>2000000</v>
      </c>
      <c r="S12" s="40">
        <f>Q12/R12</f>
        <v>0.25</v>
      </c>
      <c r="T12" s="41">
        <f t="shared" si="3"/>
        <v>0.5</v>
      </c>
      <c r="U12" s="41">
        <f>IF(S12&gt;T12,0.5/(1-T12)*(S12-T12),0.5/T12*(S12-T12))</f>
        <v>-0.25</v>
      </c>
      <c r="V12" s="42">
        <f>(U12-U11)/M12</f>
        <v>0</v>
      </c>
      <c r="W12" s="43">
        <f>U12-U11</f>
        <v>0</v>
      </c>
      <c r="X12" s="44">
        <f t="shared" si="9"/>
        <v>0.36787944119285576</v>
      </c>
      <c r="Y12" s="34">
        <f>V12+X12*(Y11-V12)</f>
        <v>1.8669367668146206e-06</v>
      </c>
      <c r="Z12" s="35">
        <f>W12+(1-X12)*(Y11-V12)/(ALPHA_D/ALPHA_TIME_UNIT)</f>
        <v>0.011548524675615294</v>
      </c>
      <c r="AA12" s="45">
        <f t="shared" si="10"/>
        <v>0.96078943915456017</v>
      </c>
      <c r="AB12" s="46">
        <f>V12/(ALPHA_I/ALPHA_TIME_UNIT)</f>
        <v>0</v>
      </c>
      <c r="AC12" s="47">
        <f>U12-AB12+AA12*(AC11+AB12-U11)</f>
        <v>-0.20728651110160448</v>
      </c>
      <c r="AD12" s="48">
        <f>M12*((U12+U11)/2-AB12)+1/(ALPHA_I/ALPHA_TIME_UNIT)*(1-AA12)*(AC11+AB12-U11)</f>
        <v>-743.11465042079362</v>
      </c>
      <c r="AE12" s="49">
        <f t="shared" si="11"/>
        <v>0.041666666664241347</v>
      </c>
      <c r="AF12" s="34">
        <f>K_T/K_UNIT*AE12</f>
        <v>0.41666666664241347</v>
      </c>
      <c r="AG12" s="34">
        <f>((U12+U11)/2)*AE12*K_P/K_UNIT</f>
        <v>-1.2499999999272404</v>
      </c>
      <c r="AH12" s="34">
        <f>Z12*K_D/K_UNIT</f>
        <v>2.7716459221476706</v>
      </c>
      <c r="AI12" s="34">
        <f>AD12*K_I/K_UNIT/K_TIME_UNIT</f>
        <v>-4.1284147245599643</v>
      </c>
      <c r="AJ12" s="34">
        <f>SUM(AF12:AI12)</f>
        <v>-2.1901021356971206</v>
      </c>
      <c r="AK12" s="50">
        <f>AJ12+AK11</f>
        <v>-136.30311114908326</v>
      </c>
      <c r="AL12" s="38">
        <f>AL11+AJ12</f>
        <v>1363.6968888509168</v>
      </c>
    </row>
    <row r="13" ht="14.25">
      <c r="A13" s="62" t="s">
        <v>46</v>
      </c>
      <c r="B13" s="63">
        <v>1500</v>
      </c>
      <c r="H13" s="26"/>
      <c r="I13" s="27"/>
      <c r="K13" s="26">
        <f t="shared" si="12"/>
        <v>44197.916666666664</v>
      </c>
      <c r="L13" s="28">
        <f t="shared" si="13"/>
        <v>44197.958333333328</v>
      </c>
      <c r="M13" s="30">
        <f t="shared" si="7"/>
        <v>3599.9999997904524</v>
      </c>
      <c r="N13" s="30">
        <f>N12+M13</f>
        <v>82799.999999580905</v>
      </c>
      <c r="O13" s="30">
        <f t="shared" si="8"/>
        <v>0</v>
      </c>
      <c r="P13" s="30">
        <f>P12+O13</f>
        <v>1500000</v>
      </c>
      <c r="Q13" s="30">
        <f>Q12-O13</f>
        <v>500000</v>
      </c>
      <c r="R13" s="31">
        <f>P13+Q13</f>
        <v>2000000</v>
      </c>
      <c r="S13" s="40">
        <f>Q13/R13</f>
        <v>0.25</v>
      </c>
      <c r="T13" s="41">
        <f t="shared" si="3"/>
        <v>0.5</v>
      </c>
      <c r="U13" s="41">
        <f>IF(S13&gt;T13,0.5/(1-T13)*(S13-T13),0.5/T13*(S13-T13))</f>
        <v>-0.25</v>
      </c>
      <c r="V13" s="42">
        <f>(U13-U12)/M13</f>
        <v>0</v>
      </c>
      <c r="W13" s="43">
        <f>U13-U12</f>
        <v>0</v>
      </c>
      <c r="X13" s="44">
        <f t="shared" si="9"/>
        <v>0.36787944119285576</v>
      </c>
      <c r="Y13" s="34">
        <f>V13+X13*(Y12-V13)</f>
        <v>6.8680765451815955e-07</v>
      </c>
      <c r="Z13" s="35">
        <f>W13+(1-X13)*(Y12-V13)/(ALPHA_D/ALPHA_TIME_UNIT)</f>
        <v>0.00424846480426726</v>
      </c>
      <c r="AA13" s="45">
        <f t="shared" si="10"/>
        <v>0.96078943915456017</v>
      </c>
      <c r="AB13" s="46">
        <f>V13/(ALPHA_I/ALPHA_TIME_UNIT)</f>
        <v>0</v>
      </c>
      <c r="AC13" s="47">
        <f>U13-AB13+AA13*(AC12+AB13-U12)</f>
        <v>-0.20896133095697605</v>
      </c>
      <c r="AD13" s="48">
        <f>M13*((U13+U12)/2-AB13)+1/(ALPHA_I/ALPHA_TIME_UNIT)*(1-AA13)*(AC12+AB13-U12)</f>
        <v>-749.26621296417306</v>
      </c>
      <c r="AE13" s="49">
        <f t="shared" si="11"/>
        <v>0.041666666664241347</v>
      </c>
      <c r="AF13" s="34">
        <f>K_T/K_UNIT*AE13</f>
        <v>0.41666666664241347</v>
      </c>
      <c r="AG13" s="34">
        <f>((U13+U12)/2)*AE13*K_P/K_UNIT</f>
        <v>-1.2499999999272404</v>
      </c>
      <c r="AH13" s="34">
        <f>Z13*K_D/K_UNIT</f>
        <v>1.0196315530241424</v>
      </c>
      <c r="AI13" s="34">
        <f>AD13*K_I/K_UNIT/K_TIME_UNIT</f>
        <v>-4.1625900720231837</v>
      </c>
      <c r="AJ13" s="34">
        <f>SUM(AF13:AI13)</f>
        <v>-3.9762918522838682</v>
      </c>
      <c r="AK13" s="50">
        <f>AJ13+AK12</f>
        <v>-140.27940300136714</v>
      </c>
      <c r="AL13" s="38">
        <f>AL12+AJ13</f>
        <v>1359.720596998633</v>
      </c>
    </row>
    <row r="14" ht="14.25">
      <c r="H14" s="26"/>
      <c r="I14" s="27"/>
      <c r="K14" s="26">
        <f t="shared" si="12"/>
        <v>44197.958333333328</v>
      </c>
      <c r="L14" s="28">
        <f t="shared" si="13"/>
        <v>44197.999999999993</v>
      </c>
      <c r="M14" s="30">
        <f t="shared" si="7"/>
        <v>3599.9999997904524</v>
      </c>
      <c r="N14" s="30">
        <f>N13+M14</f>
        <v>86399.999999371357</v>
      </c>
      <c r="O14" s="30">
        <f t="shared" si="8"/>
        <v>0</v>
      </c>
      <c r="P14" s="30">
        <f>P13+O14</f>
        <v>1500000</v>
      </c>
      <c r="Q14" s="30">
        <f>Q13-O14</f>
        <v>500000</v>
      </c>
      <c r="R14" s="31">
        <f>P14+Q14</f>
        <v>2000000</v>
      </c>
      <c r="S14" s="40">
        <f>Q14/R14</f>
        <v>0.25</v>
      </c>
      <c r="T14" s="41">
        <f t="shared" si="3"/>
        <v>0.5</v>
      </c>
      <c r="U14" s="41">
        <f>IF(S14&gt;T14,0.5/(1-T14)*(S14-T14),0.5/T14*(S14-T14))</f>
        <v>-0.25</v>
      </c>
      <c r="V14" s="42">
        <f>(U14-U13)/M14</f>
        <v>0</v>
      </c>
      <c r="W14" s="43">
        <f>U14-U13</f>
        <v>0</v>
      </c>
      <c r="X14" s="44">
        <f t="shared" si="9"/>
        <v>0.36787944119285576</v>
      </c>
      <c r="Y14" s="34">
        <f>V14+X14*(Y13-V14)</f>
        <v>2.5266241615111646e-07</v>
      </c>
      <c r="Z14" s="35">
        <f>W14+(1-X14)*(Y13-V14)/(ALPHA_D/ALPHA_TIME_UNIT)</f>
        <v>0.001562922858121355</v>
      </c>
      <c r="AA14" s="45">
        <f t="shared" si="10"/>
        <v>0.96078943915456017</v>
      </c>
      <c r="AB14" s="46">
        <f>V14/(ALPHA_I/ALPHA_TIME_UNIT)</f>
        <v>0</v>
      </c>
      <c r="AC14" s="47">
        <f>U14-AB14+AA14*(AC13+AB14-U13)</f>
        <v>-0.21057048018650343</v>
      </c>
      <c r="AD14" s="48">
        <f>M14*((U14+U13)/2-AB14)+1/(ALPHA_I/ALPHA_TIME_UNIT)*(1-AA14)*(AC13+AB14-U13)</f>
        <v>-755.17656929015084</v>
      </c>
      <c r="AE14" s="49">
        <f t="shared" si="11"/>
        <v>0.041666666664241347</v>
      </c>
      <c r="AF14" s="34">
        <f>K_T/K_UNIT*AE14</f>
        <v>0.41666666664241347</v>
      </c>
      <c r="AG14" s="34">
        <f>((U14+U13)/2)*AE14*K_P/K_UNIT</f>
        <v>-1.2499999999272404</v>
      </c>
      <c r="AH14" s="34">
        <f>Z14*K_D/K_UNIT</f>
        <v>0.37510148594912518</v>
      </c>
      <c r="AI14" s="34">
        <f>AD14*K_I/K_UNIT/K_TIME_UNIT</f>
        <v>-4.1954253849452829</v>
      </c>
      <c r="AJ14" s="34">
        <f>SUM(AF14:AI14)</f>
        <v>-4.6536572322809846</v>
      </c>
      <c r="AK14" s="50">
        <f>AJ14+AK13</f>
        <v>-144.93306023364812</v>
      </c>
      <c r="AL14" s="38">
        <f>AL13+AJ14</f>
        <v>1355.0669397663521</v>
      </c>
    </row>
    <row r="15" ht="14.25">
      <c r="A15" s="64" t="s">
        <v>47</v>
      </c>
      <c r="B15" s="65"/>
      <c r="D15" s="2"/>
      <c r="H15" s="26"/>
      <c r="I15" s="27"/>
      <c r="K15" s="26">
        <f t="shared" si="12"/>
        <v>44197.999999999993</v>
      </c>
      <c r="L15" s="28">
        <f t="shared" si="13"/>
        <v>44198.041666666657</v>
      </c>
      <c r="M15" s="30">
        <f t="shared" si="7"/>
        <v>3599.9999997904524</v>
      </c>
      <c r="N15" s="30">
        <f>N14+M15</f>
        <v>89999.99999916181</v>
      </c>
      <c r="O15" s="30">
        <f t="shared" si="8"/>
        <v>0</v>
      </c>
      <c r="P15" s="30">
        <f>P14+O15</f>
        <v>1500000</v>
      </c>
      <c r="Q15" s="30">
        <f>Q14-O15</f>
        <v>500000</v>
      </c>
      <c r="R15" s="31">
        <f>P15+Q15</f>
        <v>2000000</v>
      </c>
      <c r="S15" s="40">
        <f>Q15/R15</f>
        <v>0.25</v>
      </c>
      <c r="T15" s="41">
        <f t="shared" si="3"/>
        <v>0.5</v>
      </c>
      <c r="U15" s="41">
        <f>IF(S15&gt;T15,0.5/(1-T15)*(S15-T15),0.5/T15*(S15-T15))</f>
        <v>-0.25</v>
      </c>
      <c r="V15" s="42">
        <f>(U15-U14)/M15</f>
        <v>0</v>
      </c>
      <c r="W15" s="43">
        <f>U15-U14</f>
        <v>0</v>
      </c>
      <c r="X15" s="44">
        <f t="shared" si="9"/>
        <v>0.36787944119285576</v>
      </c>
      <c r="Y15" s="34">
        <f>V15+X15*(Y14-V15)</f>
        <v>9.2949308464109495e-08</v>
      </c>
      <c r="Z15" s="35">
        <f>W15+(1-X15)*(Y14-V15)/(ALPHA_D/ALPHA_TIME_UNIT)</f>
        <v>0.00057496718767322506</v>
      </c>
      <c r="AA15" s="45">
        <f t="shared" si="10"/>
        <v>0.96078943915456017</v>
      </c>
      <c r="AB15" s="46">
        <f>V15/(ALPHA_I/ALPHA_TIME_UNIT)</f>
        <v>0</v>
      </c>
      <c r="AC15" s="47">
        <f>U15-AB15+AA15*(AC14+AB15-U14)</f>
        <v>-0.212116533772257</v>
      </c>
      <c r="AD15" s="48">
        <f>M15*((U15+U14)/2-AB15)+1/(ALPHA_I/ALPHA_TIME_UNIT)*(1-AA15)*(AC14+AB15-U14)</f>
        <v>-760.85517722979057</v>
      </c>
      <c r="AE15" s="49">
        <f t="shared" si="11"/>
        <v>0.041666666664241347</v>
      </c>
      <c r="AF15" s="34">
        <f>K_T/K_UNIT*AE15</f>
        <v>0.41666666664241347</v>
      </c>
      <c r="AG15" s="34">
        <f>((U15+U14)/2)*AE15*K_P/K_UNIT</f>
        <v>-1.2499999999272404</v>
      </c>
      <c r="AH15" s="34">
        <f>Z15*K_D/K_UNIT</f>
        <v>0.13799212504157402</v>
      </c>
      <c r="AI15" s="34">
        <f>AD15*K_I/K_UNIT/K_TIME_UNIT</f>
        <v>-4.2269732068321701</v>
      </c>
      <c r="AJ15" s="34">
        <f>SUM(AF15:AI15)</f>
        <v>-4.922314415075423</v>
      </c>
      <c r="AK15" s="50">
        <f>AJ15+AK14</f>
        <v>-149.85537464872354</v>
      </c>
      <c r="AL15" s="38">
        <f>AL14+AJ15</f>
        <v>1350.1446253512768</v>
      </c>
    </row>
    <row r="16" ht="14.25">
      <c r="A16" s="60" t="s">
        <v>48</v>
      </c>
      <c r="B16" s="61">
        <v>1</v>
      </c>
      <c r="H16" s="26"/>
      <c r="I16" s="27"/>
      <c r="K16" s="26">
        <f t="shared" si="12"/>
        <v>44198.041666666657</v>
      </c>
      <c r="L16" s="28">
        <f t="shared" si="13"/>
        <v>44198.083333333321</v>
      </c>
      <c r="M16" s="30">
        <f t="shared" si="7"/>
        <v>3599.9999997904524</v>
      </c>
      <c r="N16" s="30">
        <f>N15+M16</f>
        <v>93599.999998952262</v>
      </c>
      <c r="O16" s="30">
        <f t="shared" si="8"/>
        <v>0</v>
      </c>
      <c r="P16" s="30">
        <f>P15+O16</f>
        <v>1500000</v>
      </c>
      <c r="Q16" s="30">
        <f>Q15-O16</f>
        <v>500000</v>
      </c>
      <c r="R16" s="31">
        <f>P16+Q16</f>
        <v>2000000</v>
      </c>
      <c r="S16" s="40">
        <f>Q16/R16</f>
        <v>0.25</v>
      </c>
      <c r="T16" s="41">
        <f t="shared" si="3"/>
        <v>0.5</v>
      </c>
      <c r="U16" s="41">
        <f>IF(S16&gt;T16,0.5/(1-T16)*(S16-T16),0.5/T16*(S16-T16))</f>
        <v>-0.25</v>
      </c>
      <c r="V16" s="42">
        <f>(U16-U15)/M16</f>
        <v>0</v>
      </c>
      <c r="W16" s="43">
        <f>U16-U15</f>
        <v>0</v>
      </c>
      <c r="X16" s="44">
        <f t="shared" si="9"/>
        <v>0.36787944119285576</v>
      </c>
      <c r="Y16" s="34">
        <f>V16+X16*(Y15-V16)</f>
        <v>3.419413965703898e-08</v>
      </c>
      <c r="Z16" s="35">
        <f>W16+(1-X16)*(Y15-V16)/(ALPHA_D/ALPHA_TIME_UNIT)</f>
        <v>0.00021151860770545386</v>
      </c>
      <c r="AA16" s="45">
        <f t="shared" si="10"/>
        <v>0.96078943915456017</v>
      </c>
      <c r="AB16" s="46">
        <f>V16/(ALPHA_I/ALPHA_TIME_UNIT)</f>
        <v>0</v>
      </c>
      <c r="AC16" s="47">
        <f>U16-AB16+AA16*(AC15+AB16-U15)</f>
        <v>-0.2136019657298161</v>
      </c>
      <c r="AD16" s="48">
        <f>M16*((U16+U15)/2-AB16)+1/(ALPHA_I/ALPHA_TIME_UNIT)*(1-AA16)*(AC15+AB16-U15)</f>
        <v>-766.31112376729573</v>
      </c>
      <c r="AE16" s="49">
        <f t="shared" si="11"/>
        <v>0.041666666664241347</v>
      </c>
      <c r="AF16" s="34">
        <f>K_T/K_UNIT*AE16</f>
        <v>0.41666666664241347</v>
      </c>
      <c r="AG16" s="34">
        <f>((U16+U15)/2)*AE16*K_P/K_UNIT</f>
        <v>-1.2499999999272404</v>
      </c>
      <c r="AH16" s="34">
        <f>Z16*K_D/K_UNIT</f>
        <v>0.050764465849308923</v>
      </c>
      <c r="AI16" s="34">
        <f>AD16*K_I/K_UNIT/K_TIME_UNIT</f>
        <v>-4.2572840209294203</v>
      </c>
      <c r="AJ16" s="34">
        <f>SUM(AF16:AI16)</f>
        <v>-5.0398528883649387</v>
      </c>
      <c r="AK16" s="50">
        <f>AJ16+AK15</f>
        <v>-154.89522753708849</v>
      </c>
      <c r="AL16" s="38">
        <f>AL15+AJ16</f>
        <v>1345.1047724629118</v>
      </c>
    </row>
    <row r="17" ht="14.25">
      <c r="A17" s="60" t="s">
        <v>49</v>
      </c>
      <c r="B17" s="61">
        <f>24*3600</f>
        <v>86400</v>
      </c>
      <c r="H17" s="26"/>
      <c r="I17" s="27"/>
      <c r="K17" s="26">
        <f t="shared" si="12"/>
        <v>44198.083333333321</v>
      </c>
      <c r="L17" s="28">
        <f t="shared" si="13"/>
        <v>44198.124999999985</v>
      </c>
      <c r="M17" s="30">
        <f t="shared" si="7"/>
        <v>3599.9999997904524</v>
      </c>
      <c r="N17" s="30">
        <f>N16+M17</f>
        <v>97199.999998742715</v>
      </c>
      <c r="O17" s="30">
        <f t="shared" si="8"/>
        <v>0</v>
      </c>
      <c r="P17" s="30">
        <f>P16+O17</f>
        <v>1500000</v>
      </c>
      <c r="Q17" s="30">
        <f>Q16-O17</f>
        <v>500000</v>
      </c>
      <c r="R17" s="31">
        <f>P17+Q17</f>
        <v>2000000</v>
      </c>
      <c r="S17" s="40">
        <f>Q17/R17</f>
        <v>0.25</v>
      </c>
      <c r="T17" s="41">
        <f t="shared" si="3"/>
        <v>0.5</v>
      </c>
      <c r="U17" s="41">
        <f>IF(S17&gt;T17,0.5/(1-T17)*(S17-T17),0.5/T17*(S17-T17))</f>
        <v>-0.25</v>
      </c>
      <c r="V17" s="42">
        <f>(U17-U16)/M17</f>
        <v>0</v>
      </c>
      <c r="W17" s="43">
        <f>U17-U16</f>
        <v>0</v>
      </c>
      <c r="X17" s="44">
        <f t="shared" si="9"/>
        <v>0.36787944119285576</v>
      </c>
      <c r="Y17" s="34">
        <f>V17+X17*(Y16-V17)</f>
        <v>1.2579320989101969e-08</v>
      </c>
      <c r="Z17" s="35">
        <f>W17+(1-X17)*(Y16-V17)/(ALPHA_D/ALPHA_TIME_UNIT)</f>
        <v>7.7813347204573247e-05</v>
      </c>
      <c r="AA17" s="45">
        <f t="shared" si="10"/>
        <v>0.96078943915456017</v>
      </c>
      <c r="AB17" s="46">
        <f>V17/(ALPHA_I/ALPHA_TIME_UNIT)</f>
        <v>0</v>
      </c>
      <c r="AC17" s="47">
        <f>U17-AB17+AA17*(AC16+AB17-U16)</f>
        <v>-0.21502915306722153</v>
      </c>
      <c r="AD17" s="48">
        <f>M17*((U17+U16)/2-AB17)+1/(ALPHA_I/ALPHA_TIME_UNIT)*(1-AA17)*(AC16+AB17-U16)</f>
        <v>-771.55313958112265</v>
      </c>
      <c r="AE17" s="49">
        <f t="shared" si="11"/>
        <v>0.041666666664241347</v>
      </c>
      <c r="AF17" s="34">
        <f>K_T/K_UNIT*AE17</f>
        <v>0.41666666664241347</v>
      </c>
      <c r="AG17" s="34">
        <f>((U17+U16)/2)*AE17*K_P/K_UNIT</f>
        <v>-1.2499999999272404</v>
      </c>
      <c r="AH17" s="34">
        <f>Z17*K_D/K_UNIT</f>
        <v>0.01867520332909758</v>
      </c>
      <c r="AI17" s="34">
        <f>AD17*K_I/K_UNIT/K_TIME_UNIT</f>
        <v>-4.286406331006237</v>
      </c>
      <c r="AJ17" s="34">
        <f>SUM(AF17:AI17)</f>
        <v>-5.1010644609619664</v>
      </c>
      <c r="AK17" s="50">
        <f>AJ17+AK16</f>
        <v>-159.99629199805045</v>
      </c>
      <c r="AL17" s="38">
        <f>AL16+AJ17</f>
        <v>1340.0037080019499</v>
      </c>
    </row>
    <row r="18" ht="14.25">
      <c r="A18" s="60" t="s">
        <v>50</v>
      </c>
      <c r="B18" s="61">
        <v>1</v>
      </c>
      <c r="H18" s="26"/>
      <c r="I18" s="27"/>
      <c r="K18" s="26">
        <f t="shared" si="12"/>
        <v>44198.124999999985</v>
      </c>
      <c r="L18" s="28">
        <f t="shared" si="13"/>
        <v>44198.16666666665</v>
      </c>
      <c r="M18" s="30">
        <f t="shared" si="7"/>
        <v>3599.9999997904524</v>
      </c>
      <c r="N18" s="30">
        <f>N17+M18</f>
        <v>100799.99999853317</v>
      </c>
      <c r="O18" s="30">
        <f t="shared" si="8"/>
        <v>0</v>
      </c>
      <c r="P18" s="30">
        <f>P17+O18</f>
        <v>1500000</v>
      </c>
      <c r="Q18" s="30">
        <f>Q17-O18</f>
        <v>500000</v>
      </c>
      <c r="R18" s="31">
        <f>P18+Q18</f>
        <v>2000000</v>
      </c>
      <c r="S18" s="40">
        <f>Q18/R18</f>
        <v>0.25</v>
      </c>
      <c r="T18" s="41">
        <f t="shared" si="3"/>
        <v>0.5</v>
      </c>
      <c r="U18" s="41">
        <f>IF(S18&gt;T18,0.5/(1-T18)*(S18-T18),0.5/T18*(S18-T18))</f>
        <v>-0.25</v>
      </c>
      <c r="V18" s="42">
        <f>(U18-U17)/M18</f>
        <v>0</v>
      </c>
      <c r="W18" s="43">
        <f>U18-U17</f>
        <v>0</v>
      </c>
      <c r="X18" s="44">
        <f t="shared" si="9"/>
        <v>0.36787944119285576</v>
      </c>
      <c r="Y18" s="34">
        <f>V18+X18*(Y17-V18)</f>
        <v>4.6276735760563939e-09</v>
      </c>
      <c r="Z18" s="35">
        <f>W18+(1-X18)*(Y17-V18)/(ALPHA_D/ALPHA_TIME_UNIT)</f>
        <v>2.8625930686964071e-05</v>
      </c>
      <c r="AA18" s="45">
        <f t="shared" si="10"/>
        <v>0.96078943915456017</v>
      </c>
      <c r="AB18" s="46">
        <f>V18/(ALPHA_I/ALPHA_TIME_UNIT)</f>
        <v>0</v>
      </c>
      <c r="AC18" s="47">
        <f>U18-AB18+AA18*(AC17+AB18-U17)</f>
        <v>-0.21640037958869579</v>
      </c>
      <c r="AD18" s="48">
        <f>M18*((U18+U17)/2-AB18)+1/(ALPHA_I/ALPHA_TIME_UNIT)*(1-AA18)*(AC17+AB18-U17)</f>
        <v>-776.58961301492855</v>
      </c>
      <c r="AE18" s="49">
        <f t="shared" si="11"/>
        <v>0.041666666664241347</v>
      </c>
      <c r="AF18" s="34">
        <f>K_T/K_UNIT*AE18</f>
        <v>0.41666666664241347</v>
      </c>
      <c r="AG18" s="34">
        <f>((U18+U17)/2)*AE18*K_P/K_UNIT</f>
        <v>-1.2499999999272404</v>
      </c>
      <c r="AH18" s="34">
        <f>Z18*K_D/K_UNIT</f>
        <v>0.006870223364871377</v>
      </c>
      <c r="AI18" s="34">
        <f>AD18*K_I/K_UNIT/K_TIME_UNIT</f>
        <v>-4.3143867389718249</v>
      </c>
      <c r="AJ18" s="34">
        <f>SUM(AF18:AI18)</f>
        <v>-5.1408498488917802</v>
      </c>
      <c r="AK18" s="50">
        <f>AJ18+AK17</f>
        <v>-165.13714184694223</v>
      </c>
      <c r="AL18" s="38">
        <f>AL17+AJ18</f>
        <v>1334.8628581530581</v>
      </c>
    </row>
    <row r="19" ht="14.25">
      <c r="A19" s="66" t="s">
        <v>51</v>
      </c>
      <c r="B19" s="67">
        <v>86400</v>
      </c>
      <c r="H19" s="26"/>
      <c r="I19" s="27"/>
      <c r="K19" s="26">
        <f t="shared" si="12"/>
        <v>44198.16666666665</v>
      </c>
      <c r="L19" s="28">
        <f t="shared" si="13"/>
        <v>44198.208333333314</v>
      </c>
      <c r="M19" s="30">
        <f t="shared" si="7"/>
        <v>3599.9999997904524</v>
      </c>
      <c r="N19" s="30">
        <f>N18+M19</f>
        <v>104399.99999832362</v>
      </c>
      <c r="O19" s="30">
        <f t="shared" si="8"/>
        <v>0</v>
      </c>
      <c r="P19" s="30">
        <f>P18+O19</f>
        <v>1500000</v>
      </c>
      <c r="Q19" s="30">
        <f>Q18-O19</f>
        <v>500000</v>
      </c>
      <c r="R19" s="31">
        <f>P19+Q19</f>
        <v>2000000</v>
      </c>
      <c r="S19" s="40">
        <f>Q19/R19</f>
        <v>0.25</v>
      </c>
      <c r="T19" s="41">
        <f t="shared" si="3"/>
        <v>0.5</v>
      </c>
      <c r="U19" s="41">
        <f>IF(S19&gt;T19,0.5/(1-T19)*(S19-T19),0.5/T19*(S19-T19))</f>
        <v>-0.25</v>
      </c>
      <c r="V19" s="42">
        <f>(U19-U18)/M19</f>
        <v>0</v>
      </c>
      <c r="W19" s="43">
        <f>U19-U18</f>
        <v>0</v>
      </c>
      <c r="X19" s="44">
        <f t="shared" si="9"/>
        <v>0.36787944119285576</v>
      </c>
      <c r="Y19" s="34">
        <f>V19+X19*(Y18-V19)</f>
        <v>1.7024259691825707e-09</v>
      </c>
      <c r="Z19" s="35">
        <f>W19+(1-X19)*(Y18-V19)/(ALPHA_D/ALPHA_TIME_UNIT)</f>
        <v>1.0530891384745765e-05</v>
      </c>
      <c r="AA19" s="45">
        <f t="shared" si="10"/>
        <v>0.96078943915456017</v>
      </c>
      <c r="AB19" s="46">
        <f>V19/(ALPHA_I/ALPHA_TIME_UNIT)</f>
        <v>0</v>
      </c>
      <c r="AC19" s="47">
        <f>U19-AB19+AA19*(AC18+AB19-U18)</f>
        <v>-0.21771783954921692</v>
      </c>
      <c r="AD19" s="48">
        <f>M19*((U19+U18)/2-AB19)+1/(ALPHA_I/ALPHA_TIME_UNIT)*(1-AA19)*(AC18+AB19-U18)</f>
        <v>-781.4286035007118</v>
      </c>
      <c r="AE19" s="49">
        <f t="shared" si="11"/>
        <v>0.041666666664241347</v>
      </c>
      <c r="AF19" s="34">
        <f>K_T/K_UNIT*AE19</f>
        <v>0.41666666664241347</v>
      </c>
      <c r="AG19" s="34">
        <f>((U19+U18)/2)*AE19*K_P/K_UNIT</f>
        <v>-1.2499999999272404</v>
      </c>
      <c r="AH19" s="34">
        <f>Z19*K_D/K_UNIT</f>
        <v>0.0025274139323389834</v>
      </c>
      <c r="AI19" s="34">
        <f>AD19*K_I/K_UNIT/K_TIME_UNIT</f>
        <v>-4.3412700194483991</v>
      </c>
      <c r="AJ19" s="34">
        <f>SUM(AF19:AI19)</f>
        <v>-5.1720759388008872</v>
      </c>
      <c r="AK19" s="50">
        <f>AJ19+AK18</f>
        <v>-170.3092177857431</v>
      </c>
      <c r="AL19" s="38">
        <f>AL18+AJ19</f>
        <v>1329.6907822142573</v>
      </c>
    </row>
    <row r="20" ht="14.25">
      <c r="A20" s="62" t="s">
        <v>52</v>
      </c>
      <c r="B20" s="63">
        <v>1000000</v>
      </c>
      <c r="H20" s="26"/>
      <c r="I20" s="27"/>
      <c r="K20" s="26">
        <f t="shared" si="12"/>
        <v>44198.208333333314</v>
      </c>
      <c r="L20" s="28">
        <f t="shared" si="13"/>
        <v>44198.249999999978</v>
      </c>
      <c r="M20" s="30">
        <f t="shared" si="7"/>
        <v>3599.9999997904524</v>
      </c>
      <c r="N20" s="30">
        <f>N19+M20</f>
        <v>107999.99999811407</v>
      </c>
      <c r="O20" s="30">
        <f t="shared" si="8"/>
        <v>0</v>
      </c>
      <c r="P20" s="30">
        <f>P19+O20</f>
        <v>1500000</v>
      </c>
      <c r="Q20" s="30">
        <f>Q19-O20</f>
        <v>500000</v>
      </c>
      <c r="R20" s="31">
        <f>P20+Q20</f>
        <v>2000000</v>
      </c>
      <c r="S20" s="40">
        <f>Q20/R20</f>
        <v>0.25</v>
      </c>
      <c r="T20" s="41">
        <f t="shared" si="3"/>
        <v>0.5</v>
      </c>
      <c r="U20" s="41">
        <f>IF(S20&gt;T20,0.5/(1-T20)*(S20-T20),0.5/T20*(S20-T20))</f>
        <v>-0.25</v>
      </c>
      <c r="V20" s="42">
        <f>(U20-U19)/M20</f>
        <v>0</v>
      </c>
      <c r="W20" s="43">
        <f>U20-U19</f>
        <v>0</v>
      </c>
      <c r="X20" s="44">
        <f t="shared" si="9"/>
        <v>0.36787944119285576</v>
      </c>
      <c r="Y20" s="34">
        <f>V20+X20*(Y19-V20)</f>
        <v>6.2628751421508998e-10</v>
      </c>
      <c r="Z20" s="35">
        <f>W20+(1-X20)*(Y19-V20)/(ALPHA_D/ALPHA_TIME_UNIT)</f>
        <v>3.8740984378829302e-06</v>
      </c>
      <c r="AA20" s="45">
        <f t="shared" si="10"/>
        <v>0.96078943915456017</v>
      </c>
      <c r="AB20" s="46">
        <f>V20/(ALPHA_I/ALPHA_TIME_UNIT)</f>
        <v>0</v>
      </c>
      <c r="AC20" s="47">
        <f>U20-AB20+AA20*(AC19+AB20-U19)</f>
        <v>-0.21898364116579461</v>
      </c>
      <c r="AD20" s="48">
        <f>M20*((U20+U19)/2-AB20)+1/(ALPHA_I/ALPHA_TIME_UNIT)*(1-AA20)*(AC19+AB20-U19)</f>
        <v>-786.07785445562172</v>
      </c>
      <c r="AE20" s="49">
        <f t="shared" si="11"/>
        <v>0.041666666664241347</v>
      </c>
      <c r="AF20" s="34">
        <f>K_T/K_UNIT*AE20</f>
        <v>0.41666666664241347</v>
      </c>
      <c r="AG20" s="34">
        <f>((U20+U19)/2)*AE20*K_P/K_UNIT</f>
        <v>-1.2499999999272404</v>
      </c>
      <c r="AH20" s="34">
        <f>Z20*K_D/K_UNIT</f>
        <v>0.00092978362509190326</v>
      </c>
      <c r="AI20" s="34">
        <f>AD20*K_I/K_UNIT/K_TIME_UNIT</f>
        <v>-4.3670991914201212</v>
      </c>
      <c r="AJ20" s="34">
        <f>SUM(AF20:AI20)</f>
        <v>-5.199502741079856</v>
      </c>
      <c r="AK20" s="50">
        <f>AJ20+AK19</f>
        <v>-175.50872052682297</v>
      </c>
      <c r="AL20" s="38">
        <f>AL19+AJ20</f>
        <v>1324.4912794731774</v>
      </c>
    </row>
    <row r="21" ht="14.25">
      <c r="H21" s="26"/>
      <c r="I21" s="27"/>
      <c r="K21" s="26">
        <f t="shared" si="12"/>
        <v>44198.249999999978</v>
      </c>
      <c r="L21" s="28">
        <f t="shared" si="13"/>
        <v>44198.291666666642</v>
      </c>
      <c r="M21" s="30">
        <f t="shared" si="7"/>
        <v>3599.9999997904524</v>
      </c>
      <c r="N21" s="30">
        <f>N20+M21</f>
        <v>111599.99999790452</v>
      </c>
      <c r="O21" s="30">
        <f t="shared" si="8"/>
        <v>0</v>
      </c>
      <c r="P21" s="30">
        <f>P20+O21</f>
        <v>1500000</v>
      </c>
      <c r="Q21" s="30">
        <f>Q20-O21</f>
        <v>500000</v>
      </c>
      <c r="R21" s="31">
        <f>P21+Q21</f>
        <v>2000000</v>
      </c>
      <c r="S21" s="40">
        <f>Q21/R21</f>
        <v>0.25</v>
      </c>
      <c r="T21" s="41">
        <f t="shared" si="3"/>
        <v>0.5</v>
      </c>
      <c r="U21" s="41">
        <f>IF(S21&gt;T21,0.5/(1-T21)*(S21-T21),0.5/T21*(S21-T21))</f>
        <v>-0.25</v>
      </c>
      <c r="V21" s="42">
        <f>(U21-U20)/M21</f>
        <v>0</v>
      </c>
      <c r="W21" s="43">
        <f>U21-U20</f>
        <v>0</v>
      </c>
      <c r="X21" s="44">
        <f t="shared" si="9"/>
        <v>0.36787944119285576</v>
      </c>
      <c r="Y21" s="34">
        <f>V21+X21*(Y20-V21)</f>
        <v>2.3039830075551002e-10</v>
      </c>
      <c r="Z21" s="35">
        <f>W21+(1-X21)*(Y20-V21)/(ALPHA_D/ALPHA_TIME_UNIT)</f>
        <v>1.4252011684544879e-06</v>
      </c>
      <c r="AA21" s="45">
        <f t="shared" si="10"/>
        <v>0.96078943915456017</v>
      </c>
      <c r="AB21" s="46">
        <f>V21/(ALPHA_I/ALPHA_TIME_UNIT)</f>
        <v>0</v>
      </c>
      <c r="AC21" s="47">
        <f>U21-AB21+AA21*(AC20+AB21-U20)</f>
        <v>-0.22019980999106722</v>
      </c>
      <c r="AD21" s="48">
        <f>M21*((U21+U20)/2-AB21)+1/(ALPHA_I/ALPHA_TIME_UNIT)*(1-AA21)*(AC20+AB21-U20)</f>
        <v>-790.5448056730786</v>
      </c>
      <c r="AE21" s="49">
        <f t="shared" si="11"/>
        <v>0.041666666664241347</v>
      </c>
      <c r="AF21" s="34">
        <f>K_T/K_UNIT*AE21</f>
        <v>0.41666666664241347</v>
      </c>
      <c r="AG21" s="34">
        <f>((U21+U20)/2)*AE21*K_P/K_UNIT</f>
        <v>-1.2499999999272404</v>
      </c>
      <c r="AH21" s="34">
        <f>Z21*K_D/K_UNIT</f>
        <v>0.00034204828042907711</v>
      </c>
      <c r="AI21" s="34">
        <f>AD21*K_I/K_UNIT/K_TIME_UNIT</f>
        <v>-4.3919155870726589</v>
      </c>
      <c r="AJ21" s="34">
        <f>SUM(AF21:AI21)</f>
        <v>-5.2249068720770566</v>
      </c>
      <c r="AK21" s="50">
        <f>AJ21+AK20</f>
        <v>-180.73362739890001</v>
      </c>
      <c r="AL21" s="38">
        <f>AL20+AJ21</f>
        <v>1319.2663726011003</v>
      </c>
    </row>
    <row r="22" ht="14.25">
      <c r="B22" s="68"/>
      <c r="H22" s="26"/>
      <c r="I22" s="27"/>
      <c r="K22" s="26">
        <f t="shared" si="12"/>
        <v>44198.291666666642</v>
      </c>
      <c r="L22" s="28">
        <f t="shared" si="13"/>
        <v>44198.333333333307</v>
      </c>
      <c r="M22" s="30">
        <f t="shared" si="7"/>
        <v>3599.9999997904524</v>
      </c>
      <c r="N22" s="30">
        <f>N21+M22</f>
        <v>115199.99999769498</v>
      </c>
      <c r="O22" s="30">
        <f t="shared" si="8"/>
        <v>0</v>
      </c>
      <c r="P22" s="30">
        <f>P21+O22</f>
        <v>1500000</v>
      </c>
      <c r="Q22" s="30">
        <f>Q21-O22</f>
        <v>500000</v>
      </c>
      <c r="R22" s="31">
        <f>P22+Q22</f>
        <v>2000000</v>
      </c>
      <c r="S22" s="40">
        <f>Q22/R22</f>
        <v>0.25</v>
      </c>
      <c r="T22" s="41">
        <f t="shared" si="3"/>
        <v>0.5</v>
      </c>
      <c r="U22" s="41">
        <f>IF(S22&gt;T22,0.5/(1-T22)*(S22-T22),0.5/T22*(S22-T22))</f>
        <v>-0.25</v>
      </c>
      <c r="V22" s="42">
        <f>(U22-U21)/M22</f>
        <v>0</v>
      </c>
      <c r="W22" s="43">
        <f>U22-U21</f>
        <v>0</v>
      </c>
      <c r="X22" s="44">
        <f t="shared" si="9"/>
        <v>0.36787944119285576</v>
      </c>
      <c r="Y22" s="34">
        <f>V22+X22*(Y21-V22)</f>
        <v>8.4758798133720535e-11</v>
      </c>
      <c r="Z22" s="35">
        <f>W22+(1-X22)*(Y21-V22)/(ALPHA_D/ALPHA_TIME_UNIT)</f>
        <v>5.2430220943844212e-07</v>
      </c>
      <c r="AA22" s="45">
        <f t="shared" si="10"/>
        <v>0.96078943915456017</v>
      </c>
      <c r="AB22" s="46">
        <f>V22/(ALPHA_I/ALPHA_TIME_UNIT)</f>
        <v>0</v>
      </c>
      <c r="AC22" s="47">
        <f>U22-AB22+AA22*(AC21+AB22-U21)</f>
        <v>-0.22136829215461815</v>
      </c>
      <c r="AD22" s="48">
        <f>M22*((U22+U21)/2-AB22)+1/(ALPHA_I/ALPHA_TIME_UNIT)*(1-AA22)*(AC21+AB22-U21)</f>
        <v>-794.83660522802961</v>
      </c>
      <c r="AE22" s="49">
        <f t="shared" si="11"/>
        <v>0.041666666664241347</v>
      </c>
      <c r="AF22" s="34">
        <f>K_T/K_UNIT*AE22</f>
        <v>0.41666666664241347</v>
      </c>
      <c r="AG22" s="34">
        <f>((U22+U21)/2)*AE22*K_P/K_UNIT</f>
        <v>-1.2499999999272404</v>
      </c>
      <c r="AH22" s="34">
        <f>Z22*K_D/K_UNIT</f>
        <v>0.00012583253026522611</v>
      </c>
      <c r="AI22" s="34">
        <f>AD22*K_I/K_UNIT/K_TIME_UNIT</f>
        <v>-4.4157589179334984</v>
      </c>
      <c r="AJ22" s="34">
        <f>SUM(AF22:AI22)</f>
        <v>-5.2489664186880605</v>
      </c>
      <c r="AK22" s="50">
        <f>AJ22+AK21</f>
        <v>-185.98259381758808</v>
      </c>
      <c r="AL22" s="38">
        <f>AL21+AJ22</f>
        <v>1314.0174061824123</v>
      </c>
    </row>
    <row r="23" ht="14.25">
      <c r="H23" s="26"/>
      <c r="I23" s="27"/>
      <c r="K23" s="26">
        <f t="shared" si="12"/>
        <v>44198.333333333307</v>
      </c>
      <c r="L23" s="28">
        <f t="shared" si="13"/>
        <v>44198.374999999971</v>
      </c>
      <c r="M23" s="30">
        <f t="shared" si="7"/>
        <v>3599.9999997904524</v>
      </c>
      <c r="N23" s="30">
        <f>N22+M23</f>
        <v>118799.99999748543</v>
      </c>
      <c r="O23" s="30">
        <f t="shared" si="8"/>
        <v>0</v>
      </c>
      <c r="P23" s="30">
        <f>P22+O23</f>
        <v>1500000</v>
      </c>
      <c r="Q23" s="30">
        <f>Q22-O23</f>
        <v>500000</v>
      </c>
      <c r="R23" s="31">
        <f>P23+Q23</f>
        <v>2000000</v>
      </c>
      <c r="S23" s="40">
        <f>Q23/R23</f>
        <v>0.25</v>
      </c>
      <c r="T23" s="41">
        <f t="shared" si="3"/>
        <v>0.5</v>
      </c>
      <c r="U23" s="41">
        <f>IF(S23&gt;T23,0.5/(1-T23)*(S23-T23),0.5/T23*(S23-T23))</f>
        <v>-0.25</v>
      </c>
      <c r="V23" s="42">
        <f>(U23-U22)/M23</f>
        <v>0</v>
      </c>
      <c r="W23" s="43">
        <f>U23-U22</f>
        <v>0</v>
      </c>
      <c r="X23" s="44">
        <f t="shared" si="9"/>
        <v>0.36787944119285576</v>
      </c>
      <c r="Y23" s="34">
        <f>V23+X23*(Y22-V23)</f>
        <v>3.1181019293611173e-11</v>
      </c>
      <c r="Z23" s="35">
        <f>W23+(1-X23)*(Y22-V23)/(ALPHA_D/ALPHA_TIME_UNIT)</f>
        <v>1.9288000382439372e-07</v>
      </c>
      <c r="AA23" s="45">
        <f t="shared" si="10"/>
        <v>0.96078943915456017</v>
      </c>
      <c r="AB23" s="46">
        <f>V23/(ALPHA_I/ALPHA_TIME_UNIT)</f>
        <v>0</v>
      </c>
      <c r="AC23" s="47">
        <f>U23-AB23+AA23*(AC22+AB23-U22)</f>
        <v>-0.22249095747719835</v>
      </c>
      <c r="AD23" s="48">
        <f>M23*((U23+U22)/2-AB23)+1/(ALPHA_I/ALPHA_TIME_UNIT)*(1-AA23)*(AC22+AB23-U22)</f>
        <v>-798.9601209153949</v>
      </c>
      <c r="AE23" s="49">
        <f t="shared" si="11"/>
        <v>0.041666666664241347</v>
      </c>
      <c r="AF23" s="34">
        <f>K_T/K_UNIT*AE23</f>
        <v>0.41666666664241347</v>
      </c>
      <c r="AG23" s="34">
        <f>((U23+U22)/2)*AE23*K_P/K_UNIT</f>
        <v>-1.2499999999272404</v>
      </c>
      <c r="AH23" s="34">
        <f>Z23*K_D/K_UNIT</f>
        <v>4.6291200917854492e-05</v>
      </c>
      <c r="AI23" s="34">
        <f>AD23*K_I/K_UNIT/K_TIME_UNIT</f>
        <v>-4.4386673384188606</v>
      </c>
      <c r="AJ23" s="34">
        <f>SUM(AF23:AI23)</f>
        <v>-5.2719543805027698</v>
      </c>
      <c r="AK23" s="50">
        <f>AJ23+AK22</f>
        <v>-191.25454819809084</v>
      </c>
      <c r="AL23" s="38">
        <f>AL22+AJ23</f>
        <v>1308.7454518019094</v>
      </c>
    </row>
    <row r="24" ht="14.25">
      <c r="B24" s="69"/>
      <c r="H24" s="26"/>
      <c r="I24" s="27"/>
      <c r="K24" s="26">
        <f t="shared" si="12"/>
        <v>44198.374999999971</v>
      </c>
      <c r="L24" s="28">
        <f t="shared" si="13"/>
        <v>44198.416666666635</v>
      </c>
      <c r="M24" s="30">
        <f t="shared" si="7"/>
        <v>3599.9999997904524</v>
      </c>
      <c r="N24" s="30">
        <f>N23+M24</f>
        <v>122399.99999727588</v>
      </c>
      <c r="O24" s="30">
        <f t="shared" si="8"/>
        <v>0</v>
      </c>
      <c r="P24" s="30">
        <f>P23+O24</f>
        <v>1500000</v>
      </c>
      <c r="Q24" s="30">
        <f>Q23-O24</f>
        <v>500000</v>
      </c>
      <c r="R24" s="31">
        <f>P24+Q24</f>
        <v>2000000</v>
      </c>
      <c r="S24" s="40">
        <f>Q24/R24</f>
        <v>0.25</v>
      </c>
      <c r="T24" s="41">
        <f t="shared" si="3"/>
        <v>0.5</v>
      </c>
      <c r="U24" s="41">
        <f>IF(S24&gt;T24,0.5/(1-T24)*(S24-T24),0.5/T24*(S24-T24))</f>
        <v>-0.25</v>
      </c>
      <c r="V24" s="42">
        <f>(U24-U23)/M24</f>
        <v>0</v>
      </c>
      <c r="W24" s="43">
        <f>U24-U23</f>
        <v>0</v>
      </c>
      <c r="X24" s="44">
        <f t="shared" si="9"/>
        <v>0.36787944119285576</v>
      </c>
      <c r="Y24" s="34">
        <f>V24+X24*(Y23-V24)</f>
        <v>1.1470855953557332e-11</v>
      </c>
      <c r="Z24" s="35">
        <f>W24+(1-X24)*(Y23-V24)/(ALPHA_D/ALPHA_TIME_UNIT)</f>
        <v>7.0956588024193821e-08</v>
      </c>
      <c r="AA24" s="45">
        <f t="shared" si="10"/>
        <v>0.96078943915456017</v>
      </c>
      <c r="AB24" s="46">
        <f>V24/(ALPHA_I/ALPHA_TIME_UNIT)</f>
        <v>0</v>
      </c>
      <c r="AC24" s="47">
        <f>U24-AB24+AA24*(AC23+AB24-U23)</f>
        <v>-0.22356960246283847</v>
      </c>
      <c r="AD24" s="48">
        <f>M24*((U24+U23)/2-AB24)+1/(ALPHA_I/ALPHA_TIME_UNIT)*(1-AA24)*(AC23+AB24-U23)</f>
        <v>-802.92195124000364</v>
      </c>
      <c r="AE24" s="49">
        <f t="shared" si="11"/>
        <v>0.041666666664241347</v>
      </c>
      <c r="AF24" s="34">
        <f>K_T/K_UNIT*AE24</f>
        <v>0.41666666664241347</v>
      </c>
      <c r="AG24" s="34">
        <f>((U24+U23)/2)*AE24*K_P/K_UNIT</f>
        <v>-1.2499999999272404</v>
      </c>
      <c r="AH24" s="34">
        <f>Z24*K_D/K_UNIT</f>
        <v>1.7029581125806516e-05</v>
      </c>
      <c r="AI24" s="34">
        <f>AD24*K_I/K_UNIT/K_TIME_UNIT</f>
        <v>-4.4606775068889091</v>
      </c>
      <c r="AJ24" s="34">
        <f>SUM(AF24:AI24)</f>
        <v>-5.2939938105926103</v>
      </c>
      <c r="AK24" s="50">
        <f>AJ24+AK23</f>
        <v>-196.54854200868346</v>
      </c>
      <c r="AL24" s="38">
        <f>AL23+AJ24</f>
        <v>1303.4514579913168</v>
      </c>
    </row>
    <row r="25" ht="14.25">
      <c r="H25" s="26"/>
      <c r="I25" s="27"/>
      <c r="K25" s="26">
        <f t="shared" si="12"/>
        <v>44198.416666666635</v>
      </c>
      <c r="L25" s="28">
        <f t="shared" si="13"/>
        <v>44198.458333333299</v>
      </c>
      <c r="M25" s="30">
        <f t="shared" si="7"/>
        <v>3599.9999997904524</v>
      </c>
      <c r="N25" s="30">
        <f>N24+M25</f>
        <v>125999.99999706633</v>
      </c>
      <c r="O25" s="30">
        <f t="shared" si="8"/>
        <v>-500000</v>
      </c>
      <c r="P25" s="30">
        <f>P24+O25</f>
        <v>1000000</v>
      </c>
      <c r="Q25" s="30">
        <f>Q24-O25</f>
        <v>1000000</v>
      </c>
      <c r="R25" s="31">
        <f>P25+Q25</f>
        <v>2000000</v>
      </c>
      <c r="S25" s="40">
        <f>Q25/R25</f>
        <v>0.5</v>
      </c>
      <c r="T25" s="41">
        <f t="shared" si="3"/>
        <v>0.5</v>
      </c>
      <c r="U25" s="41">
        <f>IF(S25&gt;T25,0.5/(1-T25)*(S25-T25),0.5/T25*(S25-T25))</f>
        <v>0</v>
      </c>
      <c r="V25" s="42">
        <f>(U25-U24)/M25</f>
        <v>6.9444444448486648e-05</v>
      </c>
      <c r="W25" s="43">
        <f>U25-U24</f>
        <v>0.25</v>
      </c>
      <c r="X25" s="44">
        <f t="shared" si="9"/>
        <v>0.36787944119285576</v>
      </c>
      <c r="Y25" s="34">
        <f>V25+X25*(Y24-V25)</f>
        <v>4.3897265250721144e-05</v>
      </c>
      <c r="Z25" s="35">
        <f>W25+(1-X25)*(Y24-V25)/(ALPHA_D/ALPHA_TIME_UNIT)</f>
        <v>0.091969886392485295</v>
      </c>
      <c r="AA25" s="45">
        <f t="shared" si="10"/>
        <v>0.96078943915456017</v>
      </c>
      <c r="AB25" s="46">
        <f>V25/(ALPHA_I/ALPHA_TIME_UNIT)</f>
        <v>6.2500000003637988</v>
      </c>
      <c r="AC25" s="47">
        <f>U25-AB25+AA25*(AC24+AB25-U24)</f>
        <v>-0.2196719584719018</v>
      </c>
      <c r="AD25" s="48">
        <f>M25*((U25+U24)/2-AB25)+1/(ALPHA_I/ALPHA_TIME_UNIT)*(1-AA25)*(AC24+AB25-U24)</f>
        <v>-800.78795915806768</v>
      </c>
      <c r="AE25" s="49">
        <f t="shared" si="11"/>
        <v>0.041666666664241347</v>
      </c>
      <c r="AF25" s="34">
        <f>K_T/K_UNIT*AE25</f>
        <v>0.41666666664241347</v>
      </c>
      <c r="AG25" s="34">
        <f>((U25+U24)/2)*AE25*K_P/K_UNIT</f>
        <v>-0.62499999996362021</v>
      </c>
      <c r="AH25" s="34">
        <f>Z25*K_D/K_UNIT</f>
        <v>22.072772734196469</v>
      </c>
      <c r="AI25" s="34">
        <f>AD25*K_I/K_UNIT/K_TIME_UNIT</f>
        <v>-4.4488219953225983</v>
      </c>
      <c r="AJ25" s="34">
        <f>SUM(AF25:AI25)</f>
        <v>17.415617405552666</v>
      </c>
      <c r="AK25" s="50">
        <f>AJ25+AK24</f>
        <v>-179.13292460313079</v>
      </c>
      <c r="AL25" s="38">
        <f>AL24+AJ25</f>
        <v>1320.8670753968695</v>
      </c>
    </row>
    <row r="26" ht="14.25">
      <c r="H26" s="26"/>
      <c r="I26" s="27"/>
      <c r="K26" s="26">
        <f t="shared" si="12"/>
        <v>44198.458333333299</v>
      </c>
      <c r="L26" s="28">
        <f t="shared" si="13"/>
        <v>44198.499999999964</v>
      </c>
      <c r="M26" s="30">
        <f t="shared" si="7"/>
        <v>3599.9999997904524</v>
      </c>
      <c r="N26" s="30">
        <f>N25+M26</f>
        <v>129599.99999685679</v>
      </c>
      <c r="O26" s="30">
        <f t="shared" si="8"/>
        <v>0</v>
      </c>
      <c r="P26" s="30">
        <f>P25+O26</f>
        <v>1000000</v>
      </c>
      <c r="Q26" s="30">
        <f>Q25-O26</f>
        <v>1000000</v>
      </c>
      <c r="R26" s="31">
        <f>P26+Q26</f>
        <v>2000000</v>
      </c>
      <c r="S26" s="40">
        <f>Q26/R26</f>
        <v>0.5</v>
      </c>
      <c r="T26" s="41">
        <f t="shared" si="3"/>
        <v>0.5</v>
      </c>
      <c r="U26" s="41">
        <f>IF(S26&gt;T26,0.5/(1-T26)*(S26-T26),0.5/T26*(S26-T26))</f>
        <v>0</v>
      </c>
      <c r="V26" s="42">
        <f>(U26-U25)/M26</f>
        <v>0</v>
      </c>
      <c r="W26" s="43">
        <f>U26-U25</f>
        <v>0</v>
      </c>
      <c r="X26" s="44">
        <f t="shared" si="9"/>
        <v>0.36787944119285576</v>
      </c>
      <c r="Y26" s="34">
        <f>V26+X26*(Y25-V26)</f>
        <v>1.6148901410329861e-05</v>
      </c>
      <c r="Z26" s="35">
        <f>W26+(1-X26)*(Y25-V26)/(ALPHA_D/ALPHA_TIME_UNIT)</f>
        <v>0.099894109825408625</v>
      </c>
      <c r="AA26" s="45">
        <f t="shared" si="10"/>
        <v>0.96078943915456017</v>
      </c>
      <c r="AB26" s="46">
        <f>V26/(ALPHA_I/ALPHA_TIME_UNIT)</f>
        <v>0</v>
      </c>
      <c r="AC26" s="47">
        <f>U26-AB26+AA26*(AC25+AB26-U25)</f>
        <v>-0.21105849777820235</v>
      </c>
      <c r="AD26" s="48">
        <f>M26*((U26+U25)/2-AB26)+1/(ALPHA_I/ALPHA_TIME_UNIT)*(1-AA26)*(AC25+AB26-U25)</f>
        <v>-775.21146243294959</v>
      </c>
      <c r="AE26" s="49">
        <f t="shared" si="11"/>
        <v>0.041666666664241347</v>
      </c>
      <c r="AF26" s="34">
        <f>K_T/K_UNIT*AE26</f>
        <v>0.41666666664241347</v>
      </c>
      <c r="AG26" s="34">
        <f>((U26+U25)/2)*AE26*K_P/K_UNIT</f>
        <v>0</v>
      </c>
      <c r="AH26" s="34">
        <f>Z26*K_D/K_UNIT</f>
        <v>23.974586358098069</v>
      </c>
      <c r="AI26" s="34">
        <f>AD26*K_I/K_UNIT/K_TIME_UNIT</f>
        <v>-4.3067303468497196</v>
      </c>
      <c r="AJ26" s="34">
        <f>SUM(AF26:AI26)</f>
        <v>20.084522677890764</v>
      </c>
      <c r="AK26" s="50">
        <f>AJ26+AK25</f>
        <v>-159.04840192524003</v>
      </c>
      <c r="AL26" s="38">
        <f>AL25+AJ26</f>
        <v>1340.9515980747603</v>
      </c>
    </row>
    <row r="27" ht="14.25">
      <c r="D27" s="70"/>
      <c r="H27" s="26"/>
      <c r="I27" s="27"/>
      <c r="K27" s="26">
        <f t="shared" si="12"/>
        <v>44198.499999999964</v>
      </c>
      <c r="L27" s="28">
        <f t="shared" si="13"/>
        <v>44198.541666666628</v>
      </c>
      <c r="M27" s="30">
        <f t="shared" si="7"/>
        <v>3599.9999997904524</v>
      </c>
      <c r="N27" s="30">
        <f>N26+M27</f>
        <v>133199.99999664724</v>
      </c>
      <c r="O27" s="30">
        <f t="shared" si="8"/>
        <v>0</v>
      </c>
      <c r="P27" s="30">
        <f>P26+O27</f>
        <v>1000000</v>
      </c>
      <c r="Q27" s="30">
        <f>Q26-O27</f>
        <v>1000000</v>
      </c>
      <c r="R27" s="31">
        <f>P27+Q27</f>
        <v>2000000</v>
      </c>
      <c r="S27" s="40">
        <f>Q27/R27</f>
        <v>0.5</v>
      </c>
      <c r="T27" s="41">
        <f t="shared" si="3"/>
        <v>0.5</v>
      </c>
      <c r="U27" s="41">
        <f>IF(S27&gt;T27,0.5/(1-T27)*(S27-T27),0.5/T27*(S27-T27))</f>
        <v>0</v>
      </c>
      <c r="V27" s="42">
        <f>(U27-U26)/M27</f>
        <v>0</v>
      </c>
      <c r="W27" s="43">
        <f>U27-U26</f>
        <v>0</v>
      </c>
      <c r="X27" s="44">
        <f t="shared" si="9"/>
        <v>0.36787944119285576</v>
      </c>
      <c r="Y27" s="34">
        <f>V27+X27*(Y26-V27)</f>
        <v>5.9408488267106698e-06</v>
      </c>
      <c r="Z27" s="35">
        <f>W27+(1-X27)*(Y26-V27)/(ALPHA_D/ALPHA_TIME_UNIT)</f>
        <v>0.036748989301029093</v>
      </c>
      <c r="AA27" s="45">
        <f t="shared" si="10"/>
        <v>0.96078943915456017</v>
      </c>
      <c r="AB27" s="46">
        <f>V27/(ALPHA_I/ALPHA_TIME_UNIT)</f>
        <v>0</v>
      </c>
      <c r="AC27" s="47">
        <f>U27-AB27+AA27*(AC26+AB27-U26)</f>
        <v>-0.20278277570912301</v>
      </c>
      <c r="AD27" s="48">
        <f>M27*((U27+U26)/2-AB27)+1/(ALPHA_I/ALPHA_TIME_UNIT)*(1-AA27)*(AC26+AB27-U26)</f>
        <v>-744.8149862171399</v>
      </c>
      <c r="AE27" s="49">
        <f t="shared" si="11"/>
        <v>0.041666666664241347</v>
      </c>
      <c r="AF27" s="34">
        <f>K_T/K_UNIT*AE27</f>
        <v>0.41666666664241347</v>
      </c>
      <c r="AG27" s="34">
        <f>((U27+U26)/2)*AE27*K_P/K_UNIT</f>
        <v>0</v>
      </c>
      <c r="AH27" s="34">
        <f>Z27*K_D/K_UNIT</f>
        <v>8.8197574322469823</v>
      </c>
      <c r="AI27" s="34">
        <f>AD27*K_I/K_UNIT/K_TIME_UNIT</f>
        <v>-4.1378610345396662</v>
      </c>
      <c r="AJ27" s="34">
        <f>SUM(AF27:AI27)</f>
        <v>5.0985630643497295</v>
      </c>
      <c r="AK27" s="50">
        <f>AJ27+AK26</f>
        <v>-153.94983886089031</v>
      </c>
      <c r="AL27" s="38">
        <f>AL26+AJ27</f>
        <v>1346.0501611391101</v>
      </c>
    </row>
    <row r="28" ht="14.25">
      <c r="H28" s="26"/>
      <c r="I28" s="27"/>
      <c r="K28" s="26">
        <f t="shared" si="12"/>
        <v>44198.541666666628</v>
      </c>
      <c r="L28" s="28">
        <f t="shared" si="13"/>
        <v>44198.583333333292</v>
      </c>
      <c r="M28" s="30">
        <f t="shared" si="7"/>
        <v>3599.9999997904524</v>
      </c>
      <c r="N28" s="30">
        <f>N27+M28</f>
        <v>136799.99999643769</v>
      </c>
      <c r="O28" s="30">
        <f t="shared" si="8"/>
        <v>0</v>
      </c>
      <c r="P28" s="30">
        <f>P27+O28</f>
        <v>1000000</v>
      </c>
      <c r="Q28" s="30">
        <f>Q27-O28</f>
        <v>1000000</v>
      </c>
      <c r="R28" s="31">
        <f>P28+Q28</f>
        <v>2000000</v>
      </c>
      <c r="S28" s="40">
        <f>Q28/R28</f>
        <v>0.5</v>
      </c>
      <c r="T28" s="41">
        <f t="shared" si="3"/>
        <v>0.5</v>
      </c>
      <c r="U28" s="41">
        <f>IF(S28&gt;T28,0.5/(1-T28)*(S28-T28),0.5/T28*(S28-T28))</f>
        <v>0</v>
      </c>
      <c r="V28" s="42">
        <f>(U28-U27)/M28</f>
        <v>0</v>
      </c>
      <c r="W28" s="43">
        <f>U28-U27</f>
        <v>0</v>
      </c>
      <c r="X28" s="44">
        <f t="shared" si="9"/>
        <v>0.36787944119285576</v>
      </c>
      <c r="Y28" s="34">
        <f>V28+X28*(Y27-V28)</f>
        <v>2.1855161465815542e-06</v>
      </c>
      <c r="Z28" s="35">
        <f>W28+(1-X28)*(Y27-V28)/(ALPHA_D/ALPHA_TIME_UNIT)</f>
        <v>0.013519197648464817</v>
      </c>
      <c r="AA28" s="45">
        <f t="shared" si="10"/>
        <v>0.96078943915456017</v>
      </c>
      <c r="AB28" s="46">
        <f>V28/(ALPHA_I/ALPHA_TIME_UNIT)</f>
        <v>0</v>
      </c>
      <c r="AC28" s="47">
        <f>U28-AB28+AA28*(AC27+AB28-U27)</f>
        <v>-0.19483154934377325</v>
      </c>
      <c r="AD28" s="48">
        <f>M28*((U28+U27)/2-AB28)+1/(ALPHA_I/ALPHA_TIME_UNIT)*(1-AA28)*(AC27+AB28-U27)</f>
        <v>-715.61037288147736</v>
      </c>
      <c r="AE28" s="49">
        <f t="shared" si="11"/>
        <v>0.041666666664241347</v>
      </c>
      <c r="AF28" s="34">
        <f>K_T/K_UNIT*AE28</f>
        <v>0.41666666664241347</v>
      </c>
      <c r="AG28" s="34">
        <f>((U28+U27)/2)*AE28*K_P/K_UNIT</f>
        <v>0</v>
      </c>
      <c r="AH28" s="34">
        <f>Z28*K_D/K_UNIT</f>
        <v>3.244607435631556</v>
      </c>
      <c r="AI28" s="34">
        <f>AD28*K_I/K_UNIT/K_TIME_UNIT</f>
        <v>-3.975613182674874</v>
      </c>
      <c r="AJ28" s="34">
        <f>SUM(AF28:AI28)</f>
        <v>-0.31433908040090452</v>
      </c>
      <c r="AK28" s="50">
        <f>AJ28+AK27</f>
        <v>-154.26417794129122</v>
      </c>
      <c r="AL28" s="38">
        <f>AL27+AJ28</f>
        <v>1345.7358220587091</v>
      </c>
    </row>
    <row r="29" ht="14.25">
      <c r="H29" s="26"/>
      <c r="I29" s="27"/>
      <c r="K29" s="26">
        <f t="shared" si="12"/>
        <v>44198.583333333292</v>
      </c>
      <c r="L29" s="28">
        <f t="shared" si="13"/>
        <v>44198.624999999956</v>
      </c>
      <c r="M29" s="30">
        <f t="shared" si="7"/>
        <v>3599.9999997904524</v>
      </c>
      <c r="N29" s="30">
        <f>N28+M29</f>
        <v>140399.99999622814</v>
      </c>
      <c r="O29" s="30">
        <f t="shared" si="8"/>
        <v>0</v>
      </c>
      <c r="P29" s="30">
        <f>P28+O29</f>
        <v>1000000</v>
      </c>
      <c r="Q29" s="30">
        <f>Q28-O29</f>
        <v>1000000</v>
      </c>
      <c r="R29" s="31">
        <f>P29+Q29</f>
        <v>2000000</v>
      </c>
      <c r="S29" s="40">
        <f>Q29/R29</f>
        <v>0.5</v>
      </c>
      <c r="T29" s="41">
        <f t="shared" si="3"/>
        <v>0.5</v>
      </c>
      <c r="U29" s="41">
        <f>IF(S29&gt;T29,0.5/(1-T29)*(S29-T29),0.5/T29*(S29-T29))</f>
        <v>0</v>
      </c>
      <c r="V29" s="42">
        <f>(U29-U28)/M29</f>
        <v>0</v>
      </c>
      <c r="W29" s="43">
        <f>U29-U28</f>
        <v>0</v>
      </c>
      <c r="X29" s="44">
        <f t="shared" si="9"/>
        <v>0.36787944119285576</v>
      </c>
      <c r="Y29" s="34">
        <f>V29+X29*(Y28-V29)</f>
        <v>8.0400645872238556e-07</v>
      </c>
      <c r="Z29" s="35">
        <f>W29+(1-X29)*(Y28-V29)/(ALPHA_D/ALPHA_TIME_UNIT)</f>
        <v>0.0049734348762930066</v>
      </c>
      <c r="AA29" s="45">
        <f t="shared" si="10"/>
        <v>0.96078943915456017</v>
      </c>
      <c r="AB29" s="46">
        <f>V29/(ALPHA_I/ALPHA_TIME_UNIT)</f>
        <v>0</v>
      </c>
      <c r="AC29" s="47">
        <f>U29-AB29+AA29*(AC28+AB29-U28)</f>
        <v>-0.18719209502361792</v>
      </c>
      <c r="AD29" s="48">
        <f>M29*((U29+U28)/2-AB29)+1/(ALPHA_I/ALPHA_TIME_UNIT)*(1-AA29)*(AC28+AB29-U28)</f>
        <v>-687.55088881398024</v>
      </c>
      <c r="AE29" s="49">
        <f t="shared" si="11"/>
        <v>0.041666666664241347</v>
      </c>
      <c r="AF29" s="34">
        <f>K_T/K_UNIT*AE29</f>
        <v>0.41666666664241347</v>
      </c>
      <c r="AG29" s="34">
        <f>((U29+U28)/2)*AE29*K_P/K_UNIT</f>
        <v>0</v>
      </c>
      <c r="AH29" s="34">
        <f>Z29*K_D/K_UNIT</f>
        <v>1.1936243703103215</v>
      </c>
      <c r="AI29" s="34">
        <f>AD29*K_I/K_UNIT/K_TIME_UNIT</f>
        <v>-3.8197271600776674</v>
      </c>
      <c r="AJ29" s="34">
        <f>SUM(AF29:AI29)</f>
        <v>-2.2094361231249326</v>
      </c>
      <c r="AK29" s="50">
        <f>AJ29+AK28</f>
        <v>-156.47361406441615</v>
      </c>
      <c r="AL29" s="38">
        <f>AL28+AJ29</f>
        <v>1343.5263859355841</v>
      </c>
    </row>
    <row r="30" ht="14.25">
      <c r="H30" s="32"/>
      <c r="I30" s="33"/>
      <c r="K30" s="26">
        <f t="shared" si="12"/>
        <v>44198.624999999956</v>
      </c>
      <c r="L30" s="28">
        <f t="shared" si="13"/>
        <v>44198.666666666621</v>
      </c>
      <c r="M30" s="30">
        <f t="shared" si="7"/>
        <v>3599.9999997904524</v>
      </c>
      <c r="N30" s="30">
        <f>N29+M30</f>
        <v>143999.9999960186</v>
      </c>
      <c r="O30" s="30">
        <f t="shared" si="8"/>
        <v>0</v>
      </c>
      <c r="P30" s="30">
        <f>P29+O30</f>
        <v>1000000</v>
      </c>
      <c r="Q30" s="30">
        <f>Q29-O30</f>
        <v>1000000</v>
      </c>
      <c r="R30" s="31">
        <f>P30+Q30</f>
        <v>2000000</v>
      </c>
      <c r="S30" s="40">
        <f>Q30/R30</f>
        <v>0.5</v>
      </c>
      <c r="T30" s="41">
        <f t="shared" si="3"/>
        <v>0.5</v>
      </c>
      <c r="U30" s="41">
        <f>IF(S30&gt;T30,0.5/(1-T30)*(S30-T30),0.5/T30*(S30-T30))</f>
        <v>0</v>
      </c>
      <c r="V30" s="42">
        <f>(U30-U29)/M30</f>
        <v>0</v>
      </c>
      <c r="W30" s="43">
        <f>U30-U29</f>
        <v>0</v>
      </c>
      <c r="X30" s="44">
        <f t="shared" si="9"/>
        <v>0.36787944119285576</v>
      </c>
      <c r="Y30" s="34">
        <f>V30+X30*(Y29-V30)</f>
        <v>2.9577744675023806e-07</v>
      </c>
      <c r="Z30" s="35">
        <f>W30+(1-X30)*(Y29-V30)/(ALPHA_D/ALPHA_TIME_UNIT)</f>
        <v>0.0018296244430997309</v>
      </c>
      <c r="AA30" s="45">
        <f t="shared" si="10"/>
        <v>0.96078943915456017</v>
      </c>
      <c r="AB30" s="46">
        <f>V30/(ALPHA_I/ALPHA_TIME_UNIT)</f>
        <v>0</v>
      </c>
      <c r="AC30" s="47">
        <f>U30-AB30+AA30*(AC29+AB30-U29)</f>
        <v>-0.179852187991909</v>
      </c>
      <c r="AD30" s="48">
        <f>M30*((U30+U29)/2-AB30)+1/(ALPHA_I/ALPHA_TIME_UNIT)*(1-AA30)*(AC29+AB30-U29)</f>
        <v>-660.59163285380339</v>
      </c>
      <c r="AE30" s="49">
        <f t="shared" si="11"/>
        <v>0.041666666664241347</v>
      </c>
      <c r="AF30" s="34">
        <f>K_T/K_UNIT*AE30</f>
        <v>0.41666666664241347</v>
      </c>
      <c r="AG30" s="34">
        <f>((U30+U29)/2)*AE30*K_P/K_UNIT</f>
        <v>0</v>
      </c>
      <c r="AH30" s="34">
        <f>Z30*K_D/K_UNIT</f>
        <v>0.4391098663439354</v>
      </c>
      <c r="AI30" s="34">
        <f>AD30*K_I/K_UNIT/K_TIME_UNIT</f>
        <v>-3.6699535158544632</v>
      </c>
      <c r="AJ30" s="34">
        <f>SUM(AF30:AI30)</f>
        <v>-2.8141769828681142</v>
      </c>
      <c r="AK30" s="50">
        <f>AJ30+AK29</f>
        <v>-159.28779104728426</v>
      </c>
      <c r="AL30" s="38">
        <f>AL29+AJ30</f>
        <v>1340.7122089527161</v>
      </c>
    </row>
    <row r="31" ht="14.25">
      <c r="H31" s="32"/>
      <c r="I31" s="33"/>
      <c r="K31" s="26">
        <f t="shared" si="12"/>
        <v>44198.666666666621</v>
      </c>
      <c r="L31" s="28">
        <f t="shared" si="13"/>
        <v>44198.708333333285</v>
      </c>
      <c r="M31" s="30">
        <f t="shared" si="7"/>
        <v>3599.9999997904524</v>
      </c>
      <c r="N31" s="30">
        <f>N30+M31</f>
        <v>147599.99999580905</v>
      </c>
      <c r="O31" s="30">
        <f t="shared" si="8"/>
        <v>0</v>
      </c>
      <c r="P31" s="30">
        <f>P30+O31</f>
        <v>1000000</v>
      </c>
      <c r="Q31" s="30">
        <f>Q30-O31</f>
        <v>1000000</v>
      </c>
      <c r="R31" s="31">
        <f>P31+Q31</f>
        <v>2000000</v>
      </c>
      <c r="S31" s="40">
        <f>Q31/R31</f>
        <v>0.5</v>
      </c>
      <c r="T31" s="41">
        <f t="shared" si="3"/>
        <v>0.5</v>
      </c>
      <c r="U31" s="41">
        <f>IF(S31&gt;T31,0.5/(1-T31)*(S31-T31),0.5/T31*(S31-T31))</f>
        <v>0</v>
      </c>
      <c r="V31" s="42">
        <f>(U31-U30)/M31</f>
        <v>0</v>
      </c>
      <c r="W31" s="43">
        <f>U31-U30</f>
        <v>0</v>
      </c>
      <c r="X31" s="44">
        <f t="shared" si="9"/>
        <v>0.36787944119285576</v>
      </c>
      <c r="Y31" s="34">
        <f>V31+X31*(Y30-V31)</f>
        <v>1.0881044182792722e-07</v>
      </c>
      <c r="Z31" s="35">
        <f>W31+(1-X31)*(Y30-V31)/(ALPHA_D/ALPHA_TIME_UNIT)</f>
        <v>0.00067308121772031895</v>
      </c>
      <c r="AA31" s="45">
        <f t="shared" si="10"/>
        <v>0.96078943915456017</v>
      </c>
      <c r="AB31" s="46">
        <f>V31/(ALPHA_I/ALPHA_TIME_UNIT)</f>
        <v>0</v>
      </c>
      <c r="AC31" s="47">
        <f>U31-AB31+AA31*(AC30+AB31-U30)</f>
        <v>-0.17280008283146678</v>
      </c>
      <c r="AD31" s="48">
        <f>M31*((U31+U30)/2-AB31)+1/(ALPHA_I/ALPHA_TIME_UNIT)*(1-AA31)*(AC30+AB31-U30)</f>
        <v>-634.68946443980087</v>
      </c>
      <c r="AE31" s="49">
        <f t="shared" si="11"/>
        <v>0.041666666664241347</v>
      </c>
      <c r="AF31" s="34">
        <f>K_T/K_UNIT*AE31</f>
        <v>0.41666666664241347</v>
      </c>
      <c r="AG31" s="34">
        <f>((U31+U30)/2)*AE31*K_P/K_UNIT</f>
        <v>0</v>
      </c>
      <c r="AH31" s="34">
        <f>Z31*K_D/K_UNIT</f>
        <v>0.16153949225287656</v>
      </c>
      <c r="AI31" s="34">
        <f>AD31*K_I/K_UNIT/K_TIME_UNIT</f>
        <v>-3.5260525802211156</v>
      </c>
      <c r="AJ31" s="34">
        <f>SUM(AF31:AI31)</f>
        <v>-2.9478464213258255</v>
      </c>
      <c r="AK31" s="50">
        <f>AJ31+AK30</f>
        <v>-162.23563746861009</v>
      </c>
      <c r="AL31" s="38">
        <f>AL30+AJ31</f>
        <v>1337.7643625313904</v>
      </c>
    </row>
    <row r="32" ht="14.25">
      <c r="H32" s="32"/>
      <c r="I32" s="33"/>
      <c r="K32" s="26">
        <f t="shared" si="12"/>
        <v>44198.708333333285</v>
      </c>
      <c r="L32" s="28">
        <f t="shared" si="13"/>
        <v>44198.749999999949</v>
      </c>
      <c r="M32" s="30">
        <f t="shared" si="7"/>
        <v>3599.9999997904524</v>
      </c>
      <c r="N32" s="30">
        <f>N31+M32</f>
        <v>151199.9999955995</v>
      </c>
      <c r="O32" s="30">
        <f t="shared" si="8"/>
        <v>0</v>
      </c>
      <c r="P32" s="30">
        <f>P31+O32</f>
        <v>1000000</v>
      </c>
      <c r="Q32" s="30">
        <f>Q31-O32</f>
        <v>1000000</v>
      </c>
      <c r="R32" s="31">
        <f>P32+Q32</f>
        <v>2000000</v>
      </c>
      <c r="S32" s="40">
        <f>Q32/R32</f>
        <v>0.5</v>
      </c>
      <c r="T32" s="41">
        <f t="shared" si="3"/>
        <v>0.5</v>
      </c>
      <c r="U32" s="41">
        <f>IF(S32&gt;T32,0.5/(1-T32)*(S32-T32),0.5/T32*(S32-T32))</f>
        <v>0</v>
      </c>
      <c r="V32" s="42">
        <f>(U32-U31)/M32</f>
        <v>0</v>
      </c>
      <c r="W32" s="43">
        <f>U32-U31</f>
        <v>0</v>
      </c>
      <c r="X32" s="44">
        <f t="shared" si="9"/>
        <v>0.36787944119285576</v>
      </c>
      <c r="Y32" s="34">
        <f>V32+X32*(Y31-V32)</f>
        <v>4.0029124535605608e-08</v>
      </c>
      <c r="Z32" s="35">
        <f>W32+(1-X32)*(Y31-V32)/(ALPHA_D/ALPHA_TIME_UNIT)</f>
        <v>0.0002476127422523578</v>
      </c>
      <c r="AA32" s="45">
        <f t="shared" si="10"/>
        <v>0.96078943915456017</v>
      </c>
      <c r="AB32" s="46">
        <f>V32/(ALPHA_I/ALPHA_TIME_UNIT)</f>
        <v>0</v>
      </c>
      <c r="AC32" s="47">
        <f>U32-AB32+AA32*(AC31+AB32-U31)</f>
        <v>-0.1660244946695065</v>
      </c>
      <c r="AD32" s="48">
        <f>M32*((U32+U31)/2-AB32)+1/(ALPHA_I/ALPHA_TIME_UNIT)*(1-AA32)*(AC31+AB32-U31)</f>
        <v>-609.80293457642449</v>
      </c>
      <c r="AE32" s="49">
        <f t="shared" si="11"/>
        <v>0.041666666664241347</v>
      </c>
      <c r="AF32" s="34">
        <f>K_T/K_UNIT*AE32</f>
        <v>0.41666666664241347</v>
      </c>
      <c r="AG32" s="34">
        <f>((U32+U31)/2)*AE32*K_P/K_UNIT</f>
        <v>0</v>
      </c>
      <c r="AH32" s="34">
        <f>Z32*K_D/K_UNIT</f>
        <v>0.059427058140565869</v>
      </c>
      <c r="AI32" s="34">
        <f>AD32*K_I/K_UNIT/K_TIME_UNIT</f>
        <v>-3.3877940809801359</v>
      </c>
      <c r="AJ32" s="34">
        <f>SUM(AF32:AI32)</f>
        <v>-2.9117003561971564</v>
      </c>
      <c r="AK32" s="50">
        <f>AJ32+AK31</f>
        <v>-165.14733782480724</v>
      </c>
      <c r="AL32" s="38">
        <f>AL31+AJ32</f>
        <v>1334.8526621751932</v>
      </c>
    </row>
    <row r="33" ht="14.25">
      <c r="H33" s="32"/>
      <c r="I33" s="33"/>
      <c r="K33" s="26">
        <f t="shared" si="12"/>
        <v>44198.749999999949</v>
      </c>
      <c r="L33" s="28">
        <f t="shared" si="13"/>
        <v>44198.791666666613</v>
      </c>
      <c r="M33" s="30">
        <f t="shared" si="7"/>
        <v>3599.9999997904524</v>
      </c>
      <c r="N33" s="30">
        <f>N32+M33</f>
        <v>154799.99999538995</v>
      </c>
      <c r="O33" s="30">
        <f t="shared" si="8"/>
        <v>0</v>
      </c>
      <c r="P33" s="30">
        <f>P32+O33</f>
        <v>1000000</v>
      </c>
      <c r="Q33" s="30">
        <f>Q32-O33</f>
        <v>1000000</v>
      </c>
      <c r="R33" s="31">
        <f>P33+Q33</f>
        <v>2000000</v>
      </c>
      <c r="S33" s="40">
        <f>Q33/R33</f>
        <v>0.5</v>
      </c>
      <c r="T33" s="41">
        <f t="shared" si="3"/>
        <v>0.5</v>
      </c>
      <c r="U33" s="41">
        <f>IF(S33&gt;T33,0.5/(1-T33)*(S33-T33),0.5/T33*(S33-T33))</f>
        <v>0</v>
      </c>
      <c r="V33" s="42">
        <f>(U33-U32)/M33</f>
        <v>0</v>
      </c>
      <c r="W33" s="43">
        <f>U33-U32</f>
        <v>0</v>
      </c>
      <c r="X33" s="44">
        <f t="shared" si="9"/>
        <v>0.36787944119285576</v>
      </c>
      <c r="Y33" s="34">
        <f>V33+X33*(Y32-V33)</f>
        <v>1.4725891965597822e-08</v>
      </c>
      <c r="Z33" s="35">
        <f>W33+(1-X33)*(Y32-V33)/(ALPHA_D/ALPHA_TIME_UNIT)</f>
        <v>9.1091637252028028e-05</v>
      </c>
      <c r="AA33" s="45">
        <f t="shared" si="10"/>
        <v>0.96078943915456017</v>
      </c>
      <c r="AB33" s="46">
        <f>V33/(ALPHA_I/ALPHA_TIME_UNIT)</f>
        <v>0</v>
      </c>
      <c r="AC33" s="47">
        <f>U33-AB33+AA33*(AC32+AB33-U32)</f>
        <v>-0.15951458111943442</v>
      </c>
      <c r="AD33" s="48">
        <f>M33*((U33+U32)/2-AB33)+1/(ALPHA_I/ALPHA_TIME_UNIT)*(1-AA33)*(AC32+AB33-U32)</f>
        <v>-585.89221950648789</v>
      </c>
      <c r="AE33" s="49">
        <f t="shared" si="11"/>
        <v>0.041666666664241347</v>
      </c>
      <c r="AF33" s="34">
        <f>K_T/K_UNIT*AE33</f>
        <v>0.41666666664241347</v>
      </c>
      <c r="AG33" s="34">
        <f>((U33+U32)/2)*AE33*K_P/K_UNIT</f>
        <v>0</v>
      </c>
      <c r="AH33" s="34">
        <f>Z33*K_D/K_UNIT</f>
        <v>0.021861992940486727</v>
      </c>
      <c r="AI33" s="34">
        <f>AD33*K_I/K_UNIT/K_TIME_UNIT</f>
        <v>-3.2549567750360437</v>
      </c>
      <c r="AJ33" s="34">
        <f>SUM(AF33:AI33)</f>
        <v>-2.8164281154531436</v>
      </c>
      <c r="AK33" s="50">
        <f>AJ33+AK32</f>
        <v>-167.96376594026037</v>
      </c>
      <c r="AL33" s="38">
        <f>AL32+AJ33</f>
        <v>1332.0362340597401</v>
      </c>
    </row>
    <row r="34" ht="14.25">
      <c r="H34" s="32"/>
      <c r="I34" s="33"/>
      <c r="K34" s="26">
        <f t="shared" si="12"/>
        <v>44198.791666666613</v>
      </c>
      <c r="L34" s="28">
        <f t="shared" si="13"/>
        <v>44198.833333333278</v>
      </c>
      <c r="M34" s="30">
        <f t="shared" si="7"/>
        <v>3599.9999997904524</v>
      </c>
      <c r="N34" s="30">
        <f>N33+M34</f>
        <v>158399.99999518041</v>
      </c>
      <c r="O34" s="30">
        <f t="shared" si="8"/>
        <v>0</v>
      </c>
      <c r="P34" s="30">
        <f>P33+O34</f>
        <v>1000000</v>
      </c>
      <c r="Q34" s="30">
        <f>Q33-O34</f>
        <v>1000000</v>
      </c>
      <c r="R34" s="31">
        <f>P34+Q34</f>
        <v>2000000</v>
      </c>
      <c r="S34" s="40">
        <f>Q34/R34</f>
        <v>0.5</v>
      </c>
      <c r="T34" s="41">
        <f t="shared" si="3"/>
        <v>0.5</v>
      </c>
      <c r="U34" s="41">
        <f>IF(S34&gt;T34,0.5/(1-T34)*(S34-T34),0.5/T34*(S34-T34))</f>
        <v>0</v>
      </c>
      <c r="V34" s="42">
        <f>(U34-U33)/M34</f>
        <v>0</v>
      </c>
      <c r="W34" s="43">
        <f>U34-U33</f>
        <v>0</v>
      </c>
      <c r="X34" s="44">
        <f t="shared" si="9"/>
        <v>0.36787944119285576</v>
      </c>
      <c r="Y34" s="34">
        <f>V34+X34*(Y33-V34)</f>
        <v>5.4173529073704909e-09</v>
      </c>
      <c r="Z34" s="35">
        <f>W34+(1-X34)*(Y33-V34)/(ALPHA_D/ALPHA_TIME_UNIT)</f>
        <v>3.3510740609618388e-05</v>
      </c>
      <c r="AA34" s="45">
        <f t="shared" si="10"/>
        <v>0.96078943915456017</v>
      </c>
      <c r="AB34" s="46">
        <f>V34/(ALPHA_I/ALPHA_TIME_UNIT)</f>
        <v>0</v>
      </c>
      <c r="AC34" s="47">
        <f>U34-AB34+AA34*(AC33+AB34-U33)</f>
        <v>-0.153259924930716</v>
      </c>
      <c r="AD34" s="48">
        <f>M34*((U34+U33)/2-AB34)+1/(ALPHA_I/ALPHA_TIME_UNIT)*(1-AA34)*(AC33+AB34-U33)</f>
        <v>-562.91905698465894</v>
      </c>
      <c r="AE34" s="49">
        <f t="shared" si="11"/>
        <v>0.041666666664241347</v>
      </c>
      <c r="AF34" s="34">
        <f>K_T/K_UNIT*AE34</f>
        <v>0.41666666664241347</v>
      </c>
      <c r="AG34" s="34">
        <f>((U34+U33)/2)*AE34*K_P/K_UNIT</f>
        <v>0</v>
      </c>
      <c r="AH34" s="34">
        <f>Z34*K_D/K_UNIT</f>
        <v>0.008042577746308413</v>
      </c>
      <c r="AI34" s="34">
        <f>AD34*K_I/K_UNIT/K_TIME_UNIT</f>
        <v>-3.1273280943592159</v>
      </c>
      <c r="AJ34" s="34">
        <f>SUM(AF34:AI34)</f>
        <v>-2.7026188499704942</v>
      </c>
      <c r="AK34" s="50">
        <f>AJ34+AK33</f>
        <v>-170.66638479023086</v>
      </c>
      <c r="AL34" s="38">
        <f>AL33+AJ34</f>
        <v>1329.3336152097695</v>
      </c>
    </row>
    <row r="35" ht="14.25">
      <c r="H35" s="32"/>
      <c r="I35" s="33"/>
      <c r="K35" s="26">
        <f t="shared" si="12"/>
        <v>44198.833333333278</v>
      </c>
      <c r="L35" s="28">
        <f t="shared" si="13"/>
        <v>44198.874999999942</v>
      </c>
      <c r="M35" s="30">
        <f t="shared" si="7"/>
        <v>3599.9999997904524</v>
      </c>
      <c r="N35" s="30">
        <f>N34+M35</f>
        <v>161999.99999497086</v>
      </c>
      <c r="O35" s="30">
        <f t="shared" si="8"/>
        <v>0</v>
      </c>
      <c r="P35" s="30">
        <f>P34+O35</f>
        <v>1000000</v>
      </c>
      <c r="Q35" s="30">
        <f>Q34-O35</f>
        <v>1000000</v>
      </c>
      <c r="R35" s="31">
        <f>P35+Q35</f>
        <v>2000000</v>
      </c>
      <c r="S35" s="40">
        <f>Q35/R35</f>
        <v>0.5</v>
      </c>
      <c r="T35" s="41">
        <f t="shared" si="3"/>
        <v>0.5</v>
      </c>
      <c r="U35" s="41">
        <f>IF(S35&gt;T35,0.5/(1-T35)*(S35-T35),0.5/T35*(S35-T35))</f>
        <v>0</v>
      </c>
      <c r="V35" s="42">
        <f>(U35-U34)/M35</f>
        <v>0</v>
      </c>
      <c r="W35" s="43">
        <f>U35-U34</f>
        <v>0</v>
      </c>
      <c r="X35" s="44">
        <f t="shared" si="9"/>
        <v>0.36787944119285576</v>
      </c>
      <c r="Y35" s="34">
        <f>V35+X35*(Y34-V35)</f>
        <v>1.9929327603079485e-09</v>
      </c>
      <c r="Z35" s="35">
        <f>W35+(1-X35)*(Y34-V35)/(ALPHA_D/ALPHA_TIME_UNIT)</f>
        <v>1.2327912529425152e-05</v>
      </c>
      <c r="AA35" s="45">
        <f t="shared" si="10"/>
        <v>0.96078943915456017</v>
      </c>
      <c r="AB35" s="46">
        <f>V35/(ALPHA_I/ALPHA_TIME_UNIT)</f>
        <v>0</v>
      </c>
      <c r="AC35" s="47">
        <f>U35-AB35+AA35*(AC34+AB35-U34)</f>
        <v>-0.14725051731905262</v>
      </c>
      <c r="AD35" s="48">
        <f>M35*((U35+U34)/2-AB35)+1/(ALPHA_I/ALPHA_TIME_UNIT)*(1-AA35)*(AC34+AB35-U34)</f>
        <v>-540.84668504970432</v>
      </c>
      <c r="AE35" s="49">
        <f t="shared" si="11"/>
        <v>0.041666666664241347</v>
      </c>
      <c r="AF35" s="34">
        <f>K_T/K_UNIT*AE35</f>
        <v>0.41666666664241347</v>
      </c>
      <c r="AG35" s="34">
        <f>((U35+U34)/2)*AE35*K_P/K_UNIT</f>
        <v>0</v>
      </c>
      <c r="AH35" s="34">
        <f>Z35*K_D/K_UNIT</f>
        <v>0.0029586990070620367</v>
      </c>
      <c r="AI35" s="34">
        <f>AD35*K_I/K_UNIT/K_TIME_UNIT</f>
        <v>-3.0047038058316908</v>
      </c>
      <c r="AJ35" s="34">
        <f>SUM(AF35:AI35)</f>
        <v>-2.5850784401822153</v>
      </c>
      <c r="AK35" s="50">
        <f>AJ35+AK34</f>
        <v>-173.25146323041309</v>
      </c>
      <c r="AL35" s="38">
        <f>AL34+AJ35</f>
        <v>1326.7485367695872</v>
      </c>
    </row>
    <row r="36" ht="14.25">
      <c r="H36" s="32"/>
      <c r="I36" s="33"/>
      <c r="K36" s="26">
        <f t="shared" si="12"/>
        <v>44198.874999999942</v>
      </c>
      <c r="L36" s="28">
        <f t="shared" si="13"/>
        <v>44198.916666666606</v>
      </c>
      <c r="M36" s="30">
        <f t="shared" si="7"/>
        <v>3599.9999997904524</v>
      </c>
      <c r="N36" s="30">
        <f>N35+M36</f>
        <v>165599.99999476131</v>
      </c>
      <c r="O36" s="30">
        <f t="shared" si="8"/>
        <v>0</v>
      </c>
      <c r="P36" s="30">
        <f>P35+O36</f>
        <v>1000000</v>
      </c>
      <c r="Q36" s="30">
        <f>Q35-O36</f>
        <v>1000000</v>
      </c>
      <c r="R36" s="31">
        <f>P36+Q36</f>
        <v>2000000</v>
      </c>
      <c r="S36" s="40">
        <f>Q36/R36</f>
        <v>0.5</v>
      </c>
      <c r="T36" s="41">
        <f t="shared" si="3"/>
        <v>0.5</v>
      </c>
      <c r="U36" s="41">
        <f>IF(S36&gt;T36,0.5/(1-T36)*(S36-T36),0.5/T36*(S36-T36))</f>
        <v>0</v>
      </c>
      <c r="V36" s="42">
        <f>(U36-U35)/M36</f>
        <v>0</v>
      </c>
      <c r="W36" s="43">
        <f>U36-U35</f>
        <v>0</v>
      </c>
      <c r="X36" s="44">
        <f t="shared" si="9"/>
        <v>0.36787944119285576</v>
      </c>
      <c r="Y36" s="34">
        <f>V36+X36*(Y35-V36)</f>
        <v>7.331589901970237e-10</v>
      </c>
      <c r="Z36" s="35">
        <f>W36+(1-X36)*(Y35-V36)/(ALPHA_D/ALPHA_TIME_UNIT)</f>
        <v>4.5351855723993294e-06</v>
      </c>
      <c r="AA36" s="45">
        <f t="shared" si="10"/>
        <v>0.96078943915456017</v>
      </c>
      <c r="AB36" s="46">
        <f>V36/(ALPHA_I/ALPHA_TIME_UNIT)</f>
        <v>0</v>
      </c>
      <c r="AC36" s="47">
        <f>U36-AB36+AA36*(AC35+AB36-U35)</f>
        <v>-0.14147674195019141</v>
      </c>
      <c r="AD36" s="48">
        <f>M36*((U36+U35)/2-AB36)+1/(ALPHA_I/ALPHA_TIME_UNIT)*(1-AA36)*(AC35+AB36-U35)</f>
        <v>-519.63978319750845</v>
      </c>
      <c r="AE36" s="49">
        <f t="shared" si="11"/>
        <v>0.041666666664241347</v>
      </c>
      <c r="AF36" s="34">
        <f>K_T/K_UNIT*AE36</f>
        <v>0.41666666664241347</v>
      </c>
      <c r="AG36" s="34">
        <f>((U36+U35)/2)*AE36*K_P/K_UNIT</f>
        <v>0</v>
      </c>
      <c r="AH36" s="34">
        <f>Z36*K_D/K_UNIT</f>
        <v>0.001088444537375839</v>
      </c>
      <c r="AI36" s="34">
        <f>AD36*K_I/K_UNIT/K_TIME_UNIT</f>
        <v>-2.8868876844306026</v>
      </c>
      <c r="AJ36" s="34">
        <f>SUM(AF36:AI36)</f>
        <v>-2.4691325732508131</v>
      </c>
      <c r="AK36" s="50">
        <f>AJ36+AK35</f>
        <v>-175.72059580366391</v>
      </c>
      <c r="AL36" s="38">
        <f>AL35+AJ36</f>
        <v>1324.2794041963364</v>
      </c>
    </row>
    <row r="37" ht="14.25">
      <c r="H37" s="32"/>
      <c r="I37" s="33"/>
      <c r="K37" s="26">
        <f t="shared" si="12"/>
        <v>44198.916666666606</v>
      </c>
      <c r="L37" s="28">
        <f t="shared" si="13"/>
        <v>44198.95833333327</v>
      </c>
      <c r="M37" s="30">
        <f t="shared" si="7"/>
        <v>3599.9999997904524</v>
      </c>
      <c r="N37" s="30">
        <f>N36+M37</f>
        <v>169199.99999455176</v>
      </c>
      <c r="O37" s="30">
        <f t="shared" si="8"/>
        <v>0</v>
      </c>
      <c r="P37" s="30">
        <f>P36+O37</f>
        <v>1000000</v>
      </c>
      <c r="Q37" s="30">
        <f>Q36-O37</f>
        <v>1000000</v>
      </c>
      <c r="R37" s="31">
        <f>P37+Q37</f>
        <v>2000000</v>
      </c>
      <c r="S37" s="40">
        <f>Q37/R37</f>
        <v>0.5</v>
      </c>
      <c r="T37" s="41">
        <f t="shared" si="3"/>
        <v>0.5</v>
      </c>
      <c r="U37" s="41">
        <f>IF(S37&gt;T37,0.5/(1-T37)*(S37-T37),0.5/T37*(S37-T37))</f>
        <v>0</v>
      </c>
      <c r="V37" s="42">
        <f>(U37-U36)/M37</f>
        <v>0</v>
      </c>
      <c r="W37" s="43">
        <f>U37-U36</f>
        <v>0</v>
      </c>
      <c r="X37" s="44">
        <f t="shared" si="9"/>
        <v>0.36787944119285576</v>
      </c>
      <c r="Y37" s="34">
        <f>V37+X37*(Y36-V37)</f>
        <v>2.6971411961919949e-10</v>
      </c>
      <c r="Z37" s="35">
        <f>W37+(1-X37)*(Y36-V37)/(ALPHA_D/ALPHA_TIME_UNIT)</f>
        <v>1.6684015340801671e-06</v>
      </c>
      <c r="AA37" s="45">
        <f t="shared" si="10"/>
        <v>0.96078943915456017</v>
      </c>
      <c r="AB37" s="46">
        <f>V37/(ALPHA_I/ALPHA_TIME_UNIT)</f>
        <v>0</v>
      </c>
      <c r="AC37" s="47">
        <f>U37-AB37+AA37*(AC36+AB37-U36)</f>
        <v>-0.13592935955173885</v>
      </c>
      <c r="AD37" s="48">
        <f>M37*((U37+U36)/2-AB37)+1/(ALPHA_I/ALPHA_TIME_UNIT)*(1-AA37)*(AC36+AB37-U36)</f>
        <v>-499.26441586073145</v>
      </c>
      <c r="AE37" s="49">
        <f t="shared" si="11"/>
        <v>0.041666666664241347</v>
      </c>
      <c r="AF37" s="34">
        <f>K_T/K_UNIT*AE37</f>
        <v>0.41666666664241347</v>
      </c>
      <c r="AG37" s="34">
        <f>((U37+U36)/2)*AE37*K_P/K_UNIT</f>
        <v>0</v>
      </c>
      <c r="AH37" s="34">
        <f>Z37*K_D/K_UNIT</f>
        <v>0.00040041636817924009</v>
      </c>
      <c r="AI37" s="34">
        <f>AD37*K_I/K_UNIT/K_TIME_UNIT</f>
        <v>-2.7736911992262856</v>
      </c>
      <c r="AJ37" s="34">
        <f>SUM(AF37:AI37)</f>
        <v>-2.3566241162156931</v>
      </c>
      <c r="AK37" s="50">
        <f>AJ37+AK36</f>
        <v>-178.07721991987961</v>
      </c>
      <c r="AL37" s="38">
        <f>AL36+AJ37</f>
        <v>1321.9227800801207</v>
      </c>
    </row>
    <row r="38" ht="14.25">
      <c r="H38" s="32"/>
      <c r="I38" s="33"/>
      <c r="K38" s="26">
        <f t="shared" si="12"/>
        <v>44198.95833333327</v>
      </c>
      <c r="L38" s="28">
        <f t="shared" si="13"/>
        <v>44198.999999999935</v>
      </c>
      <c r="M38" s="30">
        <f t="shared" si="7"/>
        <v>3599.9999997904524</v>
      </c>
      <c r="N38" s="30">
        <f>N37+M38</f>
        <v>172799.99999434222</v>
      </c>
      <c r="O38" s="30">
        <f t="shared" si="8"/>
        <v>0</v>
      </c>
      <c r="P38" s="30">
        <f>P37+O38</f>
        <v>1000000</v>
      </c>
      <c r="Q38" s="30">
        <f>Q37-O38</f>
        <v>1000000</v>
      </c>
      <c r="R38" s="31">
        <f>P38+Q38</f>
        <v>2000000</v>
      </c>
      <c r="S38" s="40">
        <f>Q38/R38</f>
        <v>0.5</v>
      </c>
      <c r="T38" s="41">
        <f t="shared" si="3"/>
        <v>0.5</v>
      </c>
      <c r="U38" s="41">
        <f>IF(S38&gt;T38,0.5/(1-T38)*(S38-T38),0.5/T38*(S38-T38))</f>
        <v>0</v>
      </c>
      <c r="V38" s="42">
        <f>(U38-U37)/M38</f>
        <v>0</v>
      </c>
      <c r="W38" s="43">
        <f>U38-U37</f>
        <v>0</v>
      </c>
      <c r="X38" s="44">
        <f t="shared" si="9"/>
        <v>0.36787944119285576</v>
      </c>
      <c r="Y38" s="34">
        <f>V38+X38*(Y37-V38)</f>
        <v>9.9222279607334163e-11</v>
      </c>
      <c r="Z38" s="35">
        <f>W38+(1-X38)*(Y37-V38)/(ALPHA_D/ALPHA_TIME_UNIT)</f>
        <v>6.1377062404271525e-07</v>
      </c>
      <c r="AA38" s="45">
        <f t="shared" si="10"/>
        <v>0.96078943915456017</v>
      </c>
      <c r="AB38" s="46">
        <f>V38/(ALPHA_I/ALPHA_TIME_UNIT)</f>
        <v>0</v>
      </c>
      <c r="AC38" s="47">
        <f>U38-AB38+AA38*(AC37+AB38-U37)</f>
        <v>-0.13059949312835373</v>
      </c>
      <c r="AD38" s="48">
        <f>M38*((U38+U37)/2-AB38)+1/(ALPHA_I/ALPHA_TIME_UNIT)*(1-AA38)*(AC37+AB38-U37)</f>
        <v>-479.68797810466128</v>
      </c>
      <c r="AE38" s="49">
        <f t="shared" si="11"/>
        <v>0.041666666664241347</v>
      </c>
      <c r="AF38" s="34">
        <f>K_T/K_UNIT*AE38</f>
        <v>0.41666666664241347</v>
      </c>
      <c r="AG38" s="34">
        <f>((U38+U37)/2)*AE38*K_P/K_UNIT</f>
        <v>0</v>
      </c>
      <c r="AH38" s="34">
        <f>Z38*K_D/K_UNIT</f>
        <v>0.00014730494977025166</v>
      </c>
      <c r="AI38" s="34">
        <f>AD38*K_I/K_UNIT/K_TIME_UNIT</f>
        <v>-2.664933211692563</v>
      </c>
      <c r="AJ38" s="34">
        <f>SUM(AF38:AI38)</f>
        <v>-2.2481192401003791</v>
      </c>
      <c r="AK38" s="50">
        <f>AJ38+AK37</f>
        <v>-180.32533915997999</v>
      </c>
      <c r="AL38" s="38">
        <f>AL37+AJ38</f>
        <v>1319.6746608400204</v>
      </c>
    </row>
    <row r="39" ht="14.25">
      <c r="H39" s="32"/>
      <c r="I39" s="33"/>
      <c r="K39" s="26">
        <f t="shared" si="12"/>
        <v>44198.999999999935</v>
      </c>
      <c r="L39" s="28">
        <f t="shared" si="13"/>
        <v>44199.041666666599</v>
      </c>
      <c r="M39" s="30">
        <f t="shared" si="7"/>
        <v>3599.9999997904524</v>
      </c>
      <c r="N39" s="30">
        <f>N38+M39</f>
        <v>176399.99999413267</v>
      </c>
      <c r="O39" s="30">
        <f t="shared" si="8"/>
        <v>0</v>
      </c>
      <c r="P39" s="30">
        <f>P38+O39</f>
        <v>1000000</v>
      </c>
      <c r="Q39" s="30">
        <f>Q38-O39</f>
        <v>1000000</v>
      </c>
      <c r="R39" s="31">
        <f>P39+Q39</f>
        <v>2000000</v>
      </c>
      <c r="S39" s="40">
        <f>Q39/R39</f>
        <v>0.5</v>
      </c>
      <c r="T39" s="41">
        <f t="shared" si="3"/>
        <v>0.5</v>
      </c>
      <c r="U39" s="41">
        <f>IF(S39&gt;T39,0.5/(1-T39)*(S39-T39),0.5/T39*(S39-T39))</f>
        <v>0</v>
      </c>
      <c r="V39" s="42">
        <f>(U39-U38)/M39</f>
        <v>0</v>
      </c>
      <c r="W39" s="43">
        <f>U39-U38</f>
        <v>0</v>
      </c>
      <c r="X39" s="44">
        <f t="shared" si="9"/>
        <v>0.36787944119285576</v>
      </c>
      <c r="Y39" s="34">
        <f>V39+X39*(Y38-V39)</f>
        <v>3.6501836775827382e-11</v>
      </c>
      <c r="Z39" s="35">
        <f>W39+(1-X39)*(Y38-V39)/(ALPHA_D/ALPHA_TIME_UNIT)</f>
        <v>2.2579359419342442e-07</v>
      </c>
      <c r="AA39" s="45">
        <f t="shared" si="10"/>
        <v>0.96078943915456017</v>
      </c>
      <c r="AB39" s="46">
        <f>V39/(ALPHA_I/ALPHA_TIME_UNIT)</f>
        <v>0</v>
      </c>
      <c r="AC39" s="47">
        <f>U39-AB39+AA39*(AC38+AB39-U38)</f>
        <v>-0.12547861375666081</v>
      </c>
      <c r="AD39" s="48">
        <f>M39*((U39+U38)/2-AB39)+1/(ALPHA_I/ALPHA_TIME_UNIT)*(1-AA39)*(AC38+AB39-U38)</f>
        <v>-460.87914345236248</v>
      </c>
      <c r="AE39" s="49">
        <f t="shared" si="11"/>
        <v>0.041666666664241347</v>
      </c>
      <c r="AF39" s="34">
        <f>K_T/K_UNIT*AE39</f>
        <v>0.41666666664241347</v>
      </c>
      <c r="AG39" s="34">
        <f>((U39+U38)/2)*AE39*K_P/K_UNIT</f>
        <v>0</v>
      </c>
      <c r="AH39" s="34">
        <f>Z39*K_D/K_UNIT</f>
        <v>5.419046260642186e-05</v>
      </c>
      <c r="AI39" s="34">
        <f>AD39*K_I/K_UNIT/K_TIME_UNIT</f>
        <v>-2.560439685846458</v>
      </c>
      <c r="AJ39" s="34">
        <f>SUM(AF39:AI39)</f>
        <v>-2.1437188287414379</v>
      </c>
      <c r="AK39" s="50">
        <f>AJ39+AK38</f>
        <v>-182.46905798872143</v>
      </c>
      <c r="AL39" s="38">
        <f>AL38+AJ39</f>
        <v>1317.530942011279</v>
      </c>
    </row>
    <row r="40" ht="14.25">
      <c r="H40" s="32"/>
      <c r="I40" s="33"/>
      <c r="K40" s="26">
        <f t="shared" si="12"/>
        <v>44199.041666666599</v>
      </c>
      <c r="L40" s="28">
        <f t="shared" si="13"/>
        <v>44199.083333333263</v>
      </c>
      <c r="M40" s="30">
        <f t="shared" si="7"/>
        <v>3599.9999997904524</v>
      </c>
      <c r="N40" s="30">
        <f>N39+M40</f>
        <v>179999.99999392312</v>
      </c>
      <c r="O40" s="30">
        <f t="shared" si="8"/>
        <v>0</v>
      </c>
      <c r="P40" s="30">
        <f>P39+O40</f>
        <v>1000000</v>
      </c>
      <c r="Q40" s="30">
        <f>Q39-O40</f>
        <v>1000000</v>
      </c>
      <c r="R40" s="31">
        <f>P40+Q40</f>
        <v>2000000</v>
      </c>
      <c r="S40" s="40">
        <f>Q40/R40</f>
        <v>0.5</v>
      </c>
      <c r="T40" s="41">
        <f t="shared" si="3"/>
        <v>0.5</v>
      </c>
      <c r="U40" s="41">
        <f>IF(S40&gt;T40,0.5/(1-T40)*(S40-T40),0.5/T40*(S40-T40))</f>
        <v>0</v>
      </c>
      <c r="V40" s="42">
        <f>(U40-U39)/M40</f>
        <v>0</v>
      </c>
      <c r="W40" s="43">
        <f>U40-U39</f>
        <v>0</v>
      </c>
      <c r="X40" s="44">
        <f t="shared" si="9"/>
        <v>0.36787944119285576</v>
      </c>
      <c r="Y40" s="34">
        <f>V40+X40*(Y39-V40)</f>
        <v>1.3428275315604208e-11</v>
      </c>
      <c r="Z40" s="35">
        <f>W40+(1-X40)*(Y39-V40)/(ALPHA_D/ALPHA_TIME_UNIT)</f>
        <v>8.3064821256803431e-08</v>
      </c>
      <c r="AA40" s="45">
        <f t="shared" si="10"/>
        <v>0.96078943915456017</v>
      </c>
      <c r="AB40" s="46">
        <f>V40/(ALPHA_I/ALPHA_TIME_UNIT)</f>
        <v>0</v>
      </c>
      <c r="AC40" s="47">
        <f>U40-AB40+AA40*(AC39+AB40-U39)</f>
        <v>-0.12055852693715381</v>
      </c>
      <c r="AD40" s="48">
        <f>M40*((U40+U39)/2-AB40)+1/(ALPHA_I/ALPHA_TIME_UNIT)*(1-AA40)*(AC39+AB40-U39)</f>
        <v>-442.80781375562941</v>
      </c>
      <c r="AE40" s="49">
        <f t="shared" si="11"/>
        <v>0.041666666664241347</v>
      </c>
      <c r="AF40" s="34">
        <f>K_T/K_UNIT*AE40</f>
        <v>0.41666666664241347</v>
      </c>
      <c r="AG40" s="34">
        <f>((U40+U39)/2)*AE40*K_P/K_UNIT</f>
        <v>0</v>
      </c>
      <c r="AH40" s="34">
        <f>Z40*K_D/K_UNIT</f>
        <v>1.9935557101632822e-05</v>
      </c>
      <c r="AI40" s="34">
        <f>AD40*K_I/K_UNIT/K_TIME_UNIT</f>
        <v>-2.4600434097534967</v>
      </c>
      <c r="AJ40" s="34">
        <f>SUM(AF40:AI40)</f>
        <v>-2.0433568075539816</v>
      </c>
      <c r="AK40" s="50">
        <f>AJ40+AK39</f>
        <v>-184.51241479627541</v>
      </c>
      <c r="AL40" s="38">
        <f>AL39+AJ40</f>
        <v>1315.4875852037251</v>
      </c>
    </row>
    <row r="41" ht="14.25">
      <c r="H41" s="32"/>
      <c r="I41" s="33"/>
      <c r="K41" s="26">
        <f t="shared" si="12"/>
        <v>44199.083333333263</v>
      </c>
      <c r="L41" s="28">
        <f t="shared" si="13"/>
        <v>44199.124999999927</v>
      </c>
      <c r="M41" s="30">
        <f t="shared" si="7"/>
        <v>3599.9999997904524</v>
      </c>
      <c r="N41" s="30">
        <f>N40+M41</f>
        <v>183599.99999371357</v>
      </c>
      <c r="O41" s="30">
        <f t="shared" si="8"/>
        <v>0</v>
      </c>
      <c r="P41" s="30">
        <f>P40+O41</f>
        <v>1000000</v>
      </c>
      <c r="Q41" s="30">
        <f>Q40-O41</f>
        <v>1000000</v>
      </c>
      <c r="R41" s="31">
        <f>P41+Q41</f>
        <v>2000000</v>
      </c>
      <c r="S41" s="40">
        <f>Q41/R41</f>
        <v>0.5</v>
      </c>
      <c r="T41" s="41">
        <f t="shared" si="3"/>
        <v>0.5</v>
      </c>
      <c r="U41" s="41">
        <f>IF(S41&gt;T41,0.5/(1-T41)*(S41-T41),0.5/T41*(S41-T41))</f>
        <v>0</v>
      </c>
      <c r="V41" s="42">
        <f>(U41-U40)/M41</f>
        <v>0</v>
      </c>
      <c r="W41" s="43">
        <f>U41-U40</f>
        <v>0</v>
      </c>
      <c r="X41" s="44">
        <f t="shared" si="9"/>
        <v>0.36787944119285576</v>
      </c>
      <c r="Y41" s="34">
        <f>V41+X41*(Y40-V41)</f>
        <v>4.939986419288295e-12</v>
      </c>
      <c r="Z41" s="35">
        <f>W41+(1-X41)*(Y40-V41)/(ALPHA_D/ALPHA_TIME_UNIT)</f>
        <v>3.0557840026737293e-08</v>
      </c>
      <c r="AA41" s="45">
        <f t="shared" si="10"/>
        <v>0.96078943915456017</v>
      </c>
      <c r="AB41" s="46">
        <f>V41/(ALPHA_I/ALPHA_TIME_UNIT)</f>
        <v>0</v>
      </c>
      <c r="AC41" s="47">
        <f>U41-AB41+AA41*(AC40+AB41-U40)</f>
        <v>-0.11583135948124794</v>
      </c>
      <c r="AD41" s="48">
        <f>M41*((U41+U40)/2-AB41)+1/(ALPHA_I/ALPHA_TIME_UNIT)*(1-AA41)*(AC40+AB41-U40)</f>
        <v>-425.44507103152807</v>
      </c>
      <c r="AE41" s="49">
        <f t="shared" si="11"/>
        <v>0.041666666664241347</v>
      </c>
      <c r="AF41" s="34">
        <f>K_T/K_UNIT*AE41</f>
        <v>0.41666666664241347</v>
      </c>
      <c r="AG41" s="34">
        <f>((U41+U40)/2)*AE41*K_P/K_UNIT</f>
        <v>0</v>
      </c>
      <c r="AH41" s="34">
        <f>Z41*K_D/K_UNIT</f>
        <v>7.33388160641695e-06</v>
      </c>
      <c r="AI41" s="34">
        <f>AD41*K_I/K_UNIT/K_TIME_UNIT</f>
        <v>-2.3635837279529337</v>
      </c>
      <c r="AJ41" s="34">
        <f>SUM(AF41:AI41)</f>
        <v>-1.9469097274289138</v>
      </c>
      <c r="AK41" s="50">
        <f>AJ41+AK40</f>
        <v>-186.45932452370431</v>
      </c>
      <c r="AL41" s="38">
        <f>AL40+AJ41</f>
        <v>1313.5406754762962</v>
      </c>
    </row>
    <row r="42" ht="14.25">
      <c r="H42" s="32"/>
      <c r="I42" s="33"/>
      <c r="K42" s="26">
        <f t="shared" si="12"/>
        <v>44199.124999999927</v>
      </c>
      <c r="L42" s="28">
        <f t="shared" si="13"/>
        <v>44199.166666666591</v>
      </c>
      <c r="M42" s="30">
        <f t="shared" si="7"/>
        <v>3599.9999997904524</v>
      </c>
      <c r="N42" s="30">
        <f>N41+M42</f>
        <v>187199.99999350403</v>
      </c>
      <c r="O42" s="30">
        <f t="shared" si="8"/>
        <v>0</v>
      </c>
      <c r="P42" s="30">
        <f>P41+O42</f>
        <v>1000000</v>
      </c>
      <c r="Q42" s="30">
        <f>Q41-O42</f>
        <v>1000000</v>
      </c>
      <c r="R42" s="31">
        <f>P42+Q42</f>
        <v>2000000</v>
      </c>
      <c r="S42" s="40">
        <f>Q42/R42</f>
        <v>0.5</v>
      </c>
      <c r="T42" s="41">
        <f t="shared" si="3"/>
        <v>0.5</v>
      </c>
      <c r="U42" s="41">
        <f>IF(S42&gt;T42,0.5/(1-T42)*(S42-T42),0.5/T42*(S42-T42))</f>
        <v>0</v>
      </c>
      <c r="V42" s="42">
        <f>(U42-U41)/M42</f>
        <v>0</v>
      </c>
      <c r="W42" s="43">
        <f>U42-U41</f>
        <v>0</v>
      </c>
      <c r="X42" s="44">
        <f t="shared" si="9"/>
        <v>0.36787944119285576</v>
      </c>
      <c r="Y42" s="34">
        <f>V42+X42*(Y41-V42)</f>
        <v>1.8173194434280745e-12</v>
      </c>
      <c r="Z42" s="35">
        <f>W42+(1-X42)*(Y41-V42)/(ALPHA_D/ALPHA_TIME_UNIT)</f>
        <v>1.1241601113096795e-08</v>
      </c>
      <c r="AA42" s="45">
        <f t="shared" si="10"/>
        <v>0.96078943915456017</v>
      </c>
      <c r="AB42" s="46">
        <f>V42/(ALPHA_I/ALPHA_TIME_UNIT)</f>
        <v>0</v>
      </c>
      <c r="AC42" s="47">
        <f>U42-AB42+AA42*(AC41+AB42-U41)</f>
        <v>-0.11128954691249845</v>
      </c>
      <c r="AD42" s="48">
        <f>M42*((U42+U41)/2-AB42)+1/(ALPHA_I/ALPHA_TIME_UNIT)*(1-AA42)*(AC41+AB42-U41)</f>
        <v>-408.76313118745384</v>
      </c>
      <c r="AE42" s="49">
        <f t="shared" si="11"/>
        <v>0.041666666664241347</v>
      </c>
      <c r="AF42" s="34">
        <f>K_T/K_UNIT*AE42</f>
        <v>0.41666666664241347</v>
      </c>
      <c r="AG42" s="34">
        <f>((U42+U41)/2)*AE42*K_P/K_UNIT</f>
        <v>0</v>
      </c>
      <c r="AH42" s="34">
        <f>Z42*K_D/K_UNIT</f>
        <v>2.6979842671432308e-06</v>
      </c>
      <c r="AI42" s="34">
        <f>AD42*K_I/K_UNIT/K_TIME_UNIT</f>
        <v>-2.2709062843747434</v>
      </c>
      <c r="AJ42" s="34">
        <f>SUM(AF42:AI42)</f>
        <v>-1.8542369197480628</v>
      </c>
      <c r="AK42" s="50">
        <f>AJ42+AK41</f>
        <v>-188.31356144345239</v>
      </c>
      <c r="AL42" s="38">
        <f>AL41+AJ42</f>
        <v>1311.6864385565482</v>
      </c>
    </row>
    <row r="43" ht="14.25">
      <c r="H43" s="32"/>
      <c r="I43" s="33"/>
      <c r="K43" s="26">
        <f t="shared" si="12"/>
        <v>44199.166666666591</v>
      </c>
      <c r="L43" s="28">
        <f t="shared" si="13"/>
        <v>44199.208333333256</v>
      </c>
      <c r="M43" s="30">
        <f t="shared" si="7"/>
        <v>3599.9999997904524</v>
      </c>
      <c r="N43" s="30">
        <f>N42+M43</f>
        <v>190799.99999329448</v>
      </c>
      <c r="O43" s="30">
        <f t="shared" si="8"/>
        <v>0</v>
      </c>
      <c r="P43" s="30">
        <f>P42+O43</f>
        <v>1000000</v>
      </c>
      <c r="Q43" s="30">
        <f>Q42-O43</f>
        <v>1000000</v>
      </c>
      <c r="R43" s="31">
        <f>P43+Q43</f>
        <v>2000000</v>
      </c>
      <c r="S43" s="40">
        <f>Q43/R43</f>
        <v>0.5</v>
      </c>
      <c r="T43" s="41">
        <f t="shared" si="3"/>
        <v>0.5</v>
      </c>
      <c r="U43" s="41">
        <f>IF(S43&gt;T43,0.5/(1-T43)*(S43-T43),0.5/T43*(S43-T43))</f>
        <v>0</v>
      </c>
      <c r="V43" s="42">
        <f>(U43-U42)/M43</f>
        <v>0</v>
      </c>
      <c r="W43" s="43">
        <f>U43-U42</f>
        <v>0</v>
      </c>
      <c r="X43" s="44">
        <f t="shared" si="9"/>
        <v>0.36787944119285576</v>
      </c>
      <c r="Y43" s="34">
        <f>V43+X43*(Y42-V43)</f>
        <v>6.6855446131723175e-13</v>
      </c>
      <c r="Z43" s="35">
        <f>W43+(1-X43)*(Y42-V43)/(ALPHA_D/ALPHA_TIME_UNIT)</f>
        <v>4.1355539355990344e-09</v>
      </c>
      <c r="AA43" s="45">
        <f t="shared" si="10"/>
        <v>0.96078943915456017</v>
      </c>
      <c r="AB43" s="46">
        <f>V43/(ALPHA_I/ALPHA_TIME_UNIT)</f>
        <v>0</v>
      </c>
      <c r="AC43" s="47">
        <f>U43-AB43+AA43*(AC42+AB43-U42)</f>
        <v>-0.10692582136182451</v>
      </c>
      <c r="AD43" s="48">
        <f>M43*((U43+U42)/2-AB43)+1/(ALPHA_I/ALPHA_TIME_UNIT)*(1-AA43)*(AC42+AB43-U42)</f>
        <v>-392.73529956065568</v>
      </c>
      <c r="AE43" s="49">
        <f t="shared" si="11"/>
        <v>0.041666666664241347</v>
      </c>
      <c r="AF43" s="34">
        <f>K_T/K_UNIT*AE43</f>
        <v>0.41666666664241347</v>
      </c>
      <c r="AG43" s="34">
        <f>((U43+U42)/2)*AE43*K_P/K_UNIT</f>
        <v>0</v>
      </c>
      <c r="AH43" s="34">
        <f>Z43*K_D/K_UNIT</f>
        <v>9.9253294454376836e-07</v>
      </c>
      <c r="AI43" s="34">
        <f>AD43*K_I/K_UNIT/K_TIME_UNIT</f>
        <v>-2.1818627753369757</v>
      </c>
      <c r="AJ43" s="34">
        <f>SUM(AF43:AI43)</f>
        <v>-1.7651951161616177</v>
      </c>
      <c r="AK43" s="50">
        <f>AJ43+AK42</f>
        <v>-190.07875655961399</v>
      </c>
      <c r="AL43" s="38">
        <f>AL42+AJ43</f>
        <v>1309.9212434403867</v>
      </c>
    </row>
    <row r="44" ht="14.25">
      <c r="H44" s="32"/>
      <c r="I44" s="33"/>
      <c r="K44" s="26">
        <f t="shared" si="12"/>
        <v>44199.208333333256</v>
      </c>
      <c r="L44" s="28">
        <f t="shared" si="13"/>
        <v>44199.24999999992</v>
      </c>
      <c r="M44" s="30">
        <f t="shared" si="7"/>
        <v>3599.9999997904524</v>
      </c>
      <c r="N44" s="30">
        <f>N43+M44</f>
        <v>194399.99999308493</v>
      </c>
      <c r="O44" s="30">
        <f t="shared" si="8"/>
        <v>0</v>
      </c>
      <c r="P44" s="30">
        <f>P43+O44</f>
        <v>1000000</v>
      </c>
      <c r="Q44" s="30">
        <f>Q43-O44</f>
        <v>1000000</v>
      </c>
      <c r="R44" s="31">
        <f>P44+Q44</f>
        <v>2000000</v>
      </c>
      <c r="S44" s="40">
        <f>Q44/R44</f>
        <v>0.5</v>
      </c>
      <c r="T44" s="41">
        <f t="shared" si="3"/>
        <v>0.5</v>
      </c>
      <c r="U44" s="41">
        <f>IF(S44&gt;T44,0.5/(1-T44)*(S44-T44),0.5/T44*(S44-T44))</f>
        <v>0</v>
      </c>
      <c r="V44" s="42">
        <f>(U44-U43)/M44</f>
        <v>0</v>
      </c>
      <c r="W44" s="43">
        <f>U44-U43</f>
        <v>0</v>
      </c>
      <c r="X44" s="44">
        <f t="shared" si="9"/>
        <v>0.36787944119285576</v>
      </c>
      <c r="Y44" s="34">
        <f>V44+X44*(Y43-V44)</f>
        <v>2.4594744163637392e-13</v>
      </c>
      <c r="Z44" s="35">
        <f>W44+(1-X44)*(Y43-V44)/(ALPHA_D/ALPHA_TIME_UNIT)</f>
        <v>1.5213852708510883e-09</v>
      </c>
      <c r="AA44" s="45">
        <f t="shared" si="10"/>
        <v>0.96078943915456017</v>
      </c>
      <c r="AB44" s="46">
        <f>V44/(ALPHA_I/ALPHA_TIME_UNIT)</f>
        <v>0</v>
      </c>
      <c r="AC44" s="47">
        <f>U44-AB44+AA44*(AC43+AB44-U43)</f>
        <v>-0.10273319993736806</v>
      </c>
      <c r="AD44" s="48">
        <f>M44*((U44+U43)/2-AB44)+1/(ALPHA_I/ALPHA_TIME_UNIT)*(1-AA44)*(AC43+AB44-U43)</f>
        <v>-377.33592820108055</v>
      </c>
      <c r="AE44" s="49">
        <f t="shared" si="11"/>
        <v>0.041666666664241347</v>
      </c>
      <c r="AF44" s="34">
        <f>K_T/K_UNIT*AE44</f>
        <v>0.41666666664241347</v>
      </c>
      <c r="AG44" s="34">
        <f>((U44+U43)/2)*AE44*K_P/K_UNIT</f>
        <v>0</v>
      </c>
      <c r="AH44" s="34">
        <f>Z44*K_D/K_UNIT</f>
        <v>3.6513246500426119e-07</v>
      </c>
      <c r="AI44" s="34">
        <f>AD44*K_I/K_UNIT/K_TIME_UNIT</f>
        <v>-2.0963107122282252</v>
      </c>
      <c r="AJ44" s="34">
        <f>SUM(AF44:AI44)</f>
        <v>-1.6796436804533468</v>
      </c>
      <c r="AK44" s="50">
        <f>AJ44+AK43</f>
        <v>-191.75840024006735</v>
      </c>
      <c r="AL44" s="38">
        <f>AL43+AJ44</f>
        <v>1308.2415997599333</v>
      </c>
    </row>
    <row r="45" ht="14.25">
      <c r="H45" s="32"/>
      <c r="I45" s="33"/>
      <c r="K45" s="26">
        <f t="shared" si="12"/>
        <v>44199.24999999992</v>
      </c>
      <c r="L45" s="28">
        <f t="shared" si="13"/>
        <v>44199.291666666584</v>
      </c>
      <c r="M45" s="30">
        <f t="shared" si="7"/>
        <v>3599.9999997904524</v>
      </c>
      <c r="N45" s="30">
        <f>N44+M45</f>
        <v>197999.99999287538</v>
      </c>
      <c r="O45" s="30">
        <f t="shared" si="8"/>
        <v>0</v>
      </c>
      <c r="P45" s="30">
        <f>P44+O45</f>
        <v>1000000</v>
      </c>
      <c r="Q45" s="30">
        <f>Q44-O45</f>
        <v>1000000</v>
      </c>
      <c r="R45" s="31">
        <f>P45+Q45</f>
        <v>2000000</v>
      </c>
      <c r="S45" s="40">
        <f>Q45/R45</f>
        <v>0.5</v>
      </c>
      <c r="T45" s="41">
        <f t="shared" si="3"/>
        <v>0.5</v>
      </c>
      <c r="U45" s="41">
        <f>IF(S45&gt;T45,0.5/(1-T45)*(S45-T45),0.5/T45*(S45-T45))</f>
        <v>0</v>
      </c>
      <c r="V45" s="42">
        <f>(U45-U44)/M45</f>
        <v>0</v>
      </c>
      <c r="W45" s="43">
        <f>U45-U44</f>
        <v>0</v>
      </c>
      <c r="X45" s="44">
        <f t="shared" si="9"/>
        <v>0.36787944119285576</v>
      </c>
      <c r="Y45" s="34">
        <f>V45+X45*(Y44-V45)</f>
        <v>9.0479007392001738e-14</v>
      </c>
      <c r="Z45" s="35">
        <f>W45+(1-X45)*(Y44-V45)/(ALPHA_D/ALPHA_TIME_UNIT)</f>
        <v>5.5968636327973988e-10</v>
      </c>
      <c r="AA45" s="45">
        <f t="shared" si="10"/>
        <v>0.96078943915456017</v>
      </c>
      <c r="AB45" s="46">
        <f>V45/(ALPHA_I/ALPHA_TIME_UNIT)</f>
        <v>0</v>
      </c>
      <c r="AC45" s="47">
        <f>U45-AB45+AA45*(AC44+AB45-U44)</f>
        <v>-0.098704973550377148</v>
      </c>
      <c r="AD45" s="48">
        <f>M45*((U45+U44)/2-AB45)+1/(ALPHA_I/ALPHA_TIME_UNIT)*(1-AA45)*(AC44+AB45-U44)</f>
        <v>-362.54037482918159</v>
      </c>
      <c r="AE45" s="49">
        <f t="shared" si="11"/>
        <v>0.041666666664241347</v>
      </c>
      <c r="AF45" s="34">
        <f>K_T/K_UNIT*AE45</f>
        <v>0.41666666664241347</v>
      </c>
      <c r="AG45" s="34">
        <f>((U45+U44)/2)*AE45*K_P/K_UNIT</f>
        <v>0</v>
      </c>
      <c r="AH45" s="34">
        <f>Z45*K_D/K_UNIT</f>
        <v>1.3432472718713758e-07</v>
      </c>
      <c r="AI45" s="34">
        <f>AD45*K_I/K_UNIT/K_TIME_UNIT</f>
        <v>-2.014113193495453</v>
      </c>
      <c r="AJ45" s="34">
        <f>SUM(AF45:AI45)</f>
        <v>-1.5974463925283124</v>
      </c>
      <c r="AK45" s="50">
        <f>AJ45+AK44</f>
        <v>-193.35584663259567</v>
      </c>
      <c r="AL45" s="38">
        <f>AL44+AJ45</f>
        <v>1306.6441533674049</v>
      </c>
    </row>
    <row r="46" ht="14.25">
      <c r="H46" s="32"/>
      <c r="I46" s="33"/>
      <c r="K46" s="26">
        <f t="shared" si="12"/>
        <v>44199.291666666584</v>
      </c>
      <c r="L46" s="28">
        <f t="shared" si="13"/>
        <v>44199.333333333248</v>
      </c>
      <c r="M46" s="30">
        <f t="shared" si="7"/>
        <v>3599.9999997904524</v>
      </c>
      <c r="N46" s="30">
        <f>N45+M46</f>
        <v>201599.99999266583</v>
      </c>
      <c r="O46" s="30">
        <f t="shared" si="8"/>
        <v>0</v>
      </c>
      <c r="P46" s="30">
        <f>P45+O46</f>
        <v>1000000</v>
      </c>
      <c r="Q46" s="30">
        <f>Q45-O46</f>
        <v>1000000</v>
      </c>
      <c r="R46" s="31">
        <f>P46+Q46</f>
        <v>2000000</v>
      </c>
      <c r="S46" s="40">
        <f>Q46/R46</f>
        <v>0.5</v>
      </c>
      <c r="T46" s="41">
        <f t="shared" si="3"/>
        <v>0.5</v>
      </c>
      <c r="U46" s="41">
        <f>IF(S46&gt;T46,0.5/(1-T46)*(S46-T46),0.5/T46*(S46-T46))</f>
        <v>0</v>
      </c>
      <c r="V46" s="42">
        <f>(U46-U45)/M46</f>
        <v>0</v>
      </c>
      <c r="W46" s="43">
        <f>U46-U45</f>
        <v>0</v>
      </c>
      <c r="X46" s="44">
        <f t="shared" si="9"/>
        <v>0.36787944119285576</v>
      </c>
      <c r="Y46" s="34">
        <f>V46+X46*(Y45-V46)</f>
        <v>3.3285366679053863e-14</v>
      </c>
      <c r="Z46" s="35">
        <f>W46+(1-X46)*(Y45-V46)/(ALPHA_D/ALPHA_TIME_UNIT)</f>
        <v>2.0589710656661234e-10</v>
      </c>
      <c r="AA46" s="45">
        <f t="shared" si="10"/>
        <v>0.96078943915456017</v>
      </c>
      <c r="AB46" s="46">
        <f>V46/(ALPHA_I/ALPHA_TIME_UNIT)</f>
        <v>0</v>
      </c>
      <c r="AC46" s="47">
        <f>U46-AB46+AA46*(AC45+AB46-U45)</f>
        <v>-0.094834696179232555</v>
      </c>
      <c r="AD46" s="48">
        <f>M46*((U46+U45)/2-AB46)+1/(ALPHA_I/ALPHA_TIME_UNIT)*(1-AA46)*(AC45+AB46-U45)</f>
        <v>-348.32496340301338</v>
      </c>
      <c r="AE46" s="49">
        <f t="shared" si="11"/>
        <v>0.041666666664241347</v>
      </c>
      <c r="AF46" s="34">
        <f>K_T/K_UNIT*AE46</f>
        <v>0.41666666664241347</v>
      </c>
      <c r="AG46" s="34">
        <f>((U46+U45)/2)*AE46*K_P/K_UNIT</f>
        <v>0</v>
      </c>
      <c r="AH46" s="34">
        <f>Z46*K_D/K_UNIT</f>
        <v>4.9415305575986961e-08</v>
      </c>
      <c r="AI46" s="34">
        <f>AD46*K_I/K_UNIT/K_TIME_UNIT</f>
        <v>-1.9351386855722965</v>
      </c>
      <c r="AJ46" s="34">
        <f>SUM(AF46:AI46)</f>
        <v>-1.5184719695145774</v>
      </c>
      <c r="AK46" s="50">
        <f>AJ46+AK45</f>
        <v>-194.87431860211024</v>
      </c>
      <c r="AL46" s="38">
        <f>AL45+AJ46</f>
        <v>1305.1256813978903</v>
      </c>
    </row>
    <row r="47" ht="14.25">
      <c r="H47" s="32"/>
      <c r="I47" s="33"/>
      <c r="K47" s="26">
        <f t="shared" si="12"/>
        <v>44199.333333333248</v>
      </c>
      <c r="L47" s="28">
        <f t="shared" si="13"/>
        <v>44199.374999999913</v>
      </c>
      <c r="M47" s="30">
        <f t="shared" si="7"/>
        <v>3599.9999997904524</v>
      </c>
      <c r="N47" s="30">
        <f>N46+M47</f>
        <v>205199.99999245629</v>
      </c>
      <c r="O47" s="30">
        <f t="shared" si="8"/>
        <v>0</v>
      </c>
      <c r="P47" s="30">
        <f>P46+O47</f>
        <v>1000000</v>
      </c>
      <c r="Q47" s="30">
        <f>Q46-O47</f>
        <v>1000000</v>
      </c>
      <c r="R47" s="31">
        <f>P47+Q47</f>
        <v>2000000</v>
      </c>
      <c r="S47" s="40">
        <f>Q47/R47</f>
        <v>0.5</v>
      </c>
      <c r="T47" s="41">
        <f t="shared" si="3"/>
        <v>0.5</v>
      </c>
      <c r="U47" s="41">
        <f>IF(S47&gt;T47,0.5/(1-T47)*(S47-T47),0.5/T47*(S47-T47))</f>
        <v>0</v>
      </c>
      <c r="V47" s="42">
        <f>(U47-U46)/M47</f>
        <v>0</v>
      </c>
      <c r="W47" s="43">
        <f>U47-U46</f>
        <v>0</v>
      </c>
      <c r="X47" s="44">
        <f t="shared" si="9"/>
        <v>0.36787944119285576</v>
      </c>
      <c r="Y47" s="34">
        <f>V47+X47*(Y46-V47)</f>
        <v>1.2245002093789636e-14</v>
      </c>
      <c r="Z47" s="35">
        <f>W47+(1-X47)*(Y46-V47)/(ALPHA_D/ALPHA_TIME_UNIT)</f>
        <v>7.5745312506951214e-11</v>
      </c>
      <c r="AA47" s="45">
        <f t="shared" si="10"/>
        <v>0.96078943915456017</v>
      </c>
      <c r="AB47" s="46">
        <f>V47/(ALPHA_I/ALPHA_TIME_UNIT)</f>
        <v>0</v>
      </c>
      <c r="AC47" s="47">
        <f>U47-AB47+AA47*(AC46+AB47-U46)</f>
        <v>-0.091116174554437962</v>
      </c>
      <c r="AD47" s="48">
        <f>M47*((U47+U46)/2-AB47)+1/(ALPHA_I/ALPHA_TIME_UNIT)*(1-AA47)*(AC46+AB47-U46)</f>
        <v>-334.66694623151392</v>
      </c>
      <c r="AE47" s="49">
        <f t="shared" si="11"/>
        <v>0.041666666664241347</v>
      </c>
      <c r="AF47" s="34">
        <f>K_T/K_UNIT*AE47</f>
        <v>0.41666666664241347</v>
      </c>
      <c r="AG47" s="34">
        <f>((U47+U46)/2)*AE47*K_P/K_UNIT</f>
        <v>0</v>
      </c>
      <c r="AH47" s="34">
        <f>Z47*K_D/K_UNIT</f>
        <v>1.8178875001668291e-08</v>
      </c>
      <c r="AI47" s="34">
        <f>AD47*K_I/K_UNIT/K_TIME_UNIT</f>
        <v>-1.8592608123972996</v>
      </c>
      <c r="AJ47" s="34">
        <f>SUM(AF47:AI47)</f>
        <v>-1.442594127576011</v>
      </c>
      <c r="AK47" s="50">
        <f>AJ47+AK46</f>
        <v>-196.31691272968624</v>
      </c>
      <c r="AL47" s="38">
        <f>AL46+AJ47</f>
        <v>1303.6830872703142</v>
      </c>
    </row>
    <row r="48" ht="14.25">
      <c r="H48" s="32"/>
      <c r="I48" s="33"/>
      <c r="K48" s="26">
        <f t="shared" si="12"/>
        <v>44199.374999999913</v>
      </c>
      <c r="L48" s="28">
        <f t="shared" si="13"/>
        <v>44199.416666666577</v>
      </c>
      <c r="M48" s="30">
        <f t="shared" si="7"/>
        <v>3599.9999997904524</v>
      </c>
      <c r="N48" s="30">
        <f>N47+M48</f>
        <v>208799.99999224674</v>
      </c>
      <c r="O48" s="30">
        <f t="shared" si="8"/>
        <v>0</v>
      </c>
      <c r="P48" s="30">
        <f>P47+O48</f>
        <v>1000000</v>
      </c>
      <c r="Q48" s="30">
        <f>Q47-O48</f>
        <v>1000000</v>
      </c>
      <c r="R48" s="31">
        <f>P48+Q48</f>
        <v>2000000</v>
      </c>
      <c r="S48" s="40">
        <f>Q48/R48</f>
        <v>0.5</v>
      </c>
      <c r="T48" s="41">
        <f t="shared" si="3"/>
        <v>0.5</v>
      </c>
      <c r="U48" s="41">
        <f>IF(S48&gt;T48,0.5/(1-T48)*(S48-T48),0.5/T48*(S48-T48))</f>
        <v>0</v>
      </c>
      <c r="V48" s="42">
        <f>(U48-U47)/M48</f>
        <v>0</v>
      </c>
      <c r="W48" s="43">
        <f>U48-U47</f>
        <v>0</v>
      </c>
      <c r="X48" s="44">
        <f t="shared" si="9"/>
        <v>0.36787944119285576</v>
      </c>
      <c r="Y48" s="34">
        <f>V48+X48*(Y47-V48)</f>
        <v>4.5046845276686798e-15</v>
      </c>
      <c r="Z48" s="35">
        <f>W48+(1-X48)*(Y47-V48)/(ALPHA_D/ALPHA_TIME_UNIT)</f>
        <v>2.7865143238035442e-11</v>
      </c>
      <c r="AA48" s="45">
        <f t="shared" si="10"/>
        <v>0.96078943915456017</v>
      </c>
      <c r="AB48" s="46">
        <f>V48/(ALPHA_I/ALPHA_TIME_UNIT)</f>
        <v>0</v>
      </c>
      <c r="AC48" s="47">
        <f>U48-AB48+AA48*(AC47+AB48-U47)</f>
        <v>-0.08754345824806746</v>
      </c>
      <c r="AD48" s="48">
        <f>M48*((U48+U47)/2-AB48)+1/(ALPHA_I/ALPHA_TIME_UNIT)*(1-AA48)*(AC47+AB48-U47)</f>
        <v>-321.54446757334563</v>
      </c>
      <c r="AE48" s="49">
        <f t="shared" si="11"/>
        <v>0.041666666664241347</v>
      </c>
      <c r="AF48" s="34">
        <f>K_T/K_UNIT*AE48</f>
        <v>0.41666666664241347</v>
      </c>
      <c r="AG48" s="34">
        <f>((U48+U47)/2)*AE48*K_P/K_UNIT</f>
        <v>0</v>
      </c>
      <c r="AH48" s="34">
        <f>Z48*K_D/K_UNIT</f>
        <v>6.6876343771285058e-09</v>
      </c>
      <c r="AI48" s="34">
        <f>AD48*K_I/K_UNIT/K_TIME_UNIT</f>
        <v>-1.7863581531852537</v>
      </c>
      <c r="AJ48" s="34">
        <f>SUM(AF48:AI48)</f>
        <v>-1.3696914798552058</v>
      </c>
      <c r="AK48" s="50">
        <f>AJ48+AK47</f>
        <v>-197.68660420954143</v>
      </c>
      <c r="AL48" s="38">
        <f>AL47+AJ48</f>
        <v>1302.313395790459</v>
      </c>
    </row>
    <row r="49" ht="14.25">
      <c r="H49" s="32"/>
      <c r="I49" s="33"/>
      <c r="K49" s="26">
        <f t="shared" si="12"/>
        <v>44199.416666666577</v>
      </c>
      <c r="L49" s="28">
        <f t="shared" si="13"/>
        <v>44199.458333333241</v>
      </c>
      <c r="M49" s="30">
        <f t="shared" si="7"/>
        <v>3599.9999997904524</v>
      </c>
      <c r="N49" s="30">
        <f>N48+M49</f>
        <v>212399.99999203719</v>
      </c>
      <c r="O49" s="30">
        <f t="shared" si="8"/>
        <v>0</v>
      </c>
      <c r="P49" s="30">
        <f>P48+O49</f>
        <v>1000000</v>
      </c>
      <c r="Q49" s="30">
        <f>Q48-O49</f>
        <v>1000000</v>
      </c>
      <c r="R49" s="31">
        <f>P49+Q49</f>
        <v>2000000</v>
      </c>
      <c r="S49" s="40">
        <f>Q49/R49</f>
        <v>0.5</v>
      </c>
      <c r="T49" s="41">
        <f t="shared" si="3"/>
        <v>0.5</v>
      </c>
      <c r="U49" s="41">
        <f>IF(S49&gt;T49,0.5/(1-T49)*(S49-T49),0.5/T49*(S49-T49))</f>
        <v>0</v>
      </c>
      <c r="V49" s="42">
        <f>(U49-U48)/M49</f>
        <v>0</v>
      </c>
      <c r="W49" s="43">
        <f>U49-U48</f>
        <v>0</v>
      </c>
      <c r="X49" s="44">
        <f t="shared" si="9"/>
        <v>0.36787944119285576</v>
      </c>
      <c r="Y49" s="34">
        <f>V49+X49*(Y48-V49)</f>
        <v>1.6571808267888574e-15</v>
      </c>
      <c r="Z49" s="35">
        <f>W49+(1-X49)*(Y48-V49)/(ALPHA_D/ALPHA_TIME_UNIT)</f>
        <v>1.0251013323167361e-11</v>
      </c>
      <c r="AA49" s="45">
        <f t="shared" si="10"/>
        <v>0.96078943915456017</v>
      </c>
      <c r="AB49" s="46">
        <f>V49/(ALPHA_I/ALPHA_TIME_UNIT)</f>
        <v>0</v>
      </c>
      <c r="AC49" s="47">
        <f>U49-AB49+AA49*(AC48+AB49-U48)</f>
        <v>-0.084110830151811394</v>
      </c>
      <c r="AD49" s="48">
        <f>M49*((U49+U48)/2-AB49)+1/(ALPHA_I/ALPHA_TIME_UNIT)*(1-AA49)*(AC48+AB49-U48)</f>
        <v>-308.93652866304643</v>
      </c>
      <c r="AE49" s="49">
        <f t="shared" si="11"/>
        <v>0.041666666664241347</v>
      </c>
      <c r="AF49" s="34">
        <f>K_T/K_UNIT*AE49</f>
        <v>0.41666666664241347</v>
      </c>
      <c r="AG49" s="34">
        <f>((U49+U48)/2)*AE49*K_P/K_UNIT</f>
        <v>0</v>
      </c>
      <c r="AH49" s="34">
        <f>Z49*K_D/K_UNIT</f>
        <v>2.4602431975601666e-09</v>
      </c>
      <c r="AI49" s="34">
        <f>AD49*K_I/K_UNIT/K_TIME_UNIT</f>
        <v>-1.7163140481280357</v>
      </c>
      <c r="AJ49" s="34">
        <f>SUM(AF49:AI49)</f>
        <v>-1.2996473790253791</v>
      </c>
      <c r="AK49" s="50">
        <f>AJ49+AK48</f>
        <v>-198.9862515885668</v>
      </c>
      <c r="AL49" s="38">
        <f>AL48+AJ49</f>
        <v>1301.0137484114337</v>
      </c>
    </row>
    <row r="50" ht="14.25">
      <c r="H50" s="32"/>
      <c r="I50" s="33"/>
      <c r="K50" s="26">
        <f t="shared" si="12"/>
        <v>44199.458333333241</v>
      </c>
      <c r="L50" s="28">
        <f t="shared" si="13"/>
        <v>44199.499999999905</v>
      </c>
      <c r="M50" s="30">
        <f t="shared" si="7"/>
        <v>3599.9999997904524</v>
      </c>
      <c r="N50" s="30">
        <f>N49+M50</f>
        <v>215999.99999182764</v>
      </c>
      <c r="O50" s="30">
        <f t="shared" si="8"/>
        <v>0</v>
      </c>
      <c r="P50" s="30">
        <f>P49+O50</f>
        <v>1000000</v>
      </c>
      <c r="Q50" s="30">
        <f>Q49-O50</f>
        <v>1000000</v>
      </c>
      <c r="R50" s="31">
        <f>P50+Q50</f>
        <v>2000000</v>
      </c>
      <c r="S50" s="40">
        <f>Q50/R50</f>
        <v>0.5</v>
      </c>
      <c r="T50" s="41">
        <f t="shared" si="3"/>
        <v>0.5</v>
      </c>
      <c r="U50" s="41">
        <f>IF(S50&gt;T50,0.5/(1-T50)*(S50-T50),0.5/T50*(S50-T50))</f>
        <v>0</v>
      </c>
      <c r="V50" s="42">
        <f>(U50-U49)/M50</f>
        <v>0</v>
      </c>
      <c r="W50" s="43">
        <f>U50-U49</f>
        <v>0</v>
      </c>
      <c r="X50" s="44">
        <f t="shared" si="9"/>
        <v>0.36787944119285576</v>
      </c>
      <c r="Y50" s="34">
        <f>V50+X50*(Y49-V50)</f>
        <v>6.0964275651459951e-16</v>
      </c>
      <c r="Z50" s="35">
        <f>W50+(1-X50)*(Y49-V50)/(ALPHA_D/ALPHA_TIME_UNIT)</f>
        <v>3.771137052987328e-12</v>
      </c>
      <c r="AA50" s="45">
        <f t="shared" si="10"/>
        <v>0.96078943915456017</v>
      </c>
      <c r="AB50" s="46">
        <f>V50/(ALPHA_I/ALPHA_TIME_UNIT)</f>
        <v>0</v>
      </c>
      <c r="AC50" s="47">
        <f>U50-AB50+AA50*(AC49+AB50-U49)</f>
        <v>-0.08081279732838334</v>
      </c>
      <c r="AD50" s="48">
        <f>M50*((U50+U49)/2-AB50)+1/(ALPHA_I/ALPHA_TIME_UNIT)*(1-AA50)*(AC49+AB50-U49)</f>
        <v>-296.8229541085251</v>
      </c>
      <c r="AE50" s="49">
        <f t="shared" si="11"/>
        <v>0.041666666664241347</v>
      </c>
      <c r="AF50" s="34">
        <f>K_T/K_UNIT*AE50</f>
        <v>0.41666666664241347</v>
      </c>
      <c r="AG50" s="34">
        <f>((U50+U49)/2)*AE50*K_P/K_UNIT</f>
        <v>0</v>
      </c>
      <c r="AH50" s="34">
        <f>Z50*K_D/K_UNIT</f>
        <v>9.0507289271695869e-10</v>
      </c>
      <c r="AI50" s="34">
        <f>AD50*K_I/K_UNIT/K_TIME_UNIT</f>
        <v>-1.6490164117140285</v>
      </c>
      <c r="AJ50" s="34">
        <f>SUM(AF50:AI50)</f>
        <v>-1.2323497441665421</v>
      </c>
      <c r="AK50" s="50">
        <f>AJ50+AK49</f>
        <v>-200.21860133273336</v>
      </c>
      <c r="AL50" s="38">
        <f>AL49+AJ50</f>
        <v>1299.781398667267</v>
      </c>
    </row>
    <row r="51" ht="14.25">
      <c r="H51" s="32"/>
      <c r="I51" s="33"/>
      <c r="K51" s="26">
        <f t="shared" si="12"/>
        <v>44199.499999999905</v>
      </c>
      <c r="L51" s="28">
        <f t="shared" si="13"/>
        <v>44199.54166666657</v>
      </c>
      <c r="M51" s="30">
        <f t="shared" si="7"/>
        <v>3599.9999997904524</v>
      </c>
      <c r="N51" s="30">
        <f>N50+M51</f>
        <v>219599.9999916181</v>
      </c>
      <c r="O51" s="30">
        <f t="shared" si="8"/>
        <v>0</v>
      </c>
      <c r="P51" s="30">
        <f>P50+O51</f>
        <v>1000000</v>
      </c>
      <c r="Q51" s="30">
        <f>Q50-O51</f>
        <v>1000000</v>
      </c>
      <c r="R51" s="31">
        <f>P51+Q51</f>
        <v>2000000</v>
      </c>
      <c r="S51" s="40">
        <f>Q51/R51</f>
        <v>0.5</v>
      </c>
      <c r="T51" s="41">
        <f t="shared" si="3"/>
        <v>0.5</v>
      </c>
      <c r="U51" s="41">
        <f>IF(S51&gt;T51,0.5/(1-T51)*(S51-T51),0.5/T51*(S51-T51))</f>
        <v>0</v>
      </c>
      <c r="V51" s="42">
        <f>(U51-U50)/M51</f>
        <v>0</v>
      </c>
      <c r="W51" s="43">
        <f>U51-U50</f>
        <v>0</v>
      </c>
      <c r="X51" s="44">
        <f t="shared" si="9"/>
        <v>0.36787944119285576</v>
      </c>
      <c r="Y51" s="34">
        <f>V51+X51*(Y50-V51)</f>
        <v>2.2427503659386311e-16</v>
      </c>
      <c r="Z51" s="35">
        <f>W51+(1-X51)*(Y50-V51)/(ALPHA_D/ALPHA_TIME_UNIT)</f>
        <v>1.387323791714651e-12</v>
      </c>
      <c r="AA51" s="45">
        <f t="shared" si="10"/>
        <v>0.96078943915456017</v>
      </c>
      <c r="AB51" s="46">
        <f>V51/(ALPHA_I/ALPHA_TIME_UNIT)</f>
        <v>0</v>
      </c>
      <c r="AC51" s="47">
        <f>U51-AB51+AA51*(AC50+AB51-U50)</f>
        <v>-0.077644082221648564</v>
      </c>
      <c r="AD51" s="48">
        <f>M51*((U51+U50)/2-AB51)+1/(ALPHA_I/ALPHA_TIME_UNIT)*(1-AA51)*(AC50+AB51-U50)</f>
        <v>-285.18435960612959</v>
      </c>
      <c r="AE51" s="49">
        <f t="shared" si="11"/>
        <v>0.041666666664241347</v>
      </c>
      <c r="AF51" s="34">
        <f>K_T/K_UNIT*AE51</f>
        <v>0.41666666664241347</v>
      </c>
      <c r="AG51" s="34">
        <f>((U51+U50)/2)*AE51*K_P/K_UNIT</f>
        <v>0</v>
      </c>
      <c r="AH51" s="34">
        <f>Z51*K_D/K_UNIT</f>
        <v>3.3295771001151626e-10</v>
      </c>
      <c r="AI51" s="34">
        <f>AD51*K_I/K_UNIT/K_TIME_UNIT</f>
        <v>-1.5843575533673866</v>
      </c>
      <c r="AJ51" s="34">
        <f>SUM(AF51:AI51)</f>
        <v>-1.1676908863920155</v>
      </c>
      <c r="AK51" s="50">
        <f>AJ51+AK50</f>
        <v>-201.38629221912538</v>
      </c>
      <c r="AL51" s="38">
        <f>AL50+AJ51</f>
        <v>1298.6137077808751</v>
      </c>
    </row>
    <row r="52" ht="14.25">
      <c r="H52" s="32"/>
      <c r="I52" s="33"/>
      <c r="K52" s="26">
        <f t="shared" si="12"/>
        <v>44199.54166666657</v>
      </c>
      <c r="L52" s="28">
        <f t="shared" si="13"/>
        <v>44199.583333333234</v>
      </c>
      <c r="M52" s="30">
        <f t="shared" si="7"/>
        <v>3599.9999997904524</v>
      </c>
      <c r="N52" s="30">
        <f>N51+M52</f>
        <v>223199.99999140855</v>
      </c>
      <c r="O52" s="30">
        <f t="shared" si="8"/>
        <v>0</v>
      </c>
      <c r="P52" s="30">
        <f>P51+O52</f>
        <v>1000000</v>
      </c>
      <c r="Q52" s="30">
        <f>Q51-O52</f>
        <v>1000000</v>
      </c>
      <c r="R52" s="31">
        <f>P52+Q52</f>
        <v>2000000</v>
      </c>
      <c r="S52" s="40">
        <f>Q52/R52</f>
        <v>0.5</v>
      </c>
      <c r="T52" s="41">
        <f t="shared" si="3"/>
        <v>0.5</v>
      </c>
      <c r="U52" s="41">
        <f>IF(S52&gt;T52,0.5/(1-T52)*(S52-T52),0.5/T52*(S52-T52))</f>
        <v>0</v>
      </c>
      <c r="V52" s="42">
        <f>(U52-U51)/M52</f>
        <v>0</v>
      </c>
      <c r="W52" s="43">
        <f>U52-U51</f>
        <v>0</v>
      </c>
      <c r="X52" s="44">
        <f t="shared" si="9"/>
        <v>0.36787944119285576</v>
      </c>
      <c r="Y52" s="34">
        <f>V52+X52*(Y51-V52)</f>
        <v>8.2506175135657643e-17</v>
      </c>
      <c r="Z52" s="35">
        <f>W52+(1-X52)*(Y51-V52)/(ALPHA_D/ALPHA_TIME_UNIT)</f>
        <v>5.1036790124953969e-13</v>
      </c>
      <c r="AA52" s="45">
        <f t="shared" si="10"/>
        <v>0.96078943915456017</v>
      </c>
      <c r="AB52" s="46">
        <f>V52/(ALPHA_I/ALPHA_TIME_UNIT)</f>
        <v>0</v>
      </c>
      <c r="AC52" s="47">
        <f>U52-AB52+AA52*(AC51+AB52-U51)</f>
        <v>-0.074599614211408274</v>
      </c>
      <c r="AD52" s="48">
        <f>M52*((U52+U51)/2-AB52)+1/(ALPHA_I/ALPHA_TIME_UNIT)*(1-AA52)*(AC51+AB52-U51)</f>
        <v>-274.00212092162565</v>
      </c>
      <c r="AE52" s="49">
        <f t="shared" si="11"/>
        <v>0.041666666664241347</v>
      </c>
      <c r="AF52" s="34">
        <f>K_T/K_UNIT*AE52</f>
        <v>0.41666666664241347</v>
      </c>
      <c r="AG52" s="34">
        <f>((U52+U51)/2)*AE52*K_P/K_UNIT</f>
        <v>0</v>
      </c>
      <c r="AH52" s="34">
        <f>Z52*K_D/K_UNIT</f>
        <v>1.2248829629988953e-10</v>
      </c>
      <c r="AI52" s="34">
        <f>AD52*K_I/K_UNIT/K_TIME_UNIT</f>
        <v>-1.5222340051201424</v>
      </c>
      <c r="AJ52" s="34">
        <f>SUM(AF52:AI52)</f>
        <v>-1.1055673383552407</v>
      </c>
      <c r="AK52" s="50">
        <f>AJ52+AK51</f>
        <v>-202.49185955748061</v>
      </c>
      <c r="AL52" s="38">
        <f>AL51+AJ52</f>
        <v>1297.5081404425198</v>
      </c>
    </row>
    <row r="53" ht="14.25">
      <c r="H53" s="71"/>
      <c r="I53" s="72"/>
      <c r="K53" s="26">
        <f t="shared" si="12"/>
        <v>44199.583333333234</v>
      </c>
      <c r="L53" s="28">
        <f t="shared" si="13"/>
        <v>44199.624999999898</v>
      </c>
      <c r="M53" s="30">
        <f t="shared" si="7"/>
        <v>3599.9999997904524</v>
      </c>
      <c r="N53" s="30">
        <f>N52+M53</f>
        <v>226799.999991199</v>
      </c>
      <c r="O53" s="30">
        <f t="shared" si="8"/>
        <v>0</v>
      </c>
      <c r="P53" s="30">
        <f>P52+O53</f>
        <v>1000000</v>
      </c>
      <c r="Q53" s="30">
        <f>Q52-O53</f>
        <v>1000000</v>
      </c>
      <c r="R53" s="31">
        <f>P53+Q53</f>
        <v>2000000</v>
      </c>
      <c r="S53" s="40">
        <f>Q53/R53</f>
        <v>0.5</v>
      </c>
      <c r="T53" s="41">
        <f t="shared" si="3"/>
        <v>0.5</v>
      </c>
      <c r="U53" s="41">
        <f>IF(S53&gt;T53,0.5/(1-T53)*(S53-T53),0.5/T53*(S53-T53))</f>
        <v>0</v>
      </c>
      <c r="V53" s="42">
        <f>(U53-U52)/M53</f>
        <v>0</v>
      </c>
      <c r="W53" s="43">
        <f>U53-U52</f>
        <v>0</v>
      </c>
      <c r="X53" s="44">
        <f t="shared" si="9"/>
        <v>0.36787944119285576</v>
      </c>
      <c r="Y53" s="34">
        <f>V53+X53*(Y52-V53)</f>
        <v>3.0352325603865624e-17</v>
      </c>
      <c r="Z53" s="35">
        <f>W53+(1-X53)*(Y52-V53)/(ALPHA_D/ALPHA_TIME_UNIT)</f>
        <v>1.8775385831445127e-13</v>
      </c>
      <c r="AA53" s="45">
        <f t="shared" si="10"/>
        <v>0.96078943915456017</v>
      </c>
      <c r="AB53" s="46">
        <f>V53/(ALPHA_I/ALPHA_TIME_UNIT)</f>
        <v>0</v>
      </c>
      <c r="AC53" s="47">
        <f>U53-AB53+AA53*(AC52+AB53-U52)</f>
        <v>-0.071674521499325516</v>
      </c>
      <c r="AD53" s="48">
        <f>M53*((U53+U52)/2-AB53)+1/(ALPHA_I/ALPHA_TIME_UNIT)*(1-AA53)*(AC52+AB53-U52)</f>
        <v>-263.25834408744868</v>
      </c>
      <c r="AE53" s="49">
        <f t="shared" si="11"/>
        <v>0.041666666664241347</v>
      </c>
      <c r="AF53" s="34">
        <f>K_T/K_UNIT*AE53</f>
        <v>0.41666666664241347</v>
      </c>
      <c r="AG53" s="34">
        <f>((U53+U52)/2)*AE53*K_P/K_UNIT</f>
        <v>0</v>
      </c>
      <c r="AH53" s="34">
        <f>Z53*K_D/K_UNIT</f>
        <v>4.5060925995468306e-11</v>
      </c>
      <c r="AI53" s="34">
        <f>AD53*K_I/K_UNIT/K_TIME_UNIT</f>
        <v>-1.4625463560413816</v>
      </c>
      <c r="AJ53" s="34">
        <f>SUM(AF53:AI53)</f>
        <v>-1.0458796893539073</v>
      </c>
      <c r="AK53" s="50">
        <f>AJ53+AK52</f>
        <v>-203.53773924683452</v>
      </c>
      <c r="AL53" s="38">
        <f>AL52+AJ53</f>
        <v>1296.462260753166</v>
      </c>
    </row>
    <row r="54" ht="14.25">
      <c r="K54" s="26">
        <f t="shared" si="12"/>
        <v>44199.624999999898</v>
      </c>
      <c r="L54" s="28">
        <f t="shared" si="13"/>
        <v>44199.666666666562</v>
      </c>
      <c r="M54" s="30">
        <f t="shared" si="7"/>
        <v>3599.9999997904524</v>
      </c>
      <c r="N54" s="30">
        <f>N53+M54</f>
        <v>230399.99999098945</v>
      </c>
      <c r="O54" s="30">
        <f t="shared" si="8"/>
        <v>0</v>
      </c>
      <c r="P54" s="30">
        <f>P53+O54</f>
        <v>1000000</v>
      </c>
      <c r="Q54" s="30">
        <f>Q53-O54</f>
        <v>1000000</v>
      </c>
      <c r="R54" s="31">
        <f>P54+Q54</f>
        <v>2000000</v>
      </c>
      <c r="S54" s="40">
        <f>Q54/R54</f>
        <v>0.5</v>
      </c>
      <c r="T54" s="41">
        <f t="shared" si="3"/>
        <v>0.5</v>
      </c>
      <c r="U54" s="41">
        <f>IF(S54&gt;T54,0.5/(1-T54)*(S54-T54),0.5/T54*(S54-T54))</f>
        <v>0</v>
      </c>
      <c r="V54" s="42">
        <f>(U54-U53)/M54</f>
        <v>0</v>
      </c>
      <c r="W54" s="43">
        <f>U54-U53</f>
        <v>0</v>
      </c>
      <c r="X54" s="44">
        <f t="shared" si="9"/>
        <v>0.36787944119285576</v>
      </c>
      <c r="Y54" s="34">
        <f>V54+X54*(Y53-V54)</f>
        <v>1.1165996582053694e-17</v>
      </c>
      <c r="Z54" s="35">
        <f>W54+(1-X54)*(Y53-V54)/(ALPHA_D/ALPHA_TIME_UNIT)</f>
        <v>6.907078447852295e-14</v>
      </c>
      <c r="AA54" s="45">
        <f t="shared" si="10"/>
        <v>0.96078943915456017</v>
      </c>
      <c r="AB54" s="46">
        <f>V54/(ALPHA_I/ALPHA_TIME_UNIT)</f>
        <v>0</v>
      </c>
      <c r="AC54" s="47">
        <f>U54-AB54+AA54*(AC53+AB54-U53)</f>
        <v>-0.068864123313008424</v>
      </c>
      <c r="AD54" s="48">
        <f>M54*((U54+U53)/2-AB54)+1/(ALPHA_I/ALPHA_TIME_UNIT)*(1-AA54)*(AC53+AB54-U53)</f>
        <v>-252.93583676853802</v>
      </c>
      <c r="AE54" s="49">
        <f t="shared" si="11"/>
        <v>0.041666666664241347</v>
      </c>
      <c r="AF54" s="34">
        <f>K_T/K_UNIT*AE54</f>
        <v>0.41666666664241347</v>
      </c>
      <c r="AG54" s="34">
        <f>((U54+U53)/2)*AE54*K_P/K_UNIT</f>
        <v>0</v>
      </c>
      <c r="AH54" s="34">
        <f>Z54*K_D/K_UNIT</f>
        <v>1.6576988274845508e-11</v>
      </c>
      <c r="AI54" s="34">
        <f>AD54*K_I/K_UNIT/K_TIME_UNIT</f>
        <v>-1.4051990931585445</v>
      </c>
      <c r="AJ54" s="34">
        <f>SUM(AF54:AI54)</f>
        <v>-0.98853242649955408</v>
      </c>
      <c r="AK54" s="50">
        <f>AJ54+AK53</f>
        <v>-204.52627167333407</v>
      </c>
      <c r="AL54" s="38">
        <f>AL53+AJ54</f>
        <v>1295.4737283266663</v>
      </c>
    </row>
    <row r="55" ht="14.25">
      <c r="K55" s="26">
        <f t="shared" si="12"/>
        <v>44199.666666666562</v>
      </c>
      <c r="L55" s="28">
        <f t="shared" si="13"/>
        <v>44199.708333333227</v>
      </c>
      <c r="M55" s="30">
        <f t="shared" si="7"/>
        <v>3599.9999997904524</v>
      </c>
      <c r="N55" s="30">
        <f>N54+M55</f>
        <v>233999.99999077991</v>
      </c>
      <c r="O55" s="30">
        <f t="shared" si="8"/>
        <v>0</v>
      </c>
      <c r="P55" s="30">
        <f>P54+O55</f>
        <v>1000000</v>
      </c>
      <c r="Q55" s="30">
        <f>Q54-O55</f>
        <v>1000000</v>
      </c>
      <c r="R55" s="31">
        <f>P55+Q55</f>
        <v>2000000</v>
      </c>
      <c r="S55" s="40">
        <f>Q55/R55</f>
        <v>0.5</v>
      </c>
      <c r="T55" s="41">
        <f t="shared" si="3"/>
        <v>0.5</v>
      </c>
      <c r="U55" s="41">
        <f>IF(S55&gt;T55,0.5/(1-T55)*(S55-T55),0.5/T55*(S55-T55))</f>
        <v>0</v>
      </c>
      <c r="V55" s="42">
        <f>(U55-U54)/M55</f>
        <v>0</v>
      </c>
      <c r="W55" s="43">
        <f>U55-U54</f>
        <v>0</v>
      </c>
      <c r="X55" s="44">
        <f t="shared" si="9"/>
        <v>0.36787944119285576</v>
      </c>
      <c r="Y55" s="34">
        <f>V55+X55*(Y54-V55)</f>
        <v>4.1077405829672505e-18</v>
      </c>
      <c r="Z55" s="35">
        <f>W55+(1-X55)*(Y54-V55)/(ALPHA_D/ALPHA_TIME_UNIT)</f>
        <v>2.5409721596711197e-14</v>
      </c>
      <c r="AA55" s="45">
        <f t="shared" si="10"/>
        <v>0.96078943915456017</v>
      </c>
      <c r="AB55" s="46">
        <f>V55/(ALPHA_I/ALPHA_TIME_UNIT)</f>
        <v>0</v>
      </c>
      <c r="AC55" s="47">
        <f>U55-AB55+AA55*(AC54+AB55-U54)</f>
        <v>-0.06616392241577583</v>
      </c>
      <c r="AD55" s="48">
        <f>M55*((U55+U54)/2-AB55)+1/(ALPHA_I/ALPHA_TIME_UNIT)*(1-AA55)*(AC54+AB55-U54)</f>
        <v>-243.01808075093302</v>
      </c>
      <c r="AE55" s="49">
        <f t="shared" si="11"/>
        <v>0.041666666664241347</v>
      </c>
      <c r="AF55" s="34">
        <f>K_T/K_UNIT*AE55</f>
        <v>0.41666666664241347</v>
      </c>
      <c r="AG55" s="34">
        <f>((U55+U54)/2)*AE55*K_P/K_UNIT</f>
        <v>0</v>
      </c>
      <c r="AH55" s="34">
        <f>Z55*K_D/K_UNIT</f>
        <v>6.098333183210687e-12</v>
      </c>
      <c r="AI55" s="34">
        <f>AD55*K_I/K_UNIT/K_TIME_UNIT</f>
        <v>-1.3501004486162944</v>
      </c>
      <c r="AJ55" s="34">
        <f>SUM(AF55:AI55)</f>
        <v>-0.93343378196778259</v>
      </c>
      <c r="AK55" s="50">
        <f>AJ55+AK54</f>
        <v>-205.45970545530184</v>
      </c>
      <c r="AL55" s="38">
        <f>AL54+AJ55</f>
        <v>1294.5402945446986</v>
      </c>
    </row>
    <row r="56" ht="14.25">
      <c r="K56" s="26">
        <f t="shared" si="12"/>
        <v>44199.708333333227</v>
      </c>
      <c r="L56" s="28">
        <f t="shared" si="13"/>
        <v>44199.749999999891</v>
      </c>
      <c r="M56" s="30">
        <f t="shared" si="7"/>
        <v>3599.9999997904524</v>
      </c>
      <c r="N56" s="30">
        <f>N55+M56</f>
        <v>237599.99999057036</v>
      </c>
      <c r="O56" s="30">
        <f t="shared" si="8"/>
        <v>0</v>
      </c>
      <c r="P56" s="30">
        <f>P55+O56</f>
        <v>1000000</v>
      </c>
      <c r="Q56" s="30">
        <f>Q55-O56</f>
        <v>1000000</v>
      </c>
      <c r="R56" s="31">
        <f>P56+Q56</f>
        <v>2000000</v>
      </c>
      <c r="S56" s="40">
        <f>Q56/R56</f>
        <v>0.5</v>
      </c>
      <c r="T56" s="41">
        <f t="shared" si="3"/>
        <v>0.5</v>
      </c>
      <c r="U56" s="41">
        <f>IF(S56&gt;T56,0.5/(1-T56)*(S56-T56),0.5/T56*(S56-T56))</f>
        <v>0</v>
      </c>
      <c r="V56" s="42">
        <f>(U56-U55)/M56</f>
        <v>0</v>
      </c>
      <c r="W56" s="43">
        <f>U56-U55</f>
        <v>0</v>
      </c>
      <c r="X56" s="44">
        <f t="shared" si="9"/>
        <v>0.36787944119285576</v>
      </c>
      <c r="Y56" s="34">
        <f>V56+X56*(Y55-V56)</f>
        <v>1.5111533102272076e-18</v>
      </c>
      <c r="Z56" s="35">
        <f>W56+(1-X56)*(Y55-V56)/(ALPHA_D/ALPHA_TIME_UNIT)</f>
        <v>9.3477141818641547e-15</v>
      </c>
      <c r="AA56" s="45">
        <f t="shared" si="10"/>
        <v>0.96078943915456017</v>
      </c>
      <c r="AB56" s="46">
        <f>V56/(ALPHA_I/ALPHA_TIME_UNIT)</f>
        <v>0</v>
      </c>
      <c r="AC56" s="47">
        <f>U56-AB56+AA56*(AC55+AB56-U55)</f>
        <v>-0.063569597910119097</v>
      </c>
      <c r="AD56" s="48">
        <f>M56*((U56+U55)/2-AB56)+1/(ALPHA_I/ALPHA_TIME_UNIT)*(1-AA56)*(AC55+AB56-U55)</f>
        <v>-233.48920550910651</v>
      </c>
      <c r="AE56" s="49">
        <f t="shared" si="11"/>
        <v>0.041666666664241347</v>
      </c>
      <c r="AF56" s="34">
        <f>K_T/K_UNIT*AE56</f>
        <v>0.41666666664241347</v>
      </c>
      <c r="AG56" s="34">
        <f>((U56+U55)/2)*AE56*K_P/K_UNIT</f>
        <v>0</v>
      </c>
      <c r="AH56" s="34">
        <f>Z56*K_D/K_UNIT</f>
        <v>2.2434514036473973e-12</v>
      </c>
      <c r="AI56" s="34">
        <f>AD56*K_I/K_UNIT/K_TIME_UNIT</f>
        <v>-1.2971622528283695</v>
      </c>
      <c r="AJ56" s="34">
        <f>SUM(AF56:AI56)</f>
        <v>-0.8804955861837126</v>
      </c>
      <c r="AK56" s="50">
        <f>AJ56+AK55</f>
        <v>-206.34020104148556</v>
      </c>
      <c r="AL56" s="38">
        <f>AL55+AJ56</f>
        <v>1293.6597989585148</v>
      </c>
    </row>
    <row r="57" ht="14.25">
      <c r="K57" s="26">
        <f t="shared" si="12"/>
        <v>44199.749999999891</v>
      </c>
      <c r="L57" s="28">
        <f t="shared" si="13"/>
        <v>44199.791666666555</v>
      </c>
      <c r="M57" s="30">
        <f t="shared" si="7"/>
        <v>3599.9999997904524</v>
      </c>
      <c r="N57" s="30">
        <f>N56+M57</f>
        <v>241199.99999036081</v>
      </c>
      <c r="O57" s="30">
        <f t="shared" si="8"/>
        <v>0</v>
      </c>
      <c r="P57" s="30">
        <f>P56+O57</f>
        <v>1000000</v>
      </c>
      <c r="Q57" s="30">
        <f>Q56-O57</f>
        <v>1000000</v>
      </c>
      <c r="R57" s="31">
        <f>P57+Q57</f>
        <v>2000000</v>
      </c>
      <c r="S57" s="40">
        <f>Q57/R57</f>
        <v>0.5</v>
      </c>
      <c r="T57" s="41">
        <f t="shared" si="3"/>
        <v>0.5</v>
      </c>
      <c r="U57" s="41">
        <f>IF(S57&gt;T57,0.5/(1-T57)*(S57-T57),0.5/T57*(S57-T57))</f>
        <v>0</v>
      </c>
      <c r="V57" s="42">
        <f>(U57-U56)/M57</f>
        <v>0</v>
      </c>
      <c r="W57" s="43">
        <f>U57-U56</f>
        <v>0</v>
      </c>
      <c r="X57" s="44">
        <f t="shared" si="9"/>
        <v>0.36787944119285576</v>
      </c>
      <c r="Y57" s="34">
        <f>V57+X57*(Y56-V57)</f>
        <v>5.5592223532311939e-19</v>
      </c>
      <c r="Z57" s="35">
        <f>W57+(1-X57)*(Y56-V57)/(ALPHA_D/ALPHA_TIME_UNIT)</f>
        <v>3.4388318696547175e-15</v>
      </c>
      <c r="AA57" s="45">
        <f t="shared" si="10"/>
        <v>0.96078943915456017</v>
      </c>
      <c r="AB57" s="46">
        <f>V57/(ALPHA_I/ALPHA_TIME_UNIT)</f>
        <v>0</v>
      </c>
      <c r="AC57" s="47">
        <f>U57-AB57+AA57*(AC56+AB57-U56)</f>
        <v>-0.061076998323344227</v>
      </c>
      <c r="AD57" s="48">
        <f>M57*((U57+U56)/2-AB57)+1/(ALPHA_I/ALPHA_TIME_UNIT)*(1-AA57)*(AC56+AB57-U56)</f>
        <v>-224.33396280973832</v>
      </c>
      <c r="AE57" s="49">
        <f t="shared" si="11"/>
        <v>0.041666666664241347</v>
      </c>
      <c r="AF57" s="34">
        <f>K_T/K_UNIT*AE57</f>
        <v>0.41666666664241347</v>
      </c>
      <c r="AG57" s="34">
        <f>((U57+U56)/2)*AE57*K_P/K_UNIT</f>
        <v>0</v>
      </c>
      <c r="AH57" s="34">
        <f>Z57*K_D/K_UNIT</f>
        <v>8.2531964871713219e-13</v>
      </c>
      <c r="AI57" s="34">
        <f>AD57*K_I/K_UNIT/K_TIME_UNIT</f>
        <v>-1.2462997933874351</v>
      </c>
      <c r="AJ57" s="34">
        <f>SUM(AF57:AI57)</f>
        <v>-0.82963312674419631</v>
      </c>
      <c r="AK57" s="50">
        <f>AJ57+AK56</f>
        <v>-207.16983416822976</v>
      </c>
      <c r="AL57" s="38">
        <f>AL56+AJ57</f>
        <v>1292.8301658317705</v>
      </c>
    </row>
    <row r="58" ht="14.25">
      <c r="K58" s="26">
        <f t="shared" si="12"/>
        <v>44199.791666666555</v>
      </c>
      <c r="L58" s="28">
        <f t="shared" si="13"/>
        <v>44199.833333333219</v>
      </c>
      <c r="M58" s="30">
        <f t="shared" si="7"/>
        <v>3599.9999997904524</v>
      </c>
      <c r="N58" s="30">
        <f>N57+M58</f>
        <v>244799.99999015126</v>
      </c>
      <c r="O58" s="30">
        <f t="shared" si="8"/>
        <v>0</v>
      </c>
      <c r="P58" s="30">
        <f>P57+O58</f>
        <v>1000000</v>
      </c>
      <c r="Q58" s="30">
        <f>Q57-O58</f>
        <v>1000000</v>
      </c>
      <c r="R58" s="31">
        <f>P58+Q58</f>
        <v>2000000</v>
      </c>
      <c r="S58" s="40">
        <f>Q58/R58</f>
        <v>0.5</v>
      </c>
      <c r="T58" s="41">
        <f t="shared" si="3"/>
        <v>0.5</v>
      </c>
      <c r="U58" s="41">
        <f>IF(S58&gt;T58,0.5/(1-T58)*(S58-T58),0.5/T58*(S58-T58))</f>
        <v>0</v>
      </c>
      <c r="V58" s="42">
        <f>(U58-U57)/M58</f>
        <v>0</v>
      </c>
      <c r="W58" s="43">
        <f>U58-U57</f>
        <v>0</v>
      </c>
      <c r="X58" s="44">
        <f t="shared" si="9"/>
        <v>0.36787944119285576</v>
      </c>
      <c r="Y58" s="34">
        <f>V58+X58*(Y57-V58)</f>
        <v>2.0451236127735243e-19</v>
      </c>
      <c r="Z58" s="35">
        <f>W58+(1-X58)*(Y57-V58)/(ALPHA_D/ALPHA_TIME_UNIT)</f>
        <v>1.2650755465647611e-15</v>
      </c>
      <c r="AA58" s="45">
        <f t="shared" si="10"/>
        <v>0.96078943915456017</v>
      </c>
      <c r="AB58" s="46">
        <f>V58/(ALPHA_I/ALPHA_TIME_UNIT)</f>
        <v>0</v>
      </c>
      <c r="AC58" s="47">
        <f>U58-AB58+AA58*(AC57+AB58-U57)</f>
        <v>-0.058682134964329911</v>
      </c>
      <c r="AD58" s="48">
        <f>M58*((U58+U57)/2-AB58)+1/(ALPHA_I/ALPHA_TIME_UNIT)*(1-AA58)*(AC57+AB58-U57)</f>
        <v>-215.53770231128843</v>
      </c>
      <c r="AE58" s="49">
        <f t="shared" si="11"/>
        <v>0.041666666664241347</v>
      </c>
      <c r="AF58" s="34">
        <f>K_T/K_UNIT*AE58</f>
        <v>0.41666666664241347</v>
      </c>
      <c r="AG58" s="34">
        <f>((U58+U57)/2)*AE58*K_P/K_UNIT</f>
        <v>0</v>
      </c>
      <c r="AH58" s="34">
        <f>Z58*K_D/K_UNIT</f>
        <v>3.0361813117554264e-13</v>
      </c>
      <c r="AI58" s="34">
        <f>AD58*K_I/K_UNIT/K_TIME_UNIT</f>
        <v>-1.197431679507158</v>
      </c>
      <c r="AJ58" s="34">
        <f>SUM(AF58:AI58)</f>
        <v>-0.780765012864441</v>
      </c>
      <c r="AK58" s="50">
        <f>AJ58+AK57</f>
        <v>-207.95059918109419</v>
      </c>
      <c r="AL58" s="38">
        <f>AL57+AJ58</f>
        <v>1292.049400818906</v>
      </c>
    </row>
    <row r="59" ht="14.25">
      <c r="K59" s="26">
        <f t="shared" si="12"/>
        <v>44199.833333333219</v>
      </c>
      <c r="L59" s="28">
        <f t="shared" si="13"/>
        <v>44199.874999999884</v>
      </c>
      <c r="M59" s="30">
        <f t="shared" si="7"/>
        <v>3599.9999997904524</v>
      </c>
      <c r="N59" s="30">
        <f>N58+M59</f>
        <v>248399.99998994172</v>
      </c>
      <c r="O59" s="30">
        <f t="shared" si="8"/>
        <v>0</v>
      </c>
      <c r="P59" s="30">
        <f>P58+O59</f>
        <v>1000000</v>
      </c>
      <c r="Q59" s="30">
        <f>Q58-O59</f>
        <v>1000000</v>
      </c>
      <c r="R59" s="31">
        <f>P59+Q59</f>
        <v>2000000</v>
      </c>
      <c r="S59" s="40">
        <f>Q59/R59</f>
        <v>0.5</v>
      </c>
      <c r="T59" s="41">
        <f t="shared" si="3"/>
        <v>0.5</v>
      </c>
      <c r="U59" s="41">
        <f>IF(S59&gt;T59,0.5/(1-T59)*(S59-T59),0.5/T59*(S59-T59))</f>
        <v>0</v>
      </c>
      <c r="V59" s="42">
        <f>(U59-U58)/M59</f>
        <v>0</v>
      </c>
      <c r="W59" s="43">
        <f>U59-U58</f>
        <v>0</v>
      </c>
      <c r="X59" s="44">
        <f t="shared" si="9"/>
        <v>0.36787944119285576</v>
      </c>
      <c r="Y59" s="34">
        <f>V59+X59*(Y58-V59)</f>
        <v>7.5235893183743842e-20</v>
      </c>
      <c r="Z59" s="35">
        <f>W59+(1-X59)*(Y58-V59)/(ALPHA_D/ALPHA_TIME_UNIT)</f>
        <v>4.6539528513699091e-16</v>
      </c>
      <c r="AA59" s="45">
        <f t="shared" si="10"/>
        <v>0.96078943915456017</v>
      </c>
      <c r="AB59" s="46">
        <f>V59/(ALPHA_I/ALPHA_TIME_UNIT)</f>
        <v>0</v>
      </c>
      <c r="AC59" s="47">
        <f>U59-AB59+AA59*(AC58+AB59-U58)</f>
        <v>-0.056381175540770739</v>
      </c>
      <c r="AD59" s="48">
        <f>M59*((U59+U58)/2-AB59)+1/(ALPHA_I/ALPHA_TIME_UNIT)*(1-AA59)*(AC58+AB59-U58)</f>
        <v>-207.08634812032537</v>
      </c>
      <c r="AE59" s="49">
        <f t="shared" si="11"/>
        <v>0.041666666664241347</v>
      </c>
      <c r="AF59" s="34">
        <f>K_T/K_UNIT*AE59</f>
        <v>0.41666666664241347</v>
      </c>
      <c r="AG59" s="34">
        <f>((U59+U58)/2)*AE59*K_P/K_UNIT</f>
        <v>0</v>
      </c>
      <c r="AH59" s="34">
        <f>Z59*K_D/K_UNIT</f>
        <v>1.1169486843287783e-13</v>
      </c>
      <c r="AI59" s="34">
        <f>AD59*K_I/K_UNIT/K_TIME_UNIT</f>
        <v>-1.1504797117795853</v>
      </c>
      <c r="AJ59" s="34">
        <f>SUM(AF59:AI59)</f>
        <v>-0.73381304513706014</v>
      </c>
      <c r="AK59" s="50">
        <f>AJ59+AK58</f>
        <v>-208.68441222623125</v>
      </c>
      <c r="AL59" s="38">
        <f>AL58+AJ59</f>
        <v>1291.3155877737688</v>
      </c>
    </row>
    <row r="60" ht="14.25">
      <c r="K60" s="26">
        <f t="shared" si="12"/>
        <v>44199.874999999884</v>
      </c>
      <c r="L60" s="28">
        <f t="shared" si="13"/>
        <v>44199.916666666548</v>
      </c>
      <c r="M60" s="30">
        <f t="shared" si="7"/>
        <v>3599.9999997904524</v>
      </c>
      <c r="N60" s="30">
        <f>N59+M60</f>
        <v>251999.99998973217</v>
      </c>
      <c r="O60" s="30">
        <f t="shared" si="8"/>
        <v>0</v>
      </c>
      <c r="P60" s="30">
        <f>P59+O60</f>
        <v>1000000</v>
      </c>
      <c r="Q60" s="30">
        <f>Q59-O60</f>
        <v>1000000</v>
      </c>
      <c r="R60" s="31">
        <f>P60+Q60</f>
        <v>2000000</v>
      </c>
      <c r="S60" s="40">
        <f>Q60/R60</f>
        <v>0.5</v>
      </c>
      <c r="T60" s="41">
        <f t="shared" si="3"/>
        <v>0.5</v>
      </c>
      <c r="U60" s="41">
        <f>IF(S60&gt;T60,0.5/(1-T60)*(S60-T60),0.5/T60*(S60-T60))</f>
        <v>0</v>
      </c>
      <c r="V60" s="42">
        <f>(U60-U59)/M60</f>
        <v>0</v>
      </c>
      <c r="W60" s="43">
        <f>U60-U59</f>
        <v>0</v>
      </c>
      <c r="X60" s="44">
        <f t="shared" si="9"/>
        <v>0.36787944119285576</v>
      </c>
      <c r="Y60" s="34">
        <f>V60+X60*(Y59-V60)</f>
        <v>2.7677738342081072e-20</v>
      </c>
      <c r="Z60" s="35">
        <f>W60+(1-X60)*(Y59-V60)/(ALPHA_D/ALPHA_TIME_UNIT)</f>
        <v>1.7120935742998597e-16</v>
      </c>
      <c r="AA60" s="45">
        <f t="shared" si="10"/>
        <v>0.96078943915456017</v>
      </c>
      <c r="AB60" s="46">
        <f>V60/(ALPHA_I/ALPHA_TIME_UNIT)</f>
        <v>0</v>
      </c>
      <c r="AC60" s="47">
        <f>U60-AB60+AA60*(AC59+AB60-U59)</f>
        <v>-0.054170438026691921</v>
      </c>
      <c r="AD60" s="48">
        <f>M60*((U60+U59)/2-AB60)+1/(ALPHA_I/ALPHA_TIME_UNIT)*(1-AA60)*(AC59+AB60-U59)</f>
        <v>-198.96637626709341</v>
      </c>
      <c r="AE60" s="49">
        <f t="shared" si="11"/>
        <v>0.041666666664241347</v>
      </c>
      <c r="AF60" s="34">
        <f>K_T/K_UNIT*AE60</f>
        <v>0.41666666664241347</v>
      </c>
      <c r="AG60" s="34">
        <f>((U60+U59)/2)*AE60*K_P/K_UNIT</f>
        <v>0</v>
      </c>
      <c r="AH60" s="34">
        <f>Z60*K_D/K_UNIT</f>
        <v>4.1090245783196636e-14</v>
      </c>
      <c r="AI60" s="34">
        <f>AD60*K_I/K_UNIT/K_TIME_UNIT</f>
        <v>-1.1053687570394077</v>
      </c>
      <c r="AJ60" s="34">
        <f>SUM(AF60:AI60)</f>
        <v>-0.68870209039695318</v>
      </c>
      <c r="AK60" s="50">
        <f>AJ60+AK59</f>
        <v>-209.3731143166282</v>
      </c>
      <c r="AL60" s="38">
        <f>AL59+AJ60</f>
        <v>1290.6268856833719</v>
      </c>
    </row>
    <row r="61" ht="14.25">
      <c r="K61" s="26">
        <f t="shared" si="12"/>
        <v>44199.916666666548</v>
      </c>
      <c r="L61" s="28">
        <f t="shared" si="13"/>
        <v>44199.958333333212</v>
      </c>
      <c r="M61" s="30">
        <f t="shared" si="7"/>
        <v>3599.9999997904524</v>
      </c>
      <c r="N61" s="30">
        <f>N60+M61</f>
        <v>255599.99998952262</v>
      </c>
      <c r="O61" s="30">
        <f t="shared" si="8"/>
        <v>0</v>
      </c>
      <c r="P61" s="30">
        <f>P60+O61</f>
        <v>1000000</v>
      </c>
      <c r="Q61" s="30">
        <f>Q60-O61</f>
        <v>1000000</v>
      </c>
      <c r="R61" s="31">
        <f>P61+Q61</f>
        <v>2000000</v>
      </c>
      <c r="S61" s="40">
        <f>Q61/R61</f>
        <v>0.5</v>
      </c>
      <c r="T61" s="41">
        <f t="shared" si="3"/>
        <v>0.5</v>
      </c>
      <c r="U61" s="41">
        <f>IF(S61&gt;T61,0.5/(1-T61)*(S61-T61),0.5/T61*(S61-T61))</f>
        <v>0</v>
      </c>
      <c r="V61" s="42">
        <f>(U61-U60)/M61</f>
        <v>0</v>
      </c>
      <c r="W61" s="43">
        <f>U61-U60</f>
        <v>0</v>
      </c>
      <c r="X61" s="44">
        <f t="shared" si="9"/>
        <v>0.36787944119285576</v>
      </c>
      <c r="Y61" s="34">
        <f>V61+X61*(Y60-V61)</f>
        <v>1.0182070914766863e-20</v>
      </c>
      <c r="Z61" s="35">
        <f>W61+(1-X61)*(Y60-V61)/(ALPHA_D/ALPHA_TIME_UNIT)</f>
        <v>6.2984402738331148e-17</v>
      </c>
      <c r="AA61" s="45">
        <f t="shared" si="10"/>
        <v>0.96078943915456017</v>
      </c>
      <c r="AB61" s="46">
        <f>V61/(ALPHA_I/ALPHA_TIME_UNIT)</f>
        <v>0</v>
      </c>
      <c r="AC61" s="47">
        <f>U61-AB61+AA61*(AC60+AB61-U60)</f>
        <v>-0.052046384770422192</v>
      </c>
      <c r="AD61" s="48">
        <f>M61*((U61+U60)/2-AB61)+1/(ALPHA_I/ALPHA_TIME_UNIT)*(1-AA61)*(AC60+AB61-U60)</f>
        <v>-191.16479306427584</v>
      </c>
      <c r="AE61" s="49">
        <f t="shared" si="11"/>
        <v>0.041666666664241347</v>
      </c>
      <c r="AF61" s="34">
        <f>K_T/K_UNIT*AE61</f>
        <v>0.41666666664241347</v>
      </c>
      <c r="AG61" s="34">
        <f>((U61+U60)/2)*AE61*K_P/K_UNIT</f>
        <v>0</v>
      </c>
      <c r="AH61" s="34">
        <f>Z61*K_D/K_UNIT</f>
        <v>1.5116256657199476e-14</v>
      </c>
      <c r="AI61" s="34">
        <f>AD61*K_I/K_UNIT/K_TIME_UNIT</f>
        <v>-1.0620266281348658</v>
      </c>
      <c r="AJ61" s="34">
        <f>SUM(AF61:AI61)</f>
        <v>-0.64535996149243724</v>
      </c>
      <c r="AK61" s="50">
        <f>AJ61+AK60</f>
        <v>-210.01847427812064</v>
      </c>
      <c r="AL61" s="38">
        <f>AL60+AJ61</f>
        <v>1289.9815257218795</v>
      </c>
    </row>
    <row r="62" ht="14.25">
      <c r="K62" s="26">
        <f t="shared" si="12"/>
        <v>44199.958333333212</v>
      </c>
      <c r="L62" s="28">
        <f t="shared" si="13"/>
        <v>44199.999999999876</v>
      </c>
      <c r="M62" s="30">
        <f t="shared" si="7"/>
        <v>3599.9999997904524</v>
      </c>
      <c r="N62" s="30">
        <f>N61+M62</f>
        <v>259199.99998931307</v>
      </c>
      <c r="O62" s="30">
        <f t="shared" si="8"/>
        <v>0</v>
      </c>
      <c r="P62" s="30">
        <f>P61+O62</f>
        <v>1000000</v>
      </c>
      <c r="Q62" s="30">
        <f>Q61-O62</f>
        <v>1000000</v>
      </c>
      <c r="R62" s="31">
        <f>P62+Q62</f>
        <v>2000000</v>
      </c>
      <c r="S62" s="40">
        <f>Q62/R62</f>
        <v>0.5</v>
      </c>
      <c r="T62" s="41">
        <f t="shared" si="3"/>
        <v>0.5</v>
      </c>
      <c r="U62" s="41">
        <f>IF(S62&gt;T62,0.5/(1-T62)*(S62-T62),0.5/T62*(S62-T62))</f>
        <v>0</v>
      </c>
      <c r="V62" s="42">
        <f>(U62-U61)/M62</f>
        <v>0</v>
      </c>
      <c r="W62" s="43">
        <f>U62-U61</f>
        <v>0</v>
      </c>
      <c r="X62" s="44">
        <f t="shared" si="9"/>
        <v>0.36787944119285576</v>
      </c>
      <c r="Y62" s="34">
        <f>V62+X62*(Y61-V62)</f>
        <v>3.7457745583104628e-21</v>
      </c>
      <c r="Z62" s="35">
        <f>W62+(1-X62)*(Y61-V62)/(ALPHA_D/ALPHA_TIME_UNIT)</f>
        <v>2.3170666883243041e-17</v>
      </c>
      <c r="AA62" s="45">
        <f t="shared" si="10"/>
        <v>0.96078943915456017</v>
      </c>
      <c r="AB62" s="46">
        <f>V62/(ALPHA_I/ALPHA_TIME_UNIT)</f>
        <v>0</v>
      </c>
      <c r="AC62" s="47">
        <f>U62-AB62+AA62*(AC61+AB62-U61)</f>
        <v>-0.050005616833596382</v>
      </c>
      <c r="AD62" s="48">
        <f>M62*((U62+U61)/2-AB62)+1/(ALPHA_I/ALPHA_TIME_UNIT)*(1-AA62)*(AC61+AB62-U61)</f>
        <v>-183.66911431432317</v>
      </c>
      <c r="AE62" s="49">
        <f t="shared" si="11"/>
        <v>0.041666666664241347</v>
      </c>
      <c r="AF62" s="34">
        <f>K_T/K_UNIT*AE62</f>
        <v>0.41666666664241347</v>
      </c>
      <c r="AG62" s="34">
        <f>((U62+U61)/2)*AE62*K_P/K_UNIT</f>
        <v>0</v>
      </c>
      <c r="AH62" s="34">
        <f>Z62*K_D/K_UNIT</f>
        <v>5.5609600519783302e-15</v>
      </c>
      <c r="AI62" s="34">
        <f>AD62*K_I/K_UNIT/K_TIME_UNIT</f>
        <v>-1.0203839684129066</v>
      </c>
      <c r="AJ62" s="34">
        <f>SUM(AF62:AI62)</f>
        <v>-0.60371730177048755</v>
      </c>
      <c r="AK62" s="50">
        <f>AJ62+AK61</f>
        <v>-210.62219157989114</v>
      </c>
      <c r="AL62" s="38">
        <f>AL61+AJ62</f>
        <v>1289.377808420109</v>
      </c>
    </row>
    <row r="63" ht="14.25">
      <c r="K63" s="26">
        <f t="shared" si="12"/>
        <v>44199.999999999876</v>
      </c>
      <c r="L63" s="28">
        <f t="shared" si="13"/>
        <v>44200.041666666541</v>
      </c>
      <c r="M63" s="30">
        <f t="shared" si="7"/>
        <v>3599.9999997904524</v>
      </c>
      <c r="N63" s="30">
        <f>N62+M63</f>
        <v>262799.99998910353</v>
      </c>
      <c r="O63" s="30">
        <f t="shared" si="8"/>
        <v>0</v>
      </c>
      <c r="P63" s="30">
        <f>P62+O63</f>
        <v>1000000</v>
      </c>
      <c r="Q63" s="30">
        <f>Q62-O63</f>
        <v>1000000</v>
      </c>
      <c r="R63" s="31">
        <f>P63+Q63</f>
        <v>2000000</v>
      </c>
      <c r="S63" s="40">
        <f>Q63/R63</f>
        <v>0.5</v>
      </c>
      <c r="T63" s="41">
        <f t="shared" si="3"/>
        <v>0.5</v>
      </c>
      <c r="U63" s="41">
        <f>IF(S63&gt;T63,0.5/(1-T63)*(S63-T63),0.5/T63*(S63-T63))</f>
        <v>0</v>
      </c>
      <c r="V63" s="42">
        <f>(U63-U62)/M63</f>
        <v>0</v>
      </c>
      <c r="W63" s="43">
        <f>U63-U62</f>
        <v>0</v>
      </c>
      <c r="X63" s="44">
        <f t="shared" si="9"/>
        <v>0.36787944119285576</v>
      </c>
      <c r="Y63" s="34">
        <f>V63+X63*(Y62-V63)</f>
        <v>1.3779934513456691e-21</v>
      </c>
      <c r="Z63" s="35">
        <f>W63+(1-X63)*(Y62-V63)/(ALPHA_D/ALPHA_TIME_UNIT)</f>
        <v>8.5240119850732562e-18</v>
      </c>
      <c r="AA63" s="45">
        <f t="shared" si="10"/>
        <v>0.96078943915456017</v>
      </c>
      <c r="AB63" s="46">
        <f>V63/(ALPHA_I/ALPHA_TIME_UNIT)</f>
        <v>0</v>
      </c>
      <c r="AC63" s="47">
        <f>U63-AB63+AA63*(AC62+AB63-U62)</f>
        <v>-0.048044868552128903</v>
      </c>
      <c r="AD63" s="48">
        <f>M63*((U63+U62)/2-AB63)+1/(ALPHA_I/ALPHA_TIME_UNIT)*(1-AA63)*(AC62+AB63-U62)</f>
        <v>-176.46734533207336</v>
      </c>
      <c r="AE63" s="49">
        <f t="shared" si="11"/>
        <v>0.041666666664241347</v>
      </c>
      <c r="AF63" s="34">
        <f>K_T/K_UNIT*AE63</f>
        <v>0.41666666664241347</v>
      </c>
      <c r="AG63" s="34">
        <f>((U63+U62)/2)*AE63*K_P/K_UNIT</f>
        <v>0</v>
      </c>
      <c r="AH63" s="34">
        <f>Z63*K_D/K_UNIT</f>
        <v>2.0457628764175813e-15</v>
      </c>
      <c r="AI63" s="34">
        <f>AD63*K_I/K_UNIT/K_TIME_UNIT</f>
        <v>-0.98037414073374096</v>
      </c>
      <c r="AJ63" s="34">
        <f>SUM(AF63:AI63)</f>
        <v>-0.56370747409132549</v>
      </c>
      <c r="AK63" s="50">
        <f>AJ63+AK62</f>
        <v>-211.18589905398247</v>
      </c>
      <c r="AL63" s="38">
        <f>AL62+AJ63</f>
        <v>1288.8141009460176</v>
      </c>
    </row>
    <row r="64" ht="14.25">
      <c r="K64" s="26">
        <f t="shared" si="12"/>
        <v>44200.041666666541</v>
      </c>
      <c r="L64" s="28">
        <f t="shared" si="13"/>
        <v>44200.083333333205</v>
      </c>
      <c r="M64" s="30">
        <f t="shared" si="7"/>
        <v>3599.9999997904524</v>
      </c>
      <c r="N64" s="30">
        <f>N63+M64</f>
        <v>266399.99998889398</v>
      </c>
      <c r="O64" s="30">
        <f t="shared" si="8"/>
        <v>0</v>
      </c>
      <c r="P64" s="30">
        <f>P63+O64</f>
        <v>1000000</v>
      </c>
      <c r="Q64" s="30">
        <f>Q63-O64</f>
        <v>1000000</v>
      </c>
      <c r="R64" s="31">
        <f>P64+Q64</f>
        <v>2000000</v>
      </c>
      <c r="S64" s="40">
        <f>Q64/R64</f>
        <v>0.5</v>
      </c>
      <c r="T64" s="41">
        <f t="shared" si="3"/>
        <v>0.5</v>
      </c>
      <c r="U64" s="41">
        <f>IF(S64&gt;T64,0.5/(1-T64)*(S64-T64),0.5/T64*(S64-T64))</f>
        <v>0</v>
      </c>
      <c r="V64" s="42">
        <f>(U64-U63)/M64</f>
        <v>0</v>
      </c>
      <c r="W64" s="43">
        <f>U64-U63</f>
        <v>0</v>
      </c>
      <c r="X64" s="44">
        <f t="shared" si="9"/>
        <v>0.36787944119285576</v>
      </c>
      <c r="Y64" s="34">
        <f>V64+X64*(Y63-V64)</f>
        <v>5.069354608484594e-22</v>
      </c>
      <c r="Z64" s="35">
        <f>W64+(1-X64)*(Y63-V64)/(ALPHA_D/ALPHA_TIME_UNIT)</f>
        <v>3.1358087657899545e-18</v>
      </c>
      <c r="AA64" s="45">
        <f t="shared" si="10"/>
        <v>0.96078943915456017</v>
      </c>
      <c r="AB64" s="46">
        <f>V64/(ALPHA_I/ALPHA_TIME_UNIT)</f>
        <v>0</v>
      </c>
      <c r="AC64" s="47">
        <f>U64-AB64+AA64*(AC63+AB64-U63)</f>
        <v>-0.046161002310454495</v>
      </c>
      <c r="AD64" s="48">
        <f>M64*((U64+U63)/2-AB64)+1/(ALPHA_I/ALPHA_TIME_UNIT)*(1-AA64)*(AC63+AB64-U63)</f>
        <v>-169.54796175069686</v>
      </c>
      <c r="AE64" s="49">
        <f t="shared" si="11"/>
        <v>0.041666666664241347</v>
      </c>
      <c r="AF64" s="34">
        <f>K_T/K_UNIT*AE64</f>
        <v>0.41666666664241347</v>
      </c>
      <c r="AG64" s="34">
        <f>((U64+U63)/2)*AE64*K_P/K_UNIT</f>
        <v>0</v>
      </c>
      <c r="AH64" s="34">
        <f>Z64*K_D/K_UNIT</f>
        <v>7.525941037895891e-16</v>
      </c>
      <c r="AI64" s="34">
        <f>AD64*K_I/K_UNIT/K_TIME_UNIT</f>
        <v>-0.94193312083720482</v>
      </c>
      <c r="AJ64" s="34">
        <f>SUM(AF64:AI64)</f>
        <v>-0.52526645419479057</v>
      </c>
      <c r="AK64" s="50">
        <f>AJ64+AK63</f>
        <v>-211.71116550817726</v>
      </c>
      <c r="AL64" s="38">
        <f>AL63+AJ64</f>
        <v>1288.2888344918229</v>
      </c>
    </row>
    <row r="65" ht="14.25">
      <c r="K65" s="26">
        <f t="shared" si="12"/>
        <v>44200.083333333205</v>
      </c>
      <c r="L65" s="28">
        <f t="shared" si="13"/>
        <v>44200.124999999869</v>
      </c>
      <c r="M65" s="30">
        <f t="shared" si="7"/>
        <v>3599.9999997904524</v>
      </c>
      <c r="N65" s="30">
        <f>N64+M65</f>
        <v>269999.99998868443</v>
      </c>
      <c r="O65" s="30">
        <f t="shared" si="8"/>
        <v>0</v>
      </c>
      <c r="P65" s="30">
        <f>P64+O65</f>
        <v>1000000</v>
      </c>
      <c r="Q65" s="30">
        <f>Q64-O65</f>
        <v>1000000</v>
      </c>
      <c r="R65" s="31">
        <f>P65+Q65</f>
        <v>2000000</v>
      </c>
      <c r="S65" s="40">
        <f>Q65/R65</f>
        <v>0.5</v>
      </c>
      <c r="T65" s="41">
        <f t="shared" si="3"/>
        <v>0.5</v>
      </c>
      <c r="U65" s="41">
        <f>IF(S65&gt;T65,0.5/(1-T65)*(S65-T65),0.5/T65*(S65-T65))</f>
        <v>0</v>
      </c>
      <c r="V65" s="42">
        <f>(U65-U64)/M65</f>
        <v>0</v>
      </c>
      <c r="W65" s="43">
        <f>U65-U64</f>
        <v>0</v>
      </c>
      <c r="X65" s="44">
        <f t="shared" si="9"/>
        <v>0.36787944119285576</v>
      </c>
      <c r="Y65" s="34">
        <f>V65+X65*(Y64-V65)</f>
        <v>1.8649113405777405e-22</v>
      </c>
      <c r="Z65" s="35">
        <f>W65+(1-X65)*(Y64-V65)/(ALPHA_D/ALPHA_TIME_UNIT)</f>
        <v>1.1535995764464673e-18</v>
      </c>
      <c r="AA65" s="45">
        <f t="shared" si="10"/>
        <v>0.96078943915456017</v>
      </c>
      <c r="AB65" s="46">
        <f>V65/(ALPHA_I/ALPHA_TIME_UNIT)</f>
        <v>0</v>
      </c>
      <c r="AC65" s="47">
        <f>U65-AB65+AA65*(AC64+AB65-U64)</f>
        <v>-0.044351003520673928</v>
      </c>
      <c r="AD65" s="48">
        <f>M65*((U65+U64)/2-AB65)+1/(ALPHA_I/ALPHA_TIME_UNIT)*(1-AA65)*(AC64+AB65-U64)</f>
        <v>-162.89989108025085</v>
      </c>
      <c r="AE65" s="49">
        <f t="shared" si="11"/>
        <v>0.041666666664241347</v>
      </c>
      <c r="AF65" s="34">
        <f>K_T/K_UNIT*AE65</f>
        <v>0.41666666664241347</v>
      </c>
      <c r="AG65" s="34">
        <f>((U65+U64)/2)*AE65*K_P/K_UNIT</f>
        <v>0</v>
      </c>
      <c r="AH65" s="34">
        <f>Z65*K_D/K_UNIT</f>
        <v>2.7686389834715217e-16</v>
      </c>
      <c r="AI65" s="34">
        <f>AD65*K_I/K_UNIT/K_TIME_UNIT</f>
        <v>-0.90499939489028258</v>
      </c>
      <c r="AJ65" s="34">
        <f>SUM(AF65:AI65)</f>
        <v>-0.48833272824786883</v>
      </c>
      <c r="AK65" s="50">
        <f>AJ65+AK64</f>
        <v>-212.19949823642511</v>
      </c>
      <c r="AL65" s="38">
        <f>AL64+AJ65</f>
        <v>1287.8005017635751</v>
      </c>
    </row>
    <row r="66" ht="14.25">
      <c r="K66" s="26">
        <f t="shared" si="12"/>
        <v>44200.124999999869</v>
      </c>
      <c r="L66" s="28">
        <f t="shared" si="13"/>
        <v>44200.166666666533</v>
      </c>
      <c r="M66" s="30">
        <f t="shared" si="7"/>
        <v>3599.9999997904524</v>
      </c>
      <c r="N66" s="30">
        <f>N65+M66</f>
        <v>273599.99998847488</v>
      </c>
      <c r="O66" s="30">
        <f t="shared" si="8"/>
        <v>0</v>
      </c>
      <c r="P66" s="30">
        <f>P65+O66</f>
        <v>1000000</v>
      </c>
      <c r="Q66" s="30">
        <f>Q65-O66</f>
        <v>1000000</v>
      </c>
      <c r="R66" s="31">
        <f>P66+Q66</f>
        <v>2000000</v>
      </c>
      <c r="S66" s="40">
        <f>Q66/R66</f>
        <v>0.5</v>
      </c>
      <c r="T66" s="41">
        <f t="shared" si="3"/>
        <v>0.5</v>
      </c>
      <c r="U66" s="41">
        <f>IF(S66&gt;T66,0.5/(1-T66)*(S66-T66),0.5/T66*(S66-T66))</f>
        <v>0</v>
      </c>
      <c r="V66" s="42">
        <f>(U66-U65)/M66</f>
        <v>0</v>
      </c>
      <c r="W66" s="43">
        <f>U66-U65</f>
        <v>0</v>
      </c>
      <c r="X66" s="44">
        <f t="shared" si="9"/>
        <v>0.36787944119285576</v>
      </c>
      <c r="Y66" s="34">
        <f>V66+X66*(Y65-V66)</f>
        <v>6.8606254184595865e-23</v>
      </c>
      <c r="Z66" s="35">
        <f>W66+(1-X66)*(Y65-V66)/(ALPHA_D/ALPHA_TIME_UNIT)</f>
        <v>4.2438556754344141e-19</v>
      </c>
      <c r="AA66" s="45">
        <f t="shared" si="10"/>
        <v>0.96078943915456017</v>
      </c>
      <c r="AB66" s="46">
        <f>V66/(ALPHA_I/ALPHA_TIME_UNIT)</f>
        <v>0</v>
      </c>
      <c r="AC66" s="47">
        <f>U66-AB66+AA66*(AC65+AB66-U65)</f>
        <v>-0.042611975798570227</v>
      </c>
      <c r="AD66" s="48">
        <f>M66*((U66+U65)/2-AB66)+1/(ALPHA_I/ALPHA_TIME_UNIT)*(1-AA66)*(AC65+AB66-U65)</f>
        <v>-156.51249498933313</v>
      </c>
      <c r="AE66" s="49">
        <f t="shared" si="11"/>
        <v>0.041666666664241347</v>
      </c>
      <c r="AF66" s="34">
        <f>K_T/K_UNIT*AE66</f>
        <v>0.41666666664241347</v>
      </c>
      <c r="AG66" s="34">
        <f>((U66+U65)/2)*AE66*K_P/K_UNIT</f>
        <v>0</v>
      </c>
      <c r="AH66" s="34">
        <f>Z66*K_D/K_UNIT</f>
        <v>1.0185253621042594e-16</v>
      </c>
      <c r="AI66" s="34">
        <f>AD66*K_I/K_UNIT/K_TIME_UNIT</f>
        <v>-0.8695138610518508</v>
      </c>
      <c r="AJ66" s="34">
        <f>SUM(AF66:AI66)</f>
        <v>-0.45284719440943721</v>
      </c>
      <c r="AK66" s="50">
        <f>AJ66+AK65</f>
        <v>-212.65234543083454</v>
      </c>
      <c r="AL66" s="38">
        <f>AL65+AJ66</f>
        <v>1287.3476545691656</v>
      </c>
    </row>
    <row r="67" ht="14.25">
      <c r="K67" s="26">
        <f t="shared" si="12"/>
        <v>44200.166666666533</v>
      </c>
      <c r="L67" s="28">
        <f t="shared" si="13"/>
        <v>44200.208333333198</v>
      </c>
      <c r="M67" s="30">
        <f t="shared" si="7"/>
        <v>3599.9999997904524</v>
      </c>
      <c r="N67" s="30">
        <f>N66+M67</f>
        <v>277199.99998826534</v>
      </c>
      <c r="O67" s="30">
        <f t="shared" si="8"/>
        <v>0</v>
      </c>
      <c r="P67" s="30">
        <f>P66+O67</f>
        <v>1000000</v>
      </c>
      <c r="Q67" s="30">
        <f>Q66-O67</f>
        <v>1000000</v>
      </c>
      <c r="R67" s="31">
        <f>P67+Q67</f>
        <v>2000000</v>
      </c>
      <c r="S67" s="40">
        <f>Q67/R67</f>
        <v>0.5</v>
      </c>
      <c r="T67" s="41">
        <f t="shared" si="3"/>
        <v>0.5</v>
      </c>
      <c r="U67" s="41">
        <f>IF(S67&gt;T67,0.5/(1-T67)*(S67-T67),0.5/T67*(S67-T67))</f>
        <v>0</v>
      </c>
      <c r="V67" s="42">
        <f>(U67-U66)/M67</f>
        <v>0</v>
      </c>
      <c r="W67" s="43">
        <f>U67-U66</f>
        <v>0</v>
      </c>
      <c r="X67" s="44">
        <f t="shared" si="9"/>
        <v>0.36787944119285576</v>
      </c>
      <c r="Y67" s="34">
        <f>V67+X67*(Y66-V67)</f>
        <v>2.5238830451764148e-23</v>
      </c>
      <c r="Z67" s="35">
        <f>W67+(1-X67)*(Y66-V67)/(ALPHA_D/ALPHA_TIME_UNIT)</f>
        <v>1.5612272543819417e-19</v>
      </c>
      <c r="AA67" s="45">
        <f t="shared" si="10"/>
        <v>0.96078943915456017</v>
      </c>
      <c r="AB67" s="46">
        <f>V67/(ALPHA_I/ALPHA_TIME_UNIT)</f>
        <v>0</v>
      </c>
      <c r="AC67" s="47">
        <f>U67-AB67+AA67*(AC66+AB67-U66)</f>
        <v>-0.040941136328775982</v>
      </c>
      <c r="AD67" s="48">
        <f>M67*((U67+U66)/2-AB67)+1/(ALPHA_I/ALPHA_TIME_UNIT)*(1-AA67)*(AC66+AB67-U66)</f>
        <v>-150.3755522814823</v>
      </c>
      <c r="AE67" s="49">
        <f t="shared" si="11"/>
        <v>0.041666666664241347</v>
      </c>
      <c r="AF67" s="34">
        <f>K_T/K_UNIT*AE67</f>
        <v>0.41666666664241347</v>
      </c>
      <c r="AG67" s="34">
        <f>((U67+U66)/2)*AE67*K_P/K_UNIT</f>
        <v>0</v>
      </c>
      <c r="AH67" s="34">
        <f>Z67*K_D/K_UNIT</f>
        <v>3.7469454105166597e-17</v>
      </c>
      <c r="AI67" s="34">
        <f>AD67*K_I/K_UNIT/K_TIME_UNIT</f>
        <v>-0.83541973489712396</v>
      </c>
      <c r="AJ67" s="34">
        <f>SUM(AF67:AI67)</f>
        <v>-0.41875306825471043</v>
      </c>
      <c r="AK67" s="50">
        <f>AJ67+AK66</f>
        <v>-213.07109849908926</v>
      </c>
      <c r="AL67" s="38">
        <f>AL66+AJ67</f>
        <v>1286.9289015009108</v>
      </c>
    </row>
    <row r="68" ht="14.25">
      <c r="K68" s="26">
        <f t="shared" si="12"/>
        <v>44200.208333333198</v>
      </c>
      <c r="L68" s="28">
        <f t="shared" si="13"/>
        <v>44200.249999999862</v>
      </c>
      <c r="M68" s="30">
        <f t="shared" si="7"/>
        <v>3599.9999997904524</v>
      </c>
      <c r="N68" s="30">
        <f>N67+M68</f>
        <v>280799.99998805579</v>
      </c>
      <c r="O68" s="30">
        <f t="shared" si="8"/>
        <v>0</v>
      </c>
      <c r="P68" s="30">
        <f>P67+O68</f>
        <v>1000000</v>
      </c>
      <c r="Q68" s="30">
        <f>Q67-O68</f>
        <v>1000000</v>
      </c>
      <c r="R68" s="31">
        <f>P68+Q68</f>
        <v>2000000</v>
      </c>
      <c r="S68" s="40">
        <f>Q68/R68</f>
        <v>0.5</v>
      </c>
      <c r="T68" s="41">
        <f t="shared" si="3"/>
        <v>0.5</v>
      </c>
      <c r="U68" s="41">
        <f>IF(S68&gt;T68,0.5/(1-T68)*(S68-T68),0.5/T68*(S68-T68))</f>
        <v>0</v>
      </c>
      <c r="V68" s="42">
        <f>(U68-U67)/M68</f>
        <v>0</v>
      </c>
      <c r="W68" s="43">
        <f>U68-U67</f>
        <v>0</v>
      </c>
      <c r="X68" s="44">
        <f t="shared" si="9"/>
        <v>0.36787944119285576</v>
      </c>
      <c r="Y68" s="34">
        <f>V68+X68*(Y67-V68)</f>
        <v>9.2848468429562257e-24</v>
      </c>
      <c r="Z68" s="35">
        <f>W68+(1-X68)*(Y67-V68)/(ALPHA_D/ALPHA_TIME_UNIT)</f>
        <v>5.7434340991708513e-20</v>
      </c>
      <c r="AA68" s="45">
        <f t="shared" si="10"/>
        <v>0.96078943915456017</v>
      </c>
      <c r="AB68" s="46">
        <f>V68/(ALPHA_I/ALPHA_TIME_UNIT)</f>
        <v>0</v>
      </c>
      <c r="AC68" s="47">
        <f>U68-AB68+AA68*(AC67+AB68-U67)</f>
        <v>-0.03933581141167506</v>
      </c>
      <c r="AD68" s="48">
        <f>M68*((U68+U67)/2-AB68)+1/(ALPHA_I/ALPHA_TIME_UNIT)*(1-AA68)*(AC67+AB68-U67)</f>
        <v>-144.47924253908263</v>
      </c>
      <c r="AE68" s="49">
        <f t="shared" si="11"/>
        <v>0.041666666664241347</v>
      </c>
      <c r="AF68" s="34">
        <f>K_T/K_UNIT*AE68</f>
        <v>0.41666666664241347</v>
      </c>
      <c r="AG68" s="34">
        <f>((U68+U67)/2)*AE68*K_P/K_UNIT</f>
        <v>0</v>
      </c>
      <c r="AH68" s="34">
        <f>Z68*K_D/K_UNIT</f>
        <v>1.3784241838010044e-17</v>
      </c>
      <c r="AI68" s="34">
        <f>AD68*K_I/K_UNIT/K_TIME_UNIT</f>
        <v>-0.80266245855045915</v>
      </c>
      <c r="AJ68" s="34">
        <f>SUM(AF68:AI68)</f>
        <v>-0.38599579190804567</v>
      </c>
      <c r="AK68" s="50">
        <f>AJ68+AK67</f>
        <v>-213.4570942909973</v>
      </c>
      <c r="AL68" s="38">
        <f>AL67+AJ68</f>
        <v>1286.5429057090028</v>
      </c>
    </row>
    <row r="69" ht="14.25">
      <c r="K69" s="26">
        <f t="shared" si="12"/>
        <v>44200.249999999862</v>
      </c>
      <c r="L69" s="28">
        <f t="shared" si="13"/>
        <v>44200.291666666526</v>
      </c>
      <c r="M69" s="30">
        <f t="shared" si="7"/>
        <v>3599.9999997904524</v>
      </c>
      <c r="N69" s="30">
        <f>N68+M69</f>
        <v>284399.99998784624</v>
      </c>
      <c r="O69" s="30">
        <f t="shared" si="8"/>
        <v>0</v>
      </c>
      <c r="P69" s="30">
        <f>P68+O69</f>
        <v>1000000</v>
      </c>
      <c r="Q69" s="30">
        <f>Q68-O69</f>
        <v>1000000</v>
      </c>
      <c r="R69" s="31">
        <f>P69+Q69</f>
        <v>2000000</v>
      </c>
      <c r="S69" s="40">
        <f>Q69/R69</f>
        <v>0.5</v>
      </c>
      <c r="T69" s="41">
        <f t="shared" ref="T69:T132" si="14">TARGET/PEER_TARGET_UNIT</f>
        <v>0.5</v>
      </c>
      <c r="U69" s="41">
        <f>IF(S69&gt;T69,0.5/(1-T69)*(S69-T69),0.5/T69*(S69-T69))</f>
        <v>0</v>
      </c>
      <c r="V69" s="42">
        <f>(U69-U68)/M69</f>
        <v>0</v>
      </c>
      <c r="W69" s="43">
        <f>U69-U68</f>
        <v>0</v>
      </c>
      <c r="X69" s="44">
        <f t="shared" si="9"/>
        <v>0.36787944119285576</v>
      </c>
      <c r="Y69" s="34">
        <f>V69+X69*(Y68-V69)</f>
        <v>3.4157042681479873e-24</v>
      </c>
      <c r="Z69" s="35">
        <f>W69+(1-X69)*(Y68-V69)/(ALPHA_D/ALPHA_TIME_UNIT)</f>
        <v>2.1128913269309659e-20</v>
      </c>
      <c r="AA69" s="45">
        <f t="shared" si="10"/>
        <v>0.96078943915456017</v>
      </c>
      <c r="AB69" s="46">
        <f>V69/(ALPHA_I/ALPHA_TIME_UNIT)</f>
        <v>0</v>
      </c>
      <c r="AC69" s="47">
        <f>U69-AB69+AA69*(AC68+AB69-U68)</f>
        <v>-0.03779343218491283</v>
      </c>
      <c r="AD69" s="48">
        <f>M69*((U69+U68)/2-AB69)+1/(ALPHA_I/ALPHA_TIME_UNIT)*(1-AA69)*(AC68+AB69-U68)</f>
        <v>-138.81413040860087</v>
      </c>
      <c r="AE69" s="49">
        <f t="shared" si="11"/>
        <v>0.041666666664241347</v>
      </c>
      <c r="AF69" s="34">
        <f>K_T/K_UNIT*AE69</f>
        <v>0.41666666664241347</v>
      </c>
      <c r="AG69" s="34">
        <f>((U69+U68)/2)*AE69*K_P/K_UNIT</f>
        <v>0</v>
      </c>
      <c r="AH69" s="34">
        <f>Z69*K_D/K_UNIT</f>
        <v>5.0709391846343177e-18</v>
      </c>
      <c r="AI69" s="34">
        <f>AD69*K_I/K_UNIT/K_TIME_UNIT</f>
        <v>-0.77118961338111602</v>
      </c>
      <c r="AJ69" s="34">
        <f>SUM(AF69:AI69)</f>
        <v>-0.35452294673870255</v>
      </c>
      <c r="AK69" s="50">
        <f>AJ69+AK68</f>
        <v>-213.81161723773602</v>
      </c>
      <c r="AL69" s="38">
        <f>AL68+AJ69</f>
        <v>1286.1883827622642</v>
      </c>
    </row>
    <row r="70" ht="14.25">
      <c r="K70" s="26">
        <f t="shared" si="12"/>
        <v>44200.291666666526</v>
      </c>
      <c r="L70" s="28">
        <f t="shared" si="13"/>
        <v>44200.33333333319</v>
      </c>
      <c r="M70" s="30">
        <f t="shared" si="7"/>
        <v>3599.9999997904524</v>
      </c>
      <c r="N70" s="30">
        <f>N69+M70</f>
        <v>287999.99998763669</v>
      </c>
      <c r="O70" s="30">
        <f t="shared" si="8"/>
        <v>0</v>
      </c>
      <c r="P70" s="30">
        <f>P69+O70</f>
        <v>1000000</v>
      </c>
      <c r="Q70" s="30">
        <f>Q69-O70</f>
        <v>1000000</v>
      </c>
      <c r="R70" s="31">
        <f>P70+Q70</f>
        <v>2000000</v>
      </c>
      <c r="S70" s="40">
        <f>Q70/R70</f>
        <v>0.5</v>
      </c>
      <c r="T70" s="41">
        <f t="shared" si="14"/>
        <v>0.5</v>
      </c>
      <c r="U70" s="41">
        <f>IF(S70&gt;T70,0.5/(1-T70)*(S70-T70),0.5/T70*(S70-T70))</f>
        <v>0</v>
      </c>
      <c r="V70" s="42">
        <f>(U70-U69)/M70</f>
        <v>0</v>
      </c>
      <c r="W70" s="43">
        <f>U70-U69</f>
        <v>0</v>
      </c>
      <c r="X70" s="44">
        <f t="shared" si="9"/>
        <v>0.36787944119285576</v>
      </c>
      <c r="Y70" s="34">
        <f>V70+X70*(Y69-V70)</f>
        <v>1.2565673774463338e-24</v>
      </c>
      <c r="Z70" s="35">
        <f>W70+(1-X70)*(Y69-V70)/(ALPHA_D/ALPHA_TIME_UNIT)</f>
        <v>7.7728928065259527e-21</v>
      </c>
      <c r="AA70" s="45">
        <f t="shared" si="10"/>
        <v>0.96078943915456017</v>
      </c>
      <c r="AB70" s="46">
        <f>V70/(ALPHA_I/ALPHA_TIME_UNIT)</f>
        <v>0</v>
      </c>
      <c r="AC70" s="47">
        <f>U70-AB70+AA70*(AC69+AB70-U69)</f>
        <v>-0.036311530512668298</v>
      </c>
      <c r="AD70" s="48">
        <f>M70*((U70+U69)/2-AB70)+1/(ALPHA_I/ALPHA_TIME_UNIT)*(1-AA70)*(AC69+AB70-U69)</f>
        <v>-133.37115050200759</v>
      </c>
      <c r="AE70" s="49">
        <f t="shared" si="11"/>
        <v>0.041666666664241347</v>
      </c>
      <c r="AF70" s="34">
        <f>K_T/K_UNIT*AE70</f>
        <v>0.41666666664241347</v>
      </c>
      <c r="AG70" s="34">
        <f>((U70+U69)/2)*AE70*K_P/K_UNIT</f>
        <v>0</v>
      </c>
      <c r="AH70" s="34">
        <f>Z70*K_D/K_UNIT</f>
        <v>1.8654942735662288e-18</v>
      </c>
      <c r="AI70" s="34">
        <f>AD70*K_I/K_UNIT/K_TIME_UNIT</f>
        <v>-0.74095083612226442</v>
      </c>
      <c r="AJ70" s="34">
        <f>SUM(AF70:AI70)</f>
        <v>-0.32428416947985095</v>
      </c>
      <c r="AK70" s="50">
        <f>AJ70+AK69</f>
        <v>-214.13590140721587</v>
      </c>
      <c r="AL70" s="38">
        <f>AL69+AJ70</f>
        <v>1285.8640985927843</v>
      </c>
    </row>
    <row r="71" ht="14.25">
      <c r="K71" s="26">
        <f t="shared" si="12"/>
        <v>44200.33333333319</v>
      </c>
      <c r="L71" s="28">
        <f t="shared" si="13"/>
        <v>44200.374999999854</v>
      </c>
      <c r="M71" s="30">
        <f t="shared" si="7"/>
        <v>3599.9999997904524</v>
      </c>
      <c r="N71" s="30">
        <f>N70+M71</f>
        <v>291599.99998742715</v>
      </c>
      <c r="O71" s="30">
        <f t="shared" si="8"/>
        <v>0</v>
      </c>
      <c r="P71" s="30">
        <f>P70+O71</f>
        <v>1000000</v>
      </c>
      <c r="Q71" s="30">
        <f>Q70-O71</f>
        <v>1000000</v>
      </c>
      <c r="R71" s="31">
        <f>P71+Q71</f>
        <v>2000000</v>
      </c>
      <c r="S71" s="40">
        <f>Q71/R71</f>
        <v>0.5</v>
      </c>
      <c r="T71" s="41">
        <f t="shared" si="14"/>
        <v>0.5</v>
      </c>
      <c r="U71" s="41">
        <f>IF(S71&gt;T71,0.5/(1-T71)*(S71-T71),0.5/T71*(S71-T71))</f>
        <v>0</v>
      </c>
      <c r="V71" s="42">
        <f>(U71-U70)/M71</f>
        <v>0</v>
      </c>
      <c r="W71" s="43">
        <f>U71-U70</f>
        <v>0</v>
      </c>
      <c r="X71" s="44">
        <f t="shared" si="9"/>
        <v>0.36787944119285576</v>
      </c>
      <c r="Y71" s="34">
        <f>V71+X71*(Y70-V71)</f>
        <v>4.6226530463612959e-25</v>
      </c>
      <c r="Z71" s="35">
        <f>W71+(1-X71)*(Y70-V71)/(ALPHA_D/ALPHA_TIME_UNIT)</f>
        <v>2.8594874621167352e-21</v>
      </c>
      <c r="AA71" s="45">
        <f t="shared" si="10"/>
        <v>0.96078943915456017</v>
      </c>
      <c r="AB71" s="46">
        <f>V71/(ALPHA_I/ALPHA_TIME_UNIT)</f>
        <v>0</v>
      </c>
      <c r="AC71" s="47">
        <f>U71-AB71+AA71*(AC70+AB71-U70)</f>
        <v>-0.034887735036110271</v>
      </c>
      <c r="AD71" s="48">
        <f>M71*((U71+U70)/2-AB71)+1/(ALPHA_I/ALPHA_TIME_UNIT)*(1-AA71)*(AC70+AB71-U70)</f>
        <v>-128.14159289022231</v>
      </c>
      <c r="AE71" s="49">
        <f t="shared" si="11"/>
        <v>0.041666666664241347</v>
      </c>
      <c r="AF71" s="34">
        <f>K_T/K_UNIT*AE71</f>
        <v>0.41666666664241347</v>
      </c>
      <c r="AG71" s="34">
        <f>((U71+U70)/2)*AE71*K_P/K_UNIT</f>
        <v>0</v>
      </c>
      <c r="AH71" s="34">
        <f>Z71*K_D/K_UNIT</f>
        <v>6.8627699090801649e-19</v>
      </c>
      <c r="AI71" s="34">
        <f>AD71*K_I/K_UNIT/K_TIME_UNIT</f>
        <v>-0.71189773827901293</v>
      </c>
      <c r="AJ71" s="34">
        <f>SUM(AF71:AI71)</f>
        <v>-0.29523107163659945</v>
      </c>
      <c r="AK71" s="50">
        <f>AJ71+AK70</f>
        <v>-214.43113247885248</v>
      </c>
      <c r="AL71" s="38">
        <f>AL70+AJ71</f>
        <v>1285.5688675211477</v>
      </c>
    </row>
    <row r="72" ht="14.25">
      <c r="K72" s="26">
        <f t="shared" si="12"/>
        <v>44200.374999999854</v>
      </c>
      <c r="L72" s="28">
        <f t="shared" si="13"/>
        <v>44200.416666666519</v>
      </c>
      <c r="M72" s="30">
        <f t="shared" si="7"/>
        <v>3599.9999997904524</v>
      </c>
      <c r="N72" s="30">
        <f>N71+M72</f>
        <v>295199.9999872176</v>
      </c>
      <c r="O72" s="30">
        <f t="shared" si="8"/>
        <v>0</v>
      </c>
      <c r="P72" s="30">
        <f>P71+O72</f>
        <v>1000000</v>
      </c>
      <c r="Q72" s="30">
        <f>Q71-O72</f>
        <v>1000000</v>
      </c>
      <c r="R72" s="31">
        <f>P72+Q72</f>
        <v>2000000</v>
      </c>
      <c r="S72" s="40">
        <f>Q72/R72</f>
        <v>0.5</v>
      </c>
      <c r="T72" s="41">
        <f t="shared" si="14"/>
        <v>0.5</v>
      </c>
      <c r="U72" s="41">
        <f>IF(S72&gt;T72,0.5/(1-T72)*(S72-T72),0.5/T72*(S72-T72))</f>
        <v>0</v>
      </c>
      <c r="V72" s="42">
        <f>(U72-U71)/M72</f>
        <v>0</v>
      </c>
      <c r="W72" s="43">
        <f>U72-U71</f>
        <v>0</v>
      </c>
      <c r="X72" s="44">
        <f t="shared" si="9"/>
        <v>0.36787944119285576</v>
      </c>
      <c r="Y72" s="34">
        <f>V72+X72*(Y71-V72)</f>
        <v>1.700579019523846e-25</v>
      </c>
      <c r="Z72" s="35">
        <f>W72+(1-X72)*(Y71-V72)/(ALPHA_D/ALPHA_TIME_UNIT)</f>
        <v>1.051946649661482e-21</v>
      </c>
      <c r="AA72" s="45">
        <f t="shared" si="10"/>
        <v>0.96078943915456017</v>
      </c>
      <c r="AB72" s="46">
        <f>V72/(ALPHA_I/ALPHA_TIME_UNIT)</f>
        <v>0</v>
      </c>
      <c r="AC72" s="47">
        <f>U72-AB72+AA72*(AC71+AB72-U71)</f>
        <v>-0.033519767378717286</v>
      </c>
      <c r="AD72" s="48">
        <f>M72*((U72+U71)/2-AB72)+1/(ALPHA_I/ALPHA_TIME_UNIT)*(1-AA72)*(AC71+AB72-U71)</f>
        <v>-123.11708916536865</v>
      </c>
      <c r="AE72" s="49">
        <f t="shared" si="11"/>
        <v>0.041666666664241347</v>
      </c>
      <c r="AF72" s="34">
        <f>K_T/K_UNIT*AE72</f>
        <v>0.41666666664241347</v>
      </c>
      <c r="AG72" s="34">
        <f>((U72+U71)/2)*AE72*K_P/K_UNIT</f>
        <v>0</v>
      </c>
      <c r="AH72" s="34">
        <f>Z72*K_D/K_UNIT</f>
        <v>2.5246719591875569e-19</v>
      </c>
      <c r="AI72" s="34">
        <f>AD72*K_I/K_UNIT/K_TIME_UNIT</f>
        <v>-0.68398382869649255</v>
      </c>
      <c r="AJ72" s="34">
        <f>SUM(AF72:AI72)</f>
        <v>-0.26731716205407907</v>
      </c>
      <c r="AK72" s="50">
        <f>AJ72+AK71</f>
        <v>-214.69844964090655</v>
      </c>
      <c r="AL72" s="38">
        <f>AL71+AJ72</f>
        <v>1285.3015503590937</v>
      </c>
    </row>
    <row r="73" ht="14.25">
      <c r="K73" s="26">
        <f t="shared" si="12"/>
        <v>44200.416666666519</v>
      </c>
      <c r="L73" s="28">
        <f t="shared" si="13"/>
        <v>44200.458333333183</v>
      </c>
      <c r="M73" s="30">
        <f t="shared" si="7"/>
        <v>3599.9999997904524</v>
      </c>
      <c r="N73" s="30">
        <f>N72+M73</f>
        <v>298799.99998700805</v>
      </c>
      <c r="O73" s="30">
        <f t="shared" si="8"/>
        <v>0</v>
      </c>
      <c r="P73" s="30">
        <f>P72+O73</f>
        <v>1000000</v>
      </c>
      <c r="Q73" s="30">
        <f>Q72-O73</f>
        <v>1000000</v>
      </c>
      <c r="R73" s="31">
        <f>P73+Q73</f>
        <v>2000000</v>
      </c>
      <c r="S73" s="40">
        <f>Q73/R73</f>
        <v>0.5</v>
      </c>
      <c r="T73" s="41">
        <f t="shared" si="14"/>
        <v>0.5</v>
      </c>
      <c r="U73" s="41">
        <f>IF(S73&gt;T73,0.5/(1-T73)*(S73-T73),0.5/T73*(S73-T73))</f>
        <v>0</v>
      </c>
      <c r="V73" s="42">
        <f>(U73-U72)/M73</f>
        <v>0</v>
      </c>
      <c r="W73" s="43">
        <f>U73-U72</f>
        <v>0</v>
      </c>
      <c r="X73" s="44">
        <f t="shared" si="9"/>
        <v>0.36787944119285576</v>
      </c>
      <c r="Y73" s="34">
        <f>V73+X73*(Y72-V73)</f>
        <v>6.2560805940672696e-26</v>
      </c>
      <c r="Z73" s="35">
        <f>W73+(1-X73)*(Y72-V73)/(ALPHA_D/ALPHA_TIME_UNIT)</f>
        <v>3.8698954564216278e-22</v>
      </c>
      <c r="AA73" s="45">
        <f t="shared" si="10"/>
        <v>0.96078943915456017</v>
      </c>
      <c r="AB73" s="46">
        <f>V73/(ALPHA_I/ALPHA_TIME_UNIT)</f>
        <v>0</v>
      </c>
      <c r="AC73" s="47">
        <f>U73-AB73+AA73*(AC72+AB73-U72)</f>
        <v>-0.032205438500389101</v>
      </c>
      <c r="AD73" s="48">
        <f>M73*((U73+U72)/2-AB73)+1/(ALPHA_I/ALPHA_TIME_UNIT)*(1-AA73)*(AC72+AB73-U72)</f>
        <v>-118.28959904953653</v>
      </c>
      <c r="AE73" s="49">
        <f t="shared" si="11"/>
        <v>0.041666666664241347</v>
      </c>
      <c r="AF73" s="34">
        <f>K_T/K_UNIT*AE73</f>
        <v>0.41666666664241347</v>
      </c>
      <c r="AG73" s="34">
        <f>((U73+U72)/2)*AE73*K_P/K_UNIT</f>
        <v>0</v>
      </c>
      <c r="AH73" s="34">
        <f>Z73*K_D/K_UNIT</f>
        <v>9.2877490954119069e-20</v>
      </c>
      <c r="AI73" s="34">
        <f>AD73*K_I/K_UNIT/K_TIME_UNIT</f>
        <v>-0.65716443916409184</v>
      </c>
      <c r="AJ73" s="34">
        <f>SUM(AF73:AI73)</f>
        <v>-0.24049777252167837</v>
      </c>
      <c r="AK73" s="50">
        <f>AJ73+AK72</f>
        <v>-214.93894741342822</v>
      </c>
      <c r="AL73" s="38">
        <f>AL72+AJ73</f>
        <v>1285.061052586572</v>
      </c>
    </row>
    <row r="74" ht="14.25">
      <c r="K74" s="26">
        <f t="shared" si="12"/>
        <v>44200.458333333183</v>
      </c>
      <c r="L74" s="28">
        <f t="shared" si="13"/>
        <v>44200.499999999847</v>
      </c>
      <c r="M74" s="30">
        <f t="shared" ref="M74:M99" si="15">(L74-K74)*24*3600</f>
        <v>3599.9999997904524</v>
      </c>
      <c r="N74" s="30">
        <f>N73+M74</f>
        <v>302399.9999867985</v>
      </c>
      <c r="O74" s="30">
        <f t="shared" ref="O74:O99" si="16">SUMIFS(LIQUIDITY_DELTAS,TIMESTAMPS,"&gt;="&amp;K74,TIMESTAMPS,"&lt;"&amp;L74)</f>
        <v>0</v>
      </c>
      <c r="P74" s="30">
        <f>P73+O74</f>
        <v>1000000</v>
      </c>
      <c r="Q74" s="30">
        <f>Q73-O74</f>
        <v>1000000</v>
      </c>
      <c r="R74" s="31">
        <f>P74+Q74</f>
        <v>2000000</v>
      </c>
      <c r="S74" s="40">
        <f>Q74/R74</f>
        <v>0.5</v>
      </c>
      <c r="T74" s="41">
        <f t="shared" si="14"/>
        <v>0.5</v>
      </c>
      <c r="U74" s="41">
        <f>IF(S74&gt;T74,0.5/(1-T74)*(S74-T74),0.5/T74*(S74-T74))</f>
        <v>0</v>
      </c>
      <c r="V74" s="42">
        <f>(U74-U73)/M74</f>
        <v>0</v>
      </c>
      <c r="W74" s="43">
        <f>U74-U73</f>
        <v>0</v>
      </c>
      <c r="X74" s="44">
        <f t="shared" ref="X74:X99" si="17">IF(ALPHA_D&lt;=0,0,EXP(-ALPHA_D*M74/ALPHA_TIME_UNIT))</f>
        <v>0.36787944119285576</v>
      </c>
      <c r="Y74" s="34">
        <f>V74+X74*(Y73-V74)</f>
        <v>2.3014834330029361e-26</v>
      </c>
      <c r="Z74" s="35">
        <f>W74+(1-X74)*(Y73-V74)/(ALPHA_D/ALPHA_TIME_UNIT)</f>
        <v>1.4236549779831601e-22</v>
      </c>
      <c r="AA74" s="45">
        <f t="shared" ref="AA74:AA99" si="18">IF(ALPHA_I&lt;=0,0,EXP(-ALPHA_I*M74/ALPHA_TIME_UNIT))</f>
        <v>0.96078943915456017</v>
      </c>
      <c r="AB74" s="46">
        <f>V74/(ALPHA_I/ALPHA_TIME_UNIT)</f>
        <v>0</v>
      </c>
      <c r="AC74" s="47">
        <f>U74-AB74+AA74*(AC73+AB74-U73)</f>
        <v>-0.030942645194515523</v>
      </c>
      <c r="AD74" s="48">
        <f>M74*((U74+U73)/2-AB74)+1/(ALPHA_I/ALPHA_TIME_UNIT)*(1-AA74)*(AC73+AB74-U73)</f>
        <v>-113.65139752862198</v>
      </c>
      <c r="AE74" s="49">
        <f t="shared" ref="AE74:AE99" si="19">M74/K_TIME_UNIT</f>
        <v>0.041666666664241347</v>
      </c>
      <c r="AF74" s="34">
        <f>K_T/K_UNIT*AE74</f>
        <v>0.41666666664241347</v>
      </c>
      <c r="AG74" s="34">
        <f>((U74+U73)/2)*AE74*K_P/K_UNIT</f>
        <v>0</v>
      </c>
      <c r="AH74" s="34">
        <f>Z74*K_D/K_UNIT</f>
        <v>3.4167719471595841e-20</v>
      </c>
      <c r="AI74" s="34">
        <f>AD74*K_I/K_UNIT/K_TIME_UNIT</f>
        <v>-0.63139665293678882</v>
      </c>
      <c r="AJ74" s="34">
        <f>SUM(AF74:AI74)</f>
        <v>-0.21472998629437534</v>
      </c>
      <c r="AK74" s="50">
        <f>AJ74+AK73</f>
        <v>-215.1536773997226</v>
      </c>
      <c r="AL74" s="38">
        <f>AL73+AJ74</f>
        <v>1284.8463226002777</v>
      </c>
    </row>
    <row r="75" ht="14.25">
      <c r="K75" s="26">
        <f t="shared" ref="K75:K100" si="20">L74</f>
        <v>44200.499999999847</v>
      </c>
      <c r="L75" s="28">
        <f t="shared" ref="L75:L99" si="21">K75+1/24</f>
        <v>44200.541666666511</v>
      </c>
      <c r="M75" s="30">
        <f t="shared" si="15"/>
        <v>3599.9999997904524</v>
      </c>
      <c r="N75" s="30">
        <f>N74+M75</f>
        <v>305999.99998658895</v>
      </c>
      <c r="O75" s="30">
        <f t="shared" si="16"/>
        <v>0</v>
      </c>
      <c r="P75" s="30">
        <f>P74+O75</f>
        <v>1000000</v>
      </c>
      <c r="Q75" s="30">
        <f>Q74-O75</f>
        <v>1000000</v>
      </c>
      <c r="R75" s="31">
        <f>P75+Q75</f>
        <v>2000000</v>
      </c>
      <c r="S75" s="40">
        <f>Q75/R75</f>
        <v>0.5</v>
      </c>
      <c r="T75" s="41">
        <f t="shared" si="14"/>
        <v>0.5</v>
      </c>
      <c r="U75" s="41">
        <f>IF(S75&gt;T75,0.5/(1-T75)*(S75-T75),0.5/T75*(S75-T75))</f>
        <v>0</v>
      </c>
      <c r="V75" s="42">
        <f>(U75-U74)/M75</f>
        <v>0</v>
      </c>
      <c r="W75" s="43">
        <f>U75-U74</f>
        <v>0</v>
      </c>
      <c r="X75" s="44">
        <f t="shared" si="17"/>
        <v>0.36787944119285576</v>
      </c>
      <c r="Y75" s="34">
        <f>V75+X75*(Y74-V75)</f>
        <v>8.4666843924773548e-27</v>
      </c>
      <c r="Z75" s="35">
        <f>W75+(1-X75)*(Y74-V75)/(ALPHA_D/ALPHA_TIME_UNIT)</f>
        <v>5.2373339775187231e-23</v>
      </c>
      <c r="AA75" s="45">
        <f t="shared" si="18"/>
        <v>0.96078943915456017</v>
      </c>
      <c r="AB75" s="46">
        <f>V75/(ALPHA_I/ALPHA_TIME_UNIT)</f>
        <v>0</v>
      </c>
      <c r="AC75" s="47">
        <f>U75-AB75+AA75*(AC74+AB75-U74)</f>
        <v>-0.029729366722397114</v>
      </c>
      <c r="AD75" s="48">
        <f>M75*((U75+U74)/2-AB75)+1/(ALPHA_I/ALPHA_TIME_UNIT)*(1-AA75)*(AC74+AB75-U74)</f>
        <v>-109.19506249065668</v>
      </c>
      <c r="AE75" s="49">
        <f t="shared" si="19"/>
        <v>0.041666666664241347</v>
      </c>
      <c r="AF75" s="34">
        <f>K_T/K_UNIT*AE75</f>
        <v>0.41666666664241347</v>
      </c>
      <c r="AG75" s="34">
        <f>((U75+U74)/2)*AE75*K_P/K_UNIT</f>
        <v>0</v>
      </c>
      <c r="AH75" s="34">
        <f>Z75*K_D/K_UNIT</f>
        <v>1.2569601546044936e-20</v>
      </c>
      <c r="AI75" s="34">
        <f>AD75*K_I/K_UNIT/K_TIME_UNIT</f>
        <v>-0.60663923605920378</v>
      </c>
      <c r="AJ75" s="34">
        <f>SUM(AF75:AI75)</f>
        <v>-0.1899725694167903</v>
      </c>
      <c r="AK75" s="50">
        <f>AJ75+AK74</f>
        <v>-215.34364996913939</v>
      </c>
      <c r="AL75" s="38">
        <f>AL74+AJ75</f>
        <v>1284.6563500308609</v>
      </c>
    </row>
    <row r="76" ht="14.25">
      <c r="K76" s="26">
        <f t="shared" si="20"/>
        <v>44200.541666666511</v>
      </c>
      <c r="L76" s="28">
        <f t="shared" si="21"/>
        <v>44200.583333333176</v>
      </c>
      <c r="M76" s="30">
        <f t="shared" si="15"/>
        <v>3599.9999997904524</v>
      </c>
      <c r="N76" s="30">
        <f>N75+M76</f>
        <v>309599.99998637941</v>
      </c>
      <c r="O76" s="30">
        <f t="shared" si="16"/>
        <v>0</v>
      </c>
      <c r="P76" s="30">
        <f>P75+O76</f>
        <v>1000000</v>
      </c>
      <c r="Q76" s="30">
        <f>Q75-O76</f>
        <v>1000000</v>
      </c>
      <c r="R76" s="31">
        <f>P76+Q76</f>
        <v>2000000</v>
      </c>
      <c r="S76" s="40">
        <f>Q76/R76</f>
        <v>0.5</v>
      </c>
      <c r="T76" s="41">
        <f t="shared" si="14"/>
        <v>0.5</v>
      </c>
      <c r="U76" s="41">
        <f>IF(S76&gt;T76,0.5/(1-T76)*(S76-T76),0.5/T76*(S76-T76))</f>
        <v>0</v>
      </c>
      <c r="V76" s="42">
        <f>(U76-U75)/M76</f>
        <v>0</v>
      </c>
      <c r="W76" s="43">
        <f>U76-U75</f>
        <v>0</v>
      </c>
      <c r="X76" s="44">
        <f t="shared" si="17"/>
        <v>0.36787944119285576</v>
      </c>
      <c r="Y76" s="34">
        <f>V76+X76*(Y75-V76)</f>
        <v>3.1147191230608427e-27</v>
      </c>
      <c r="Z76" s="35">
        <f>W76+(1-X76)*(Y75-V76)/(ALPHA_D/ALPHA_TIME_UNIT)</f>
        <v>1.9267074969899441e-23</v>
      </c>
      <c r="AA76" s="45">
        <f t="shared" si="18"/>
        <v>0.96078943915456017</v>
      </c>
      <c r="AB76" s="46">
        <f>V76/(ALPHA_I/ALPHA_TIME_UNIT)</f>
        <v>0</v>
      </c>
      <c r="AC76" s="47">
        <f>U76-AB76+AA76*(AC75+AB76-U75)</f>
        <v>-0.028563661579632169</v>
      </c>
      <c r="AD76" s="48">
        <f>M76*((U76+U75)/2-AB76)+1/(ALPHA_I/ALPHA_TIME_UNIT)*(1-AA76)*(AC75+AB76-U75)</f>
        <v>-104.91346284884519</v>
      </c>
      <c r="AE76" s="49">
        <f t="shared" si="19"/>
        <v>0.041666666664241347</v>
      </c>
      <c r="AF76" s="34">
        <f>K_T/K_UNIT*AE76</f>
        <v>0.41666666664241347</v>
      </c>
      <c r="AG76" s="34">
        <f>((U76+U75)/2)*AE76*K_P/K_UNIT</f>
        <v>0</v>
      </c>
      <c r="AH76" s="34">
        <f>Z76*K_D/K_UNIT</f>
        <v>4.6240979927758662e-21</v>
      </c>
      <c r="AI76" s="34">
        <f>AD76*K_I/K_UNIT/K_TIME_UNIT</f>
        <v>-0.58285257138247326</v>
      </c>
      <c r="AJ76" s="34">
        <f>SUM(AF76:AI76)</f>
        <v>-0.16618590474005979</v>
      </c>
      <c r="AK76" s="50">
        <f>AJ76+AK75</f>
        <v>-215.50983587387944</v>
      </c>
      <c r="AL76" s="38">
        <f>AL75+AJ76</f>
        <v>1284.4901641261208</v>
      </c>
    </row>
    <row r="77" ht="14.25">
      <c r="K77" s="26">
        <f t="shared" si="20"/>
        <v>44200.583333333176</v>
      </c>
      <c r="L77" s="28">
        <f t="shared" si="21"/>
        <v>44200.62499999984</v>
      </c>
      <c r="M77" s="30">
        <f t="shared" si="15"/>
        <v>3599.9999997904524</v>
      </c>
      <c r="N77" s="30">
        <f>N76+M77</f>
        <v>313199.99998616986</v>
      </c>
      <c r="O77" s="30">
        <f t="shared" si="16"/>
        <v>0</v>
      </c>
      <c r="P77" s="30">
        <f>P76+O77</f>
        <v>1000000</v>
      </c>
      <c r="Q77" s="30">
        <f>Q76-O77</f>
        <v>1000000</v>
      </c>
      <c r="R77" s="31">
        <f>P77+Q77</f>
        <v>2000000</v>
      </c>
      <c r="S77" s="40">
        <f>Q77/R77</f>
        <v>0.5</v>
      </c>
      <c r="T77" s="41">
        <f t="shared" si="14"/>
        <v>0.5</v>
      </c>
      <c r="U77" s="41">
        <f>IF(S77&gt;T77,0.5/(1-T77)*(S77-T77),0.5/T77*(S77-T77))</f>
        <v>0</v>
      </c>
      <c r="V77" s="42">
        <f>(U77-U76)/M77</f>
        <v>0</v>
      </c>
      <c r="W77" s="43">
        <f>U77-U76</f>
        <v>0</v>
      </c>
      <c r="X77" s="44">
        <f t="shared" si="17"/>
        <v>0.36787944119285576</v>
      </c>
      <c r="Y77" s="34">
        <f>V77+X77*(Y76-V77)</f>
        <v>1.1458411304643246e-27</v>
      </c>
      <c r="Z77" s="35">
        <f>W77+(1-X77)*(Y76-V77)/(ALPHA_D/ALPHA_TIME_UNIT)</f>
        <v>7.0879607733474655e-24</v>
      </c>
      <c r="AA77" s="45">
        <f t="shared" si="18"/>
        <v>0.96078943915456017</v>
      </c>
      <c r="AB77" s="46">
        <f>V77/(ALPHA_I/ALPHA_TIME_UNIT)</f>
        <v>0</v>
      </c>
      <c r="AC77" s="47">
        <f>U77-AB77+AA77*(AC76+AB77-U76)</f>
        <v>-0.02744366438929545</v>
      </c>
      <c r="AD77" s="48">
        <f>M77*((U77+U76)/2-AB77)+1/(ALPHA_I/ALPHA_TIME_UNIT)*(1-AA77)*(AC76+AB77-U76)</f>
        <v>-100.79974713030475</v>
      </c>
      <c r="AE77" s="49">
        <f t="shared" si="19"/>
        <v>0.041666666664241347</v>
      </c>
      <c r="AF77" s="34">
        <f>K_T/K_UNIT*AE77</f>
        <v>0.41666666664241347</v>
      </c>
      <c r="AG77" s="34">
        <f>((U77+U76)/2)*AE77*K_P/K_UNIT</f>
        <v>0</v>
      </c>
      <c r="AH77" s="34">
        <f>Z77*K_D/K_UNIT</f>
        <v>1.7011105856033918e-21</v>
      </c>
      <c r="AI77" s="34">
        <f>AD77*K_I/K_UNIT/K_TIME_UNIT</f>
        <v>-0.5599985951683597</v>
      </c>
      <c r="AJ77" s="34">
        <f>SUM(AF77:AI77)</f>
        <v>-0.14333192852594623</v>
      </c>
      <c r="AK77" s="50">
        <f>AJ77+AK76</f>
        <v>-215.65316780240539</v>
      </c>
      <c r="AL77" s="38">
        <f>AL76+AJ77</f>
        <v>1284.3468321975949</v>
      </c>
    </row>
    <row r="78" ht="14.25">
      <c r="K78" s="26">
        <f t="shared" si="20"/>
        <v>44200.62499999984</v>
      </c>
      <c r="L78" s="28">
        <f t="shared" si="21"/>
        <v>44200.666666666504</v>
      </c>
      <c r="M78" s="30">
        <f t="shared" si="15"/>
        <v>3599.9999997904524</v>
      </c>
      <c r="N78" s="30">
        <f>N77+M78</f>
        <v>316799.99998596031</v>
      </c>
      <c r="O78" s="30">
        <f t="shared" si="16"/>
        <v>0</v>
      </c>
      <c r="P78" s="30">
        <f>P77+O78</f>
        <v>1000000</v>
      </c>
      <c r="Q78" s="30">
        <f>Q77-O78</f>
        <v>1000000</v>
      </c>
      <c r="R78" s="31">
        <f>P78+Q78</f>
        <v>2000000</v>
      </c>
      <c r="S78" s="40">
        <f>Q78/R78</f>
        <v>0.5</v>
      </c>
      <c r="T78" s="41">
        <f t="shared" si="14"/>
        <v>0.5</v>
      </c>
      <c r="U78" s="41">
        <f>IF(S78&gt;T78,0.5/(1-T78)*(S78-T78),0.5/T78*(S78-T78))</f>
        <v>0</v>
      </c>
      <c r="V78" s="42">
        <f>(U78-U77)/M78</f>
        <v>0</v>
      </c>
      <c r="W78" s="43">
        <f>U78-U77</f>
        <v>0</v>
      </c>
      <c r="X78" s="44">
        <f t="shared" si="17"/>
        <v>0.36787944119285576</v>
      </c>
      <c r="Y78" s="34">
        <f>V78+X78*(Y77-V78)</f>
        <v>4.2153139477100588e-28</v>
      </c>
      <c r="Z78" s="35">
        <f>W78+(1-X78)*(Y77-V78)/(ALPHA_D/ALPHA_TIME_UNIT)</f>
        <v>2.6075150484959474e-24</v>
      </c>
      <c r="AA78" s="45">
        <f t="shared" si="18"/>
        <v>0.96078943915456017</v>
      </c>
      <c r="AB78" s="46">
        <f>V78/(ALPHA_I/ALPHA_TIME_UNIT)</f>
        <v>0</v>
      </c>
      <c r="AC78" s="47">
        <f>U78-AB78+AA78*(AC77+AB78-U77)</f>
        <v>-0.026367582916937148</v>
      </c>
      <c r="AD78" s="48">
        <f>M78*((U78+U77)/2-AB78)+1/(ALPHA_I/ALPHA_TIME_UNIT)*(1-AA78)*(AC77+AB78-U77)</f>
        <v>-96.847332512246979</v>
      </c>
      <c r="AE78" s="49">
        <f t="shared" si="19"/>
        <v>0.041666666664241347</v>
      </c>
      <c r="AF78" s="34">
        <f>K_T/K_UNIT*AE78</f>
        <v>0.41666666664241347</v>
      </c>
      <c r="AG78" s="34">
        <f>((U78+U77)/2)*AE78*K_P/K_UNIT</f>
        <v>0</v>
      </c>
      <c r="AH78" s="34">
        <f>Z78*K_D/K_UNIT</f>
        <v>6.2580361163902741e-22</v>
      </c>
      <c r="AI78" s="34">
        <f>AD78*K_I/K_UNIT/K_TIME_UNIT</f>
        <v>-0.53804073617914983</v>
      </c>
      <c r="AJ78" s="34">
        <f>SUM(AF78:AI78)</f>
        <v>-0.12137406953673635</v>
      </c>
      <c r="AK78" s="50">
        <f>AJ78+AK77</f>
        <v>-215.77454187194212</v>
      </c>
      <c r="AL78" s="38">
        <f>AL77+AJ78</f>
        <v>1284.2254581280581</v>
      </c>
    </row>
    <row r="79" ht="14.25">
      <c r="K79" s="26">
        <f t="shared" si="20"/>
        <v>44200.666666666504</v>
      </c>
      <c r="L79" s="28">
        <f t="shared" si="21"/>
        <v>44200.708333333168</v>
      </c>
      <c r="M79" s="30">
        <f t="shared" si="15"/>
        <v>3599.9999997904524</v>
      </c>
      <c r="N79" s="30">
        <f>N78+M79</f>
        <v>320399.99998575076</v>
      </c>
      <c r="O79" s="30">
        <f t="shared" si="16"/>
        <v>0</v>
      </c>
      <c r="P79" s="30">
        <f>P78+O79</f>
        <v>1000000</v>
      </c>
      <c r="Q79" s="30">
        <f>Q78-O79</f>
        <v>1000000</v>
      </c>
      <c r="R79" s="31">
        <f>P79+Q79</f>
        <v>2000000</v>
      </c>
      <c r="S79" s="40">
        <f>Q79/R79</f>
        <v>0.5</v>
      </c>
      <c r="T79" s="41">
        <f t="shared" si="14"/>
        <v>0.5</v>
      </c>
      <c r="U79" s="41">
        <f>IF(S79&gt;T79,0.5/(1-T79)*(S79-T79),0.5/T79*(S79-T79))</f>
        <v>0</v>
      </c>
      <c r="V79" s="42">
        <f>(U79-U78)/M79</f>
        <v>0</v>
      </c>
      <c r="W79" s="43">
        <f>U79-U78</f>
        <v>0</v>
      </c>
      <c r="X79" s="44">
        <f t="shared" si="17"/>
        <v>0.36787944119285576</v>
      </c>
      <c r="Y79" s="34">
        <f>V79+X79*(Y78-V79)</f>
        <v>1.5507273395360272e-28</v>
      </c>
      <c r="Z79" s="35">
        <f>W79+(1-X79)*(Y78-V79)/(ALPHA_D/ALPHA_TIME_UNIT)</f>
        <v>9.5925117894265128e-25</v>
      </c>
      <c r="AA79" s="45">
        <f t="shared" si="18"/>
        <v>0.96078943915456017</v>
      </c>
      <c r="AB79" s="46">
        <f>V79/(ALPHA_I/ALPHA_TIME_UNIT)</f>
        <v>0</v>
      </c>
      <c r="AC79" s="47">
        <f>U79-AB79+AA79*(AC78+AB79-U78)</f>
        <v>-0.025333695202625406</v>
      </c>
      <c r="AD79" s="48">
        <f>M79*((U79+U78)/2-AB79)+1/(ALPHA_I/ALPHA_TIME_UNIT)*(1-AA79)*(AC78+AB79-U78)</f>
        <v>-93.049894288056976</v>
      </c>
      <c r="AE79" s="49">
        <f t="shared" si="19"/>
        <v>0.041666666664241347</v>
      </c>
      <c r="AF79" s="34">
        <f>K_T/K_UNIT*AE79</f>
        <v>0.41666666664241347</v>
      </c>
      <c r="AG79" s="34">
        <f>((U79+U78)/2)*AE79*K_P/K_UNIT</f>
        <v>0</v>
      </c>
      <c r="AH79" s="34">
        <f>Z79*K_D/K_UNIT</f>
        <v>2.3022028294623631e-22</v>
      </c>
      <c r="AI79" s="34">
        <f>AD79*K_I/K_UNIT/K_TIME_UNIT</f>
        <v>-0.5169438571558721</v>
      </c>
      <c r="AJ79" s="34">
        <f>SUM(AF79:AI79)</f>
        <v>-0.10027719051345862</v>
      </c>
      <c r="AK79" s="50">
        <f>AJ79+AK78</f>
        <v>-215.87481906245557</v>
      </c>
      <c r="AL79" s="38">
        <f>AL78+AJ79</f>
        <v>1284.1251809375447</v>
      </c>
    </row>
    <row r="80" ht="14.25">
      <c r="K80" s="26">
        <f t="shared" si="20"/>
        <v>44200.708333333168</v>
      </c>
      <c r="L80" s="28">
        <f t="shared" si="21"/>
        <v>44200.749999999833</v>
      </c>
      <c r="M80" s="30">
        <f t="shared" si="15"/>
        <v>3599.9999997904524</v>
      </c>
      <c r="N80" s="30">
        <f>N79+M80</f>
        <v>323999.99998554122</v>
      </c>
      <c r="O80" s="30">
        <f t="shared" si="16"/>
        <v>0</v>
      </c>
      <c r="P80" s="30">
        <f>P79+O80</f>
        <v>1000000</v>
      </c>
      <c r="Q80" s="30">
        <f>Q79-O80</f>
        <v>1000000</v>
      </c>
      <c r="R80" s="31">
        <f>P80+Q80</f>
        <v>2000000</v>
      </c>
      <c r="S80" s="40">
        <f>Q80/R80</f>
        <v>0.5</v>
      </c>
      <c r="T80" s="41">
        <f t="shared" si="14"/>
        <v>0.5</v>
      </c>
      <c r="U80" s="41">
        <f>IF(S80&gt;T80,0.5/(1-T80)*(S80-T80),0.5/T80*(S80-T80))</f>
        <v>0</v>
      </c>
      <c r="V80" s="42">
        <f>(U80-U79)/M80</f>
        <v>0</v>
      </c>
      <c r="W80" s="43">
        <f>U80-U79</f>
        <v>0</v>
      </c>
      <c r="X80" s="44">
        <f t="shared" si="17"/>
        <v>0.36787944119285576</v>
      </c>
      <c r="Y80" s="34">
        <f>V80+X80*(Y79-V80)</f>
        <v>5.7048070711099762e-29</v>
      </c>
      <c r="Z80" s="35">
        <f>W80+(1-X80)*(Y79-V80)/(ALPHA_D/ALPHA_TIME_UNIT)</f>
        <v>3.5288878767301062e-25</v>
      </c>
      <c r="AA80" s="45">
        <f t="shared" si="18"/>
        <v>0.96078943915456017</v>
      </c>
      <c r="AB80" s="46">
        <f>V80/(ALPHA_I/ALPHA_TIME_UNIT)</f>
        <v>0</v>
      </c>
      <c r="AC80" s="47">
        <f>U80-AB80+AA80*(AC79+AB80-U79)</f>
        <v>-0.024340346805443034</v>
      </c>
      <c r="AD80" s="48">
        <f>M80*((U80+U79)/2-AB80)+1/(ALPHA_I/ALPHA_TIME_UNIT)*(1-AA80)*(AC79+AB80-U79)</f>
        <v>-89.401355746413373</v>
      </c>
      <c r="AE80" s="49">
        <f t="shared" si="19"/>
        <v>0.041666666664241347</v>
      </c>
      <c r="AF80" s="34">
        <f>K_T/K_UNIT*AE80</f>
        <v>0.41666666664241347</v>
      </c>
      <c r="AG80" s="34">
        <f>((U80+U79)/2)*AE80*K_P/K_UNIT</f>
        <v>0</v>
      </c>
      <c r="AH80" s="34">
        <f>Z80*K_D/K_UNIT</f>
        <v>8.4693309041522552e-23</v>
      </c>
      <c r="AI80" s="34">
        <f>AD80*K_I/K_UNIT/K_TIME_UNIT</f>
        <v>-0.49667419859118539</v>
      </c>
      <c r="AJ80" s="34">
        <f>SUM(AF80:AI80)</f>
        <v>-0.080007531948771915</v>
      </c>
      <c r="AK80" s="50">
        <f>AJ80+AK79</f>
        <v>-215.95482659440435</v>
      </c>
      <c r="AL80" s="38">
        <f>AL79+AJ80</f>
        <v>1284.045173405596</v>
      </c>
    </row>
    <row r="81" ht="14.25">
      <c r="K81" s="26">
        <f t="shared" si="20"/>
        <v>44200.749999999833</v>
      </c>
      <c r="L81" s="28">
        <f t="shared" si="21"/>
        <v>44200.791666666497</v>
      </c>
      <c r="M81" s="30">
        <f t="shared" si="15"/>
        <v>3599.9999997904524</v>
      </c>
      <c r="N81" s="30">
        <f>N80+M81</f>
        <v>327599.99998533167</v>
      </c>
      <c r="O81" s="30">
        <f t="shared" si="16"/>
        <v>0</v>
      </c>
      <c r="P81" s="30">
        <f>P80+O81</f>
        <v>1000000</v>
      </c>
      <c r="Q81" s="30">
        <f>Q80-O81</f>
        <v>1000000</v>
      </c>
      <c r="R81" s="31">
        <f>P81+Q81</f>
        <v>2000000</v>
      </c>
      <c r="S81" s="40">
        <f>Q81/R81</f>
        <v>0.5</v>
      </c>
      <c r="T81" s="41">
        <f t="shared" si="14"/>
        <v>0.5</v>
      </c>
      <c r="U81" s="41">
        <f>IF(S81&gt;T81,0.5/(1-T81)*(S81-T81),0.5/T81*(S81-T81))</f>
        <v>0</v>
      </c>
      <c r="V81" s="42">
        <f>(U81-U80)/M81</f>
        <v>0</v>
      </c>
      <c r="W81" s="43">
        <f>U81-U80</f>
        <v>0</v>
      </c>
      <c r="X81" s="44">
        <f t="shared" si="17"/>
        <v>0.36787944119285576</v>
      </c>
      <c r="Y81" s="34">
        <f>V81+X81*(Y80-V81)</f>
        <v>2.0986812374329902e-29</v>
      </c>
      <c r="Z81" s="35">
        <f>W81+(1-X81)*(Y80-V81)/(ALPHA_D/ALPHA_TIME_UNIT)</f>
        <v>1.2982053001237149e-25</v>
      </c>
      <c r="AA81" s="45">
        <f t="shared" si="18"/>
        <v>0.96078943915456017</v>
      </c>
      <c r="AB81" s="46">
        <f>V81/(ALPHA_I/ALPHA_TIME_UNIT)</f>
        <v>0</v>
      </c>
      <c r="AC81" s="47">
        <f>U81-AB81+AA81*(AC80+AB81-U80)</f>
        <v>-0.023385948156029103</v>
      </c>
      <c r="AD81" s="48">
        <f>M81*((U81+U80)/2-AB81)+1/(ALPHA_I/ALPHA_TIME_UNIT)*(1-AA81)*(AC80+AB81-U80)</f>
        <v>-85.895878447253821</v>
      </c>
      <c r="AE81" s="49">
        <f t="shared" si="19"/>
        <v>0.041666666664241347</v>
      </c>
      <c r="AF81" s="34">
        <f>K_T/K_UNIT*AE81</f>
        <v>0.41666666664241347</v>
      </c>
      <c r="AG81" s="34">
        <f>((U81+U80)/2)*AE81*K_P/K_UNIT</f>
        <v>0</v>
      </c>
      <c r="AH81" s="34">
        <f>Z81*K_D/K_UNIT</f>
        <v>3.1156927202969158e-23</v>
      </c>
      <c r="AI81" s="34">
        <f>AD81*K_I/K_UNIT/K_TIME_UNIT</f>
        <v>-0.47719932470696569</v>
      </c>
      <c r="AJ81" s="34">
        <f>SUM(AF81:AI81)</f>
        <v>-0.060532658064552214</v>
      </c>
      <c r="AK81" s="50">
        <f>AJ81+AK80</f>
        <v>-216.0153592524689</v>
      </c>
      <c r="AL81" s="38">
        <f>AL80+AJ81</f>
        <v>1283.9846407475313</v>
      </c>
    </row>
    <row r="82" ht="14.25">
      <c r="K82" s="26">
        <f t="shared" si="20"/>
        <v>44200.791666666497</v>
      </c>
      <c r="L82" s="28">
        <f t="shared" si="21"/>
        <v>44200.833333333161</v>
      </c>
      <c r="M82" s="30">
        <f t="shared" si="15"/>
        <v>3599.9999997904524</v>
      </c>
      <c r="N82" s="30">
        <f>N81+M82</f>
        <v>331199.99998512212</v>
      </c>
      <c r="O82" s="30">
        <f t="shared" si="16"/>
        <v>0</v>
      </c>
      <c r="P82" s="30">
        <f>P81+O82</f>
        <v>1000000</v>
      </c>
      <c r="Q82" s="30">
        <f>Q81-O82</f>
        <v>1000000</v>
      </c>
      <c r="R82" s="31">
        <f>P82+Q82</f>
        <v>2000000</v>
      </c>
      <c r="S82" s="40">
        <f>Q82/R82</f>
        <v>0.5</v>
      </c>
      <c r="T82" s="41">
        <f t="shared" si="14"/>
        <v>0.5</v>
      </c>
      <c r="U82" s="41">
        <f>IF(S82&gt;T82,0.5/(1-T82)*(S82-T82),0.5/T82*(S82-T82))</f>
        <v>0</v>
      </c>
      <c r="V82" s="42">
        <f>(U82-U81)/M82</f>
        <v>0</v>
      </c>
      <c r="W82" s="43">
        <f>U82-U81</f>
        <v>0</v>
      </c>
      <c r="X82" s="44">
        <f t="shared" si="17"/>
        <v>0.36787944119285576</v>
      </c>
      <c r="Y82" s="34">
        <f>V82+X82*(Y81-V82)</f>
        <v>7.7206168086877945e-30</v>
      </c>
      <c r="Z82" s="35">
        <f>W82+(1-X82)*(Y81-V82)/(ALPHA_D/ALPHA_TIME_UNIT)</f>
        <v>4.7758304036311582e-26</v>
      </c>
      <c r="AA82" s="45">
        <f t="shared" si="18"/>
        <v>0.96078943915456017</v>
      </c>
      <c r="AB82" s="46">
        <f>V82/(ALPHA_I/ALPHA_TIME_UNIT)</f>
        <v>0</v>
      </c>
      <c r="AC82" s="47">
        <f>U82-AB82+AA82*(AC81+AB82-U81)</f>
        <v>-0.022468972012928821</v>
      </c>
      <c r="AD82" s="48">
        <f>M82*((U82+U81)/2-AB82)+1/(ALPHA_I/ALPHA_TIME_UNIT)*(1-AA82)*(AC81+AB82-U81)</f>
        <v>-82.527852879025275</v>
      </c>
      <c r="AE82" s="49">
        <f t="shared" si="19"/>
        <v>0.041666666664241347</v>
      </c>
      <c r="AF82" s="34">
        <f>K_T/K_UNIT*AE82</f>
        <v>0.41666666664241347</v>
      </c>
      <c r="AG82" s="34">
        <f>((U82+U81)/2)*AE82*K_P/K_UNIT</f>
        <v>0</v>
      </c>
      <c r="AH82" s="34">
        <f>Z82*K_D/K_UNIT</f>
        <v>1.146199296871478e-23</v>
      </c>
      <c r="AI82" s="34">
        <f>AD82*K_I/K_UNIT/K_TIME_UNIT</f>
        <v>-0.45848807155014043</v>
      </c>
      <c r="AJ82" s="34">
        <f>SUM(AF82:AI82)</f>
        <v>-0.041821404907726956</v>
      </c>
      <c r="AK82" s="50">
        <f>AJ82+AK81</f>
        <v>-216.05718065737662</v>
      </c>
      <c r="AL82" s="38">
        <f>AL81+AJ82</f>
        <v>1283.9428193426236</v>
      </c>
    </row>
    <row r="83" ht="14.25">
      <c r="K83" s="26">
        <f t="shared" si="20"/>
        <v>44200.833333333161</v>
      </c>
      <c r="L83" s="28">
        <f t="shared" si="21"/>
        <v>44200.874999999825</v>
      </c>
      <c r="M83" s="30">
        <f t="shared" si="15"/>
        <v>3599.9999997904524</v>
      </c>
      <c r="N83" s="30">
        <f>N82+M83</f>
        <v>334799.99998491257</v>
      </c>
      <c r="O83" s="30">
        <f t="shared" si="16"/>
        <v>0</v>
      </c>
      <c r="P83" s="30">
        <f>P82+O83</f>
        <v>1000000</v>
      </c>
      <c r="Q83" s="30">
        <f>Q82-O83</f>
        <v>1000000</v>
      </c>
      <c r="R83" s="31">
        <f>P83+Q83</f>
        <v>2000000</v>
      </c>
      <c r="S83" s="40">
        <f>Q83/R83</f>
        <v>0.5</v>
      </c>
      <c r="T83" s="41">
        <f t="shared" si="14"/>
        <v>0.5</v>
      </c>
      <c r="U83" s="41">
        <f>IF(S83&gt;T83,0.5/(1-T83)*(S83-T83),0.5/T83*(S83-T83))</f>
        <v>0</v>
      </c>
      <c r="V83" s="42">
        <f>(U83-U82)/M83</f>
        <v>0</v>
      </c>
      <c r="W83" s="43">
        <f>U83-U82</f>
        <v>0</v>
      </c>
      <c r="X83" s="44">
        <f t="shared" si="17"/>
        <v>0.36787944119285576</v>
      </c>
      <c r="Y83" s="34">
        <f>V83+X83*(Y82-V83)</f>
        <v>2.8402561972442353e-30</v>
      </c>
      <c r="Z83" s="35">
        <f>W83+(1-X83)*(Y82-V83)/(ALPHA_D/ALPHA_TIME_UNIT)</f>
        <v>1.7569298201196813e-26</v>
      </c>
      <c r="AA83" s="45">
        <f t="shared" si="18"/>
        <v>0.96078943915456017</v>
      </c>
      <c r="AB83" s="46">
        <f>V83/(ALPHA_I/ALPHA_TIME_UNIT)</f>
        <v>0</v>
      </c>
      <c r="AC83" s="47">
        <f>U83-AB83+AA83*(AC82+AB83-U82)</f>
        <v>-0.021587951018681391</v>
      </c>
      <c r="AD83" s="48">
        <f>M83*((U83+U82)/2-AB83)+1/(ALPHA_I/ALPHA_TIME_UNIT)*(1-AA83)*(AC82+AB83-U82)</f>
        <v>-79.291889482268743</v>
      </c>
      <c r="AE83" s="49">
        <f t="shared" si="19"/>
        <v>0.041666666664241347</v>
      </c>
      <c r="AF83" s="34">
        <f>K_T/K_UNIT*AE83</f>
        <v>0.41666666664241347</v>
      </c>
      <c r="AG83" s="34">
        <f>((U83+U82)/2)*AE83*K_P/K_UNIT</f>
        <v>0</v>
      </c>
      <c r="AH83" s="34">
        <f>Z83*K_D/K_UNIT</f>
        <v>4.2166315682872355e-24</v>
      </c>
      <c r="AI83" s="34">
        <f>AD83*K_I/K_UNIT/K_TIME_UNIT</f>
        <v>-0.44051049712371526</v>
      </c>
      <c r="AJ83" s="34">
        <f>SUM(AF83:AI83)</f>
        <v>-0.023843830481301787</v>
      </c>
      <c r="AK83" s="50">
        <f>AJ83+AK82</f>
        <v>-216.08102448785792</v>
      </c>
      <c r="AL83" s="38">
        <f>AL82+AJ83</f>
        <v>1283.9189755121422</v>
      </c>
    </row>
    <row r="84" ht="14.25">
      <c r="K84" s="26">
        <f t="shared" si="20"/>
        <v>44200.874999999825</v>
      </c>
      <c r="L84" s="28">
        <f t="shared" si="21"/>
        <v>44200.91666666649</v>
      </c>
      <c r="M84" s="30">
        <f t="shared" si="15"/>
        <v>3599.9999997904524</v>
      </c>
      <c r="N84" s="30">
        <f>N83+M84</f>
        <v>338399.99998470303</v>
      </c>
      <c r="O84" s="30">
        <f t="shared" si="16"/>
        <v>0</v>
      </c>
      <c r="P84" s="30">
        <f>P83+O84</f>
        <v>1000000</v>
      </c>
      <c r="Q84" s="30">
        <f>Q83-O84</f>
        <v>1000000</v>
      </c>
      <c r="R84" s="31">
        <f>P84+Q84</f>
        <v>2000000</v>
      </c>
      <c r="S84" s="40">
        <f>Q84/R84</f>
        <v>0.5</v>
      </c>
      <c r="T84" s="41">
        <f t="shared" si="14"/>
        <v>0.5</v>
      </c>
      <c r="U84" s="41">
        <f>IF(S84&gt;T84,0.5/(1-T84)*(S84-T84),0.5/T84*(S84-T84))</f>
        <v>0</v>
      </c>
      <c r="V84" s="42">
        <f>(U84-U83)/M84</f>
        <v>0</v>
      </c>
      <c r="W84" s="43">
        <f>U84-U83</f>
        <v>0</v>
      </c>
      <c r="X84" s="44">
        <f t="shared" si="17"/>
        <v>0.36787944119285576</v>
      </c>
      <c r="Y84" s="34">
        <f>V84+X84*(Y83-V84)</f>
        <v>1.0448718626867547e-30</v>
      </c>
      <c r="Z84" s="35">
        <f>W84+(1-X84)*(Y83-V84)/(ALPHA_D/ALPHA_TIME_UNIT)</f>
        <v>6.4633836044069298e-27</v>
      </c>
      <c r="AA84" s="45">
        <f t="shared" si="18"/>
        <v>0.96078943915456017</v>
      </c>
      <c r="AB84" s="46">
        <f>V84/(ALPHA_I/ALPHA_TIME_UNIT)</f>
        <v>0</v>
      </c>
      <c r="AC84" s="47">
        <f>U84-AB84+AA84*(AC83+AB84-U83)</f>
        <v>-0.020741475351735008</v>
      </c>
      <c r="AD84" s="48">
        <f>M84*((U84+U83)/2-AB84)+1/(ALPHA_I/ALPHA_TIME_UNIT)*(1-AA84)*(AC83+AB84-U83)</f>
        <v>-76.182810025174348</v>
      </c>
      <c r="AE84" s="49">
        <f t="shared" si="19"/>
        <v>0.041666666664241347</v>
      </c>
      <c r="AF84" s="34">
        <f>K_T/K_UNIT*AE84</f>
        <v>0.41666666664241347</v>
      </c>
      <c r="AG84" s="34">
        <f>((U84+U83)/2)*AE84*K_P/K_UNIT</f>
        <v>0</v>
      </c>
      <c r="AH84" s="34">
        <f>Z84*K_D/K_UNIT</f>
        <v>1.5512120650576631e-24</v>
      </c>
      <c r="AI84" s="34">
        <f>AD84*K_I/K_UNIT/K_TIME_UNIT</f>
        <v>-0.42323783347319083</v>
      </c>
      <c r="AJ84" s="34">
        <f>SUM(AF84:AI84)</f>
        <v>-0.006571166830777353</v>
      </c>
      <c r="AK84" s="50">
        <f>AJ84+AK83</f>
        <v>-216.0875956546887</v>
      </c>
      <c r="AL84" s="38">
        <f>AL83+AJ84</f>
        <v>1283.9124043453114</v>
      </c>
    </row>
    <row r="85" ht="14.25">
      <c r="K85" s="26">
        <f t="shared" si="20"/>
        <v>44200.91666666649</v>
      </c>
      <c r="L85" s="28">
        <f t="shared" si="21"/>
        <v>44200.958333333154</v>
      </c>
      <c r="M85" s="30">
        <f t="shared" si="15"/>
        <v>3599.9999997904524</v>
      </c>
      <c r="N85" s="30">
        <f>N84+M85</f>
        <v>341999.99998449348</v>
      </c>
      <c r="O85" s="30">
        <f t="shared" si="16"/>
        <v>0</v>
      </c>
      <c r="P85" s="30">
        <f>P84+O85</f>
        <v>1000000</v>
      </c>
      <c r="Q85" s="30">
        <f>Q84-O85</f>
        <v>1000000</v>
      </c>
      <c r="R85" s="31">
        <f>P85+Q85</f>
        <v>2000000</v>
      </c>
      <c r="S85" s="40">
        <f>Q85/R85</f>
        <v>0.5</v>
      </c>
      <c r="T85" s="41">
        <f t="shared" si="14"/>
        <v>0.5</v>
      </c>
      <c r="U85" s="41">
        <f>IF(S85&gt;T85,0.5/(1-T85)*(S85-T85),0.5/T85*(S85-T85))</f>
        <v>0</v>
      </c>
      <c r="V85" s="42">
        <f>(U85-U84)/M85</f>
        <v>0</v>
      </c>
      <c r="W85" s="43">
        <f>U85-U84</f>
        <v>0</v>
      </c>
      <c r="X85" s="44">
        <f t="shared" si="17"/>
        <v>0.36787944119285576</v>
      </c>
      <c r="Y85" s="34">
        <f>V85+X85*(Y84-V85)</f>
        <v>3.8438687696334166e-31</v>
      </c>
      <c r="Z85" s="35">
        <f>W85+(1-X85)*(Y84-V85)/(ALPHA_D/ALPHA_TIME_UNIT)</f>
        <v>2.3777459486042874e-27</v>
      </c>
      <c r="AA85" s="45">
        <f t="shared" si="18"/>
        <v>0.96078943915456017</v>
      </c>
      <c r="AB85" s="46">
        <f>V85/(ALPHA_I/ALPHA_TIME_UNIT)</f>
        <v>0</v>
      </c>
      <c r="AC85" s="47">
        <f>U85-AB85+AA85*(AC84+AB85-U84)</f>
        <v>-0.019928190470431612</v>
      </c>
      <c r="AD85" s="48">
        <f>M85*((U85+U84)/2-AB85)+1/(ALPHA_I/ALPHA_TIME_UNIT)*(1-AA85)*(AC84+AB85-U84)</f>
        <v>-73.195639317305663</v>
      </c>
      <c r="AE85" s="49">
        <f t="shared" si="19"/>
        <v>0.041666666664241347</v>
      </c>
      <c r="AF85" s="34">
        <f>K_T/K_UNIT*AE85</f>
        <v>0.41666666664241347</v>
      </c>
      <c r="AG85" s="34">
        <f>((U85+U84)/2)*AE85*K_P/K_UNIT</f>
        <v>0</v>
      </c>
      <c r="AH85" s="34">
        <f>Z85*K_D/K_UNIT</f>
        <v>5.7065902766502901e-25</v>
      </c>
      <c r="AI85" s="34">
        <f>AD85*K_I/K_UNIT/K_TIME_UNIT</f>
        <v>-0.40664244065169813</v>
      </c>
      <c r="AJ85" s="34">
        <f>SUM(AF85:AI85)</f>
        <v>0.010024225990715341</v>
      </c>
      <c r="AK85" s="50">
        <f>AJ85+AK84</f>
        <v>-216.07757142869798</v>
      </c>
      <c r="AL85" s="38">
        <f>AL84+AJ85</f>
        <v>1283.9224285713021</v>
      </c>
    </row>
    <row r="86" ht="14.25">
      <c r="K86" s="26">
        <f t="shared" si="20"/>
        <v>44200.958333333154</v>
      </c>
      <c r="L86" s="28">
        <f t="shared" si="21"/>
        <v>44200.999999999818</v>
      </c>
      <c r="M86" s="30">
        <f t="shared" si="15"/>
        <v>3599.9999997904524</v>
      </c>
      <c r="N86" s="30">
        <f>N85+M86</f>
        <v>345599.99998428393</v>
      </c>
      <c r="O86" s="30">
        <f t="shared" si="16"/>
        <v>0</v>
      </c>
      <c r="P86" s="30">
        <f>P85+O86</f>
        <v>1000000</v>
      </c>
      <c r="Q86" s="30">
        <f>Q85-O86</f>
        <v>1000000</v>
      </c>
      <c r="R86" s="31">
        <f>P86+Q86</f>
        <v>2000000</v>
      </c>
      <c r="S86" s="40">
        <f>Q86/R86</f>
        <v>0.5</v>
      </c>
      <c r="T86" s="41">
        <f t="shared" si="14"/>
        <v>0.5</v>
      </c>
      <c r="U86" s="41">
        <f>IF(S86&gt;T86,0.5/(1-T86)*(S86-T86),0.5/T86*(S86-T86))</f>
        <v>0</v>
      </c>
      <c r="V86" s="42">
        <f>(U86-U85)/M86</f>
        <v>0</v>
      </c>
      <c r="W86" s="43">
        <f>U86-U85</f>
        <v>0</v>
      </c>
      <c r="X86" s="44">
        <f t="shared" si="17"/>
        <v>0.36787944119285576</v>
      </c>
      <c r="Y86" s="34">
        <f>V86+X86*(Y85-V86)</f>
        <v>1.4140802949914114e-31</v>
      </c>
      <c r="Z86" s="35">
        <f>W86+(1-X86)*(Y85-V86)/(ALPHA_D/ALPHA_TIME_UNIT)</f>
        <v>8.7472385087112188e-28</v>
      </c>
      <c r="AA86" s="45">
        <f t="shared" si="18"/>
        <v>0.96078943915456017</v>
      </c>
      <c r="AB86" s="46">
        <f>V86/(ALPHA_I/ALPHA_TIME_UNIT)</f>
        <v>0</v>
      </c>
      <c r="AC86" s="47">
        <f>U86-AB86+AA86*(AC85+AB86-U85)</f>
        <v>-0.01914679494545124</v>
      </c>
      <c r="AD86" s="48">
        <f>M86*((U86+U85)/2-AB86)+1/(ALPHA_I/ALPHA_TIME_UNIT)*(1-AA86)*(AC85+AB86-U85)</f>
        <v>-70.325597248233578</v>
      </c>
      <c r="AE86" s="49">
        <f t="shared" si="19"/>
        <v>0.041666666664241347</v>
      </c>
      <c r="AF86" s="34">
        <f>K_T/K_UNIT*AE86</f>
        <v>0.41666666664241347</v>
      </c>
      <c r="AG86" s="34">
        <f>((U86+U85)/2)*AE86*K_P/K_UNIT</f>
        <v>0</v>
      </c>
      <c r="AH86" s="34">
        <f>Z86*K_D/K_UNIT</f>
        <v>2.0993372420906926e-25</v>
      </c>
      <c r="AI86" s="34">
        <f>AD86*K_I/K_UNIT/K_TIME_UNIT</f>
        <v>-0.39069776249018651</v>
      </c>
      <c r="AJ86" s="34">
        <f>SUM(AF86:AI86)</f>
        <v>0.025968904152226968</v>
      </c>
      <c r="AK86" s="50">
        <f>AJ86+AK85</f>
        <v>-216.05160252454576</v>
      </c>
      <c r="AL86" s="38">
        <f>AL85+AJ86</f>
        <v>1283.9483974754544</v>
      </c>
    </row>
    <row r="87" ht="14.25">
      <c r="K87" s="26">
        <f t="shared" si="20"/>
        <v>44200.999999999818</v>
      </c>
      <c r="L87" s="28">
        <f t="shared" si="21"/>
        <v>44201.041666666482</v>
      </c>
      <c r="M87" s="30">
        <f t="shared" si="15"/>
        <v>3599.9999997904524</v>
      </c>
      <c r="N87" s="30">
        <f>N86+M87</f>
        <v>349199.99998407438</v>
      </c>
      <c r="O87" s="30">
        <f t="shared" si="16"/>
        <v>0</v>
      </c>
      <c r="P87" s="30">
        <f>P86+O87</f>
        <v>1000000</v>
      </c>
      <c r="Q87" s="30">
        <f>Q86-O87</f>
        <v>1000000</v>
      </c>
      <c r="R87" s="31">
        <f>P87+Q87</f>
        <v>2000000</v>
      </c>
      <c r="S87" s="40">
        <f>Q87/R87</f>
        <v>0.5</v>
      </c>
      <c r="T87" s="41">
        <f t="shared" si="14"/>
        <v>0.5</v>
      </c>
      <c r="U87" s="41">
        <f>IF(S87&gt;T87,0.5/(1-T87)*(S87-T87),0.5/T87*(S87-T87))</f>
        <v>0</v>
      </c>
      <c r="V87" s="42">
        <f>(U87-U86)/M87</f>
        <v>0</v>
      </c>
      <c r="W87" s="43">
        <f>U87-U86</f>
        <v>0</v>
      </c>
      <c r="X87" s="44">
        <f t="shared" si="17"/>
        <v>0.36787944119285576</v>
      </c>
      <c r="Y87" s="34">
        <f>V87+X87*(Y86-V87)</f>
        <v>5.2021106872326909e-32</v>
      </c>
      <c r="Z87" s="35">
        <f>W87+(1-X87)*(Y86-V87)/(ALPHA_D/ALPHA_TIME_UNIT)</f>
        <v>3.2179292145653124e-28</v>
      </c>
      <c r="AA87" s="45">
        <f t="shared" si="18"/>
        <v>0.96078943915456017</v>
      </c>
      <c r="AB87" s="46">
        <f>V87/(ALPHA_I/ALPHA_TIME_UNIT)</f>
        <v>0</v>
      </c>
      <c r="AC87" s="47">
        <f>U87-AB87+AA87*(AC86+AB87-U86)</f>
        <v>-0.018396038377247462</v>
      </c>
      <c r="AD87" s="48">
        <f>M87*((U87+U86)/2-AB87)+1/(ALPHA_I/ALPHA_TIME_UNIT)*(1-AA87)*(AC86+AB87-U86)</f>
        <v>-67.568091138339824</v>
      </c>
      <c r="AE87" s="49">
        <f t="shared" si="19"/>
        <v>0.041666666664241347</v>
      </c>
      <c r="AF87" s="34">
        <f>K_T/K_UNIT*AE87</f>
        <v>0.41666666664241347</v>
      </c>
      <c r="AG87" s="34">
        <f>((U87+U86)/2)*AE87*K_P/K_UNIT</f>
        <v>0</v>
      </c>
      <c r="AH87" s="34">
        <f>Z87*K_D/K_UNIT</f>
        <v>7.7230301149567498e-26</v>
      </c>
      <c r="AI87" s="34">
        <f>AD87*K_I/K_UNIT/K_TIME_UNIT</f>
        <v>-0.37537828410188789</v>
      </c>
      <c r="AJ87" s="34">
        <f>SUM(AF87:AI87)</f>
        <v>0.041288382540525581</v>
      </c>
      <c r="AK87" s="50">
        <f>AJ87+AK86</f>
        <v>-216.01031414200523</v>
      </c>
      <c r="AL87" s="38">
        <f>AL86+AJ87</f>
        <v>1283.9896858579948</v>
      </c>
    </row>
    <row r="88" ht="14.25">
      <c r="K88" s="26">
        <f t="shared" si="20"/>
        <v>44201.041666666482</v>
      </c>
      <c r="L88" s="28">
        <f t="shared" si="21"/>
        <v>44201.083333333147</v>
      </c>
      <c r="M88" s="30">
        <f t="shared" si="15"/>
        <v>3599.9999997904524</v>
      </c>
      <c r="N88" s="30">
        <f>N87+M88</f>
        <v>352799.99998386484</v>
      </c>
      <c r="O88" s="30">
        <f t="shared" si="16"/>
        <v>0</v>
      </c>
      <c r="P88" s="30">
        <f>P87+O88</f>
        <v>1000000</v>
      </c>
      <c r="Q88" s="30">
        <f>Q87-O88</f>
        <v>1000000</v>
      </c>
      <c r="R88" s="31">
        <f>P88+Q88</f>
        <v>2000000</v>
      </c>
      <c r="S88" s="40">
        <f>Q88/R88</f>
        <v>0.5</v>
      </c>
      <c r="T88" s="41">
        <f t="shared" si="14"/>
        <v>0.5</v>
      </c>
      <c r="U88" s="41">
        <f>IF(S88&gt;T88,0.5/(1-T88)*(S88-T88),0.5/T88*(S88-T88))</f>
        <v>0</v>
      </c>
      <c r="V88" s="42">
        <f>(U88-U87)/M88</f>
        <v>0</v>
      </c>
      <c r="W88" s="43">
        <f>U88-U87</f>
        <v>0</v>
      </c>
      <c r="X88" s="44">
        <f t="shared" si="17"/>
        <v>0.36787944119285576</v>
      </c>
      <c r="Y88" s="34">
        <f>V88+X88*(Y87-V88)</f>
        <v>1.9137495726425452e-32</v>
      </c>
      <c r="Z88" s="35">
        <f>W88+(1-X88)*(Y87-V88)/(ALPHA_D/ALPHA_TIME_UNIT)</f>
        <v>1.1838100012524525e-28</v>
      </c>
      <c r="AA88" s="45">
        <f t="shared" si="18"/>
        <v>0.96078943915456017</v>
      </c>
      <c r="AB88" s="46">
        <f>V88/(ALPHA_I/ALPHA_TIME_UNIT)</f>
        <v>0</v>
      </c>
      <c r="AC88" s="47">
        <f>U88-AB88+AA88*(AC87+AB88-U87)</f>
        <v>-0.017674719395141356</v>
      </c>
      <c r="AD88" s="48">
        <f>M88*((U88+U87)/2-AB88)+1/(ALPHA_I/ALPHA_TIME_UNIT)*(1-AA88)*(AC87+AB88-U87)</f>
        <v>-64.918708389549721</v>
      </c>
      <c r="AE88" s="49">
        <f t="shared" si="19"/>
        <v>0.041666666664241347</v>
      </c>
      <c r="AF88" s="34">
        <f>K_T/K_UNIT*AE88</f>
        <v>0.41666666664241347</v>
      </c>
      <c r="AG88" s="34">
        <f>((U88+U87)/2)*AE88*K_P/K_UNIT</f>
        <v>0</v>
      </c>
      <c r="AH88" s="34">
        <f>Z88*K_D/K_UNIT</f>
        <v>2.8411440030058856e-26</v>
      </c>
      <c r="AI88" s="34">
        <f>AD88*K_I/K_UNIT/K_TIME_UNIT</f>
        <v>-0.360659491053054</v>
      </c>
      <c r="AJ88" s="34">
        <f>SUM(AF88:AI88)</f>
        <v>0.05600717558935947</v>
      </c>
      <c r="AK88" s="50">
        <f>AJ88+AK87</f>
        <v>-215.95430696641586</v>
      </c>
      <c r="AL88" s="38">
        <f>AL87+AJ88</f>
        <v>1284.0456930335843</v>
      </c>
    </row>
    <row r="89" ht="14.25">
      <c r="K89" s="26">
        <f t="shared" si="20"/>
        <v>44201.083333333147</v>
      </c>
      <c r="L89" s="28">
        <f t="shared" si="21"/>
        <v>44201.124999999811</v>
      </c>
      <c r="M89" s="30">
        <f t="shared" si="15"/>
        <v>3599.9999997904524</v>
      </c>
      <c r="N89" s="30">
        <f>N88+M89</f>
        <v>356399.99998365529</v>
      </c>
      <c r="O89" s="30">
        <f t="shared" si="16"/>
        <v>0</v>
      </c>
      <c r="P89" s="30">
        <f>P88+O89</f>
        <v>1000000</v>
      </c>
      <c r="Q89" s="30">
        <f>Q88-O89</f>
        <v>1000000</v>
      </c>
      <c r="R89" s="31">
        <f>P89+Q89</f>
        <v>2000000</v>
      </c>
      <c r="S89" s="40">
        <f>Q89/R89</f>
        <v>0.5</v>
      </c>
      <c r="T89" s="41">
        <f t="shared" si="14"/>
        <v>0.5</v>
      </c>
      <c r="U89" s="41">
        <f>IF(S89&gt;T89,0.5/(1-T89)*(S89-T89),0.5/T89*(S89-T89))</f>
        <v>0</v>
      </c>
      <c r="V89" s="42">
        <f>(U89-U88)/M89</f>
        <v>0</v>
      </c>
      <c r="W89" s="43">
        <f>U89-U88</f>
        <v>0</v>
      </c>
      <c r="X89" s="44">
        <f t="shared" si="17"/>
        <v>0.36787944119285576</v>
      </c>
      <c r="Y89" s="34">
        <f>V89+X89*(Y88-V89)</f>
        <v>7.0402912336680613e-33</v>
      </c>
      <c r="Z89" s="35">
        <f>W89+(1-X89)*(Y88-V89)/(ALPHA_D/ALPHA_TIME_UNIT)</f>
        <v>4.3549936173926607e-29</v>
      </c>
      <c r="AA89" s="45">
        <f t="shared" si="18"/>
        <v>0.96078943915456017</v>
      </c>
      <c r="AB89" s="46">
        <f>V89/(ALPHA_I/ALPHA_TIME_UNIT)</f>
        <v>0</v>
      </c>
      <c r="AC89" s="47">
        <f>U89-AB89+AA89*(AC88+AB89-U88)</f>
        <v>-0.016981683734872091</v>
      </c>
      <c r="AD89" s="48">
        <f>M89*((U89+U88)/2-AB89)+1/(ALPHA_I/ALPHA_TIME_UNIT)*(1-AA89)*(AC88+AB89-U88)</f>
        <v>-62.37320942423392</v>
      </c>
      <c r="AE89" s="49">
        <f t="shared" si="19"/>
        <v>0.041666666664241347</v>
      </c>
      <c r="AF89" s="34">
        <f>K_T/K_UNIT*AE89</f>
        <v>0.41666666664241347</v>
      </c>
      <c r="AG89" s="34">
        <f>((U89+U88)/2)*AE89*K_P/K_UNIT</f>
        <v>0</v>
      </c>
      <c r="AH89" s="34">
        <f>Z89*K_D/K_UNIT</f>
        <v>1.0451984681742386e-26</v>
      </c>
      <c r="AI89" s="34">
        <f>AD89*K_I/K_UNIT/K_TIME_UNIT</f>
        <v>-0.34651783013463289</v>
      </c>
      <c r="AJ89" s="34">
        <f>SUM(AF89:AI89)</f>
        <v>0.070148836507780588</v>
      </c>
      <c r="AK89" s="50">
        <f>AJ89+AK88</f>
        <v>-215.88415812990809</v>
      </c>
      <c r="AL89" s="38">
        <f>AL88+AJ89</f>
        <v>1284.115841870092</v>
      </c>
    </row>
    <row r="90" ht="14.25">
      <c r="K90" s="26">
        <f t="shared" si="20"/>
        <v>44201.124999999811</v>
      </c>
      <c r="L90" s="28">
        <f t="shared" si="21"/>
        <v>44201.166666666475</v>
      </c>
      <c r="M90" s="30">
        <f t="shared" si="15"/>
        <v>3599.9999997904524</v>
      </c>
      <c r="N90" s="30">
        <f>N89+M90</f>
        <v>359999.99998344574</v>
      </c>
      <c r="O90" s="30">
        <f t="shared" si="16"/>
        <v>0</v>
      </c>
      <c r="P90" s="30">
        <f>P89+O90</f>
        <v>1000000</v>
      </c>
      <c r="Q90" s="30">
        <f>Q89-O90</f>
        <v>1000000</v>
      </c>
      <c r="R90" s="31">
        <f>P90+Q90</f>
        <v>2000000</v>
      </c>
      <c r="S90" s="40">
        <f>Q90/R90</f>
        <v>0.5</v>
      </c>
      <c r="T90" s="41">
        <f t="shared" si="14"/>
        <v>0.5</v>
      </c>
      <c r="U90" s="41">
        <f>IF(S90&gt;T90,0.5/(1-T90)*(S90-T90),0.5/T90*(S90-T90))</f>
        <v>0</v>
      </c>
      <c r="V90" s="42">
        <f>(U90-U89)/M90</f>
        <v>0</v>
      </c>
      <c r="W90" s="43">
        <f>U90-U89</f>
        <v>0</v>
      </c>
      <c r="X90" s="44">
        <f t="shared" si="17"/>
        <v>0.36787944119285576</v>
      </c>
      <c r="Y90" s="34">
        <f>V90+X90*(Y89-V90)</f>
        <v>2.5899784048767676e-33</v>
      </c>
      <c r="Z90" s="35">
        <f>W90+(1-X90)*(Y89-V90)/(ALPHA_D/ALPHA_TIME_UNIT)</f>
        <v>1.6021126183648658e-29</v>
      </c>
      <c r="AA90" s="45">
        <f t="shared" si="18"/>
        <v>0.96078943915456017</v>
      </c>
      <c r="AB90" s="46">
        <f>V90/(ALPHA_I/ALPHA_TIME_UNIT)</f>
        <v>0</v>
      </c>
      <c r="AC90" s="47">
        <f>U90-AB90+AA90*(AC89+AB90-U89)</f>
        <v>-0.016315822391527873</v>
      </c>
      <c r="AD90" s="48">
        <f>M90*((U90+U89)/2-AB90)+1/(ALPHA_I/ALPHA_TIME_UNIT)*(1-AA90)*(AC89+AB90-U89)</f>
        <v>-59.927520900979637</v>
      </c>
      <c r="AE90" s="49">
        <f t="shared" si="19"/>
        <v>0.041666666664241347</v>
      </c>
      <c r="AF90" s="34">
        <f>K_T/K_UNIT*AE90</f>
        <v>0.41666666664241347</v>
      </c>
      <c r="AG90" s="34">
        <f>((U90+U89)/2)*AE90*K_P/K_UNIT</f>
        <v>0</v>
      </c>
      <c r="AH90" s="34">
        <f>Z90*K_D/K_UNIT</f>
        <v>3.845070284075678e-27</v>
      </c>
      <c r="AI90" s="34">
        <f>AD90*K_I/K_UNIT/K_TIME_UNIT</f>
        <v>-0.3329306716721091</v>
      </c>
      <c r="AJ90" s="34">
        <f>SUM(AF90:AI90)</f>
        <v>0.083735994970304373</v>
      </c>
      <c r="AK90" s="50">
        <f>AJ90+AK89</f>
        <v>-215.80042213493778</v>
      </c>
      <c r="AL90" s="38">
        <f>AL89+AJ90</f>
        <v>1284.1995778650623</v>
      </c>
    </row>
    <row r="91" ht="14.25">
      <c r="K91" s="26">
        <f t="shared" si="20"/>
        <v>44201.166666666475</v>
      </c>
      <c r="L91" s="28">
        <f t="shared" si="21"/>
        <v>44201.208333333139</v>
      </c>
      <c r="M91" s="30">
        <f t="shared" si="15"/>
        <v>3599.9999997904524</v>
      </c>
      <c r="N91" s="30">
        <f>N90+M91</f>
        <v>363599.99998323619</v>
      </c>
      <c r="O91" s="30">
        <f t="shared" si="16"/>
        <v>0</v>
      </c>
      <c r="P91" s="30">
        <f>P90+O91</f>
        <v>1000000</v>
      </c>
      <c r="Q91" s="30">
        <f>Q90-O91</f>
        <v>1000000</v>
      </c>
      <c r="R91" s="31">
        <f>P91+Q91</f>
        <v>2000000</v>
      </c>
      <c r="S91" s="40">
        <f>Q91/R91</f>
        <v>0.5</v>
      </c>
      <c r="T91" s="41">
        <f t="shared" si="14"/>
        <v>0.5</v>
      </c>
      <c r="U91" s="41">
        <f>IF(S91&gt;T91,0.5/(1-T91)*(S91-T91),0.5/T91*(S91-T91))</f>
        <v>0</v>
      </c>
      <c r="V91" s="42">
        <f>(U91-U90)/M91</f>
        <v>0</v>
      </c>
      <c r="W91" s="43">
        <f>U91-U90</f>
        <v>0</v>
      </c>
      <c r="X91" s="44">
        <f t="shared" si="17"/>
        <v>0.36787944119285576</v>
      </c>
      <c r="Y91" s="34">
        <f>V91+X91*(Y90-V91)</f>
        <v>9.5279980828762921e-34</v>
      </c>
      <c r="Z91" s="35">
        <f>W91+(1-X91)*(Y90-V91)/(ALPHA_D/ALPHA_TIME_UNIT)</f>
        <v>5.893842947720898e-30</v>
      </c>
      <c r="AA91" s="45">
        <f t="shared" si="18"/>
        <v>0.96078943915456017</v>
      </c>
      <c r="AB91" s="46">
        <f>V91/(ALPHA_I/ALPHA_TIME_UNIT)</f>
        <v>0</v>
      </c>
      <c r="AC91" s="47">
        <f>U91-AB91+AA91*(AC90+AB91-U90)</f>
        <v>-0.015676069844901479</v>
      </c>
      <c r="AD91" s="48">
        <f>M91*((U91+U90)/2-AB91)+1/(ALPHA_I/ALPHA_TIME_UNIT)*(1-AA91)*(AC90+AB91-U90)</f>
        <v>-57.577729196375408</v>
      </c>
      <c r="AE91" s="49">
        <f t="shared" si="19"/>
        <v>0.041666666664241347</v>
      </c>
      <c r="AF91" s="34">
        <f>K_T/K_UNIT*AE91</f>
        <v>0.41666666664241347</v>
      </c>
      <c r="AG91" s="34">
        <f>((U91+U90)/2)*AE91*K_P/K_UNIT</f>
        <v>0</v>
      </c>
      <c r="AH91" s="34">
        <f>Z91*K_D/K_UNIT</f>
        <v>1.4145223074530154e-27</v>
      </c>
      <c r="AI91" s="34">
        <f>AD91*K_I/K_UNIT/K_TIME_UNIT</f>
        <v>-0.31987627331319668</v>
      </c>
      <c r="AJ91" s="34">
        <f>SUM(AF91:AI91)</f>
        <v>0.096790393329216795</v>
      </c>
      <c r="AK91" s="50">
        <f>AJ91+AK90</f>
        <v>-215.70363174160855</v>
      </c>
      <c r="AL91" s="38">
        <f>AL90+AJ91</f>
        <v>1284.2963682583916</v>
      </c>
    </row>
    <row r="92" ht="14.25">
      <c r="K92" s="26">
        <f t="shared" si="20"/>
        <v>44201.208333333139</v>
      </c>
      <c r="L92" s="28">
        <f t="shared" si="21"/>
        <v>44201.249999999804</v>
      </c>
      <c r="M92" s="30">
        <f t="shared" si="15"/>
        <v>3599.9999997904524</v>
      </c>
      <c r="N92" s="30">
        <f>N91+M92</f>
        <v>367199.99998302665</v>
      </c>
      <c r="O92" s="30">
        <f t="shared" si="16"/>
        <v>0</v>
      </c>
      <c r="P92" s="30">
        <f>P91+O92</f>
        <v>1000000</v>
      </c>
      <c r="Q92" s="30">
        <f>Q91-O92</f>
        <v>1000000</v>
      </c>
      <c r="R92" s="31">
        <f>P92+Q92</f>
        <v>2000000</v>
      </c>
      <c r="S92" s="40">
        <f>Q92/R92</f>
        <v>0.5</v>
      </c>
      <c r="T92" s="41">
        <f t="shared" si="14"/>
        <v>0.5</v>
      </c>
      <c r="U92" s="41">
        <f>IF(S92&gt;T92,0.5/(1-T92)*(S92-T92),0.5/T92*(S92-T92))</f>
        <v>0</v>
      </c>
      <c r="V92" s="42">
        <f>(U92-U91)/M92</f>
        <v>0</v>
      </c>
      <c r="W92" s="43">
        <f>U92-U91</f>
        <v>0</v>
      </c>
      <c r="X92" s="44">
        <f t="shared" si="17"/>
        <v>0.36787944119285576</v>
      </c>
      <c r="Y92" s="34">
        <f>V92+X92*(Y91-V92)</f>
        <v>3.5051546104151313e-34</v>
      </c>
      <c r="Z92" s="35">
        <f>W92+(1-X92)*(Y91-V92)/(ALPHA_D/ALPHA_TIME_UNIT)</f>
        <v>2.1682236500860179e-30</v>
      </c>
      <c r="AA92" s="45">
        <f t="shared" si="18"/>
        <v>0.96078943915456017</v>
      </c>
      <c r="AB92" s="46">
        <f>V92/(ALPHA_I/ALPHA_TIME_UNIT)</f>
        <v>0</v>
      </c>
      <c r="AC92" s="47">
        <f>U92-AB92+AA92*(AC91+AB92-U91)</f>
        <v>-0.015061402354430606</v>
      </c>
      <c r="AD92" s="48">
        <f>M92*((U92+U91)/2-AB92)+1/(ALPHA_I/ALPHA_TIME_UNIT)*(1-AA92)*(AC91+AB92-U91)</f>
        <v>-55.320074142378672</v>
      </c>
      <c r="AE92" s="49">
        <f t="shared" si="19"/>
        <v>0.041666666664241347</v>
      </c>
      <c r="AF92" s="34">
        <f>K_T/K_UNIT*AE92</f>
        <v>0.41666666664241347</v>
      </c>
      <c r="AG92" s="34">
        <f>((U92+U91)/2)*AE92*K_P/K_UNIT</f>
        <v>0</v>
      </c>
      <c r="AH92" s="34">
        <f>Z92*K_D/K_UNIT</f>
        <v>5.2037367602064433e-28</v>
      </c>
      <c r="AI92" s="34">
        <f>AD92*K_I/K_UNIT/K_TIME_UNIT</f>
        <v>-0.30733374523543711</v>
      </c>
      <c r="AJ92" s="34">
        <f>SUM(AF92:AI92)</f>
        <v>0.10933292140697637</v>
      </c>
      <c r="AK92" s="50">
        <f>AJ92+AK91</f>
        <v>-215.59429882020157</v>
      </c>
      <c r="AL92" s="38">
        <f>AL91+AJ92</f>
        <v>1284.4057011797986</v>
      </c>
    </row>
    <row r="93" ht="14.25">
      <c r="K93" s="26">
        <f t="shared" si="20"/>
        <v>44201.249999999804</v>
      </c>
      <c r="L93" s="28">
        <f t="shared" si="21"/>
        <v>44201.291666666468</v>
      </c>
      <c r="M93" s="30">
        <f t="shared" si="15"/>
        <v>3599.9999997904524</v>
      </c>
      <c r="N93" s="30">
        <f>N92+M93</f>
        <v>370799.9999828171</v>
      </c>
      <c r="O93" s="30">
        <f t="shared" si="16"/>
        <v>0</v>
      </c>
      <c r="P93" s="30">
        <f>P92+O93</f>
        <v>1000000</v>
      </c>
      <c r="Q93" s="30">
        <f>Q92-O93</f>
        <v>1000000</v>
      </c>
      <c r="R93" s="31">
        <f>P93+Q93</f>
        <v>2000000</v>
      </c>
      <c r="S93" s="40">
        <f>Q93/R93</f>
        <v>0.5</v>
      </c>
      <c r="T93" s="41">
        <f t="shared" si="14"/>
        <v>0.5</v>
      </c>
      <c r="U93" s="41">
        <f>IF(S93&gt;T93,0.5/(1-T93)*(S93-T93),0.5/T93*(S93-T93))</f>
        <v>0</v>
      </c>
      <c r="V93" s="42">
        <f>(U93-U92)/M93</f>
        <v>0</v>
      </c>
      <c r="W93" s="43">
        <f>U93-U92</f>
        <v>0</v>
      </c>
      <c r="X93" s="44">
        <f t="shared" si="17"/>
        <v>0.36787944119285576</v>
      </c>
      <c r="Y93" s="34">
        <f>V93+X93*(Y92-V93)</f>
        <v>1.2894743193740805e-34</v>
      </c>
      <c r="Z93" s="35">
        <f>W93+(1-X93)*(Y92-V93)/(ALPHA_D/ALPHA_TIME_UNIT)</f>
        <v>7.9764490477477819e-31</v>
      </c>
      <c r="AA93" s="45">
        <f t="shared" si="18"/>
        <v>0.96078943915456017</v>
      </c>
      <c r="AB93" s="46">
        <f>V93/(ALPHA_I/ALPHA_TIME_UNIT)</f>
        <v>0</v>
      </c>
      <c r="AC93" s="47">
        <f>U93-AB93+AA93*(AC92+AB93-U92)</f>
        <v>-0.014470836320994555</v>
      </c>
      <c r="AD93" s="48">
        <f>M93*((U93+U92)/2-AB93)+1/(ALPHA_I/ALPHA_TIME_UNIT)*(1-AA93)*(AC92+AB93-U92)</f>
        <v>-53.150943009244692</v>
      </c>
      <c r="AE93" s="49">
        <f t="shared" si="19"/>
        <v>0.041666666664241347</v>
      </c>
      <c r="AF93" s="34">
        <f>K_T/K_UNIT*AE93</f>
        <v>0.41666666664241347</v>
      </c>
      <c r="AG93" s="34">
        <f>((U93+U92)/2)*AE93*K_P/K_UNIT</f>
        <v>0</v>
      </c>
      <c r="AH93" s="34">
        <f>Z93*K_D/K_UNIT</f>
        <v>1.9143477714594676e-28</v>
      </c>
      <c r="AI93" s="34">
        <f>AD93*K_I/K_UNIT/K_TIME_UNIT</f>
        <v>-0.29528301671802609</v>
      </c>
      <c r="AJ93" s="34">
        <f>SUM(AF93:AI93)</f>
        <v>0.12138364992438738</v>
      </c>
      <c r="AK93" s="50">
        <f>AJ93+AK92</f>
        <v>-215.47291517027719</v>
      </c>
      <c r="AL93" s="38">
        <f>AL92+AJ93</f>
        <v>1284.527084829723</v>
      </c>
    </row>
    <row r="94" ht="14.25">
      <c r="K94" s="26">
        <f t="shared" si="20"/>
        <v>44201.291666666468</v>
      </c>
      <c r="L94" s="28">
        <f t="shared" si="21"/>
        <v>44201.333333333132</v>
      </c>
      <c r="M94" s="30">
        <f t="shared" si="15"/>
        <v>3599.9999997904524</v>
      </c>
      <c r="N94" s="30">
        <f>N93+M94</f>
        <v>374399.99998260755</v>
      </c>
      <c r="O94" s="30">
        <f t="shared" si="16"/>
        <v>0</v>
      </c>
      <c r="P94" s="30">
        <f>P93+O94</f>
        <v>1000000</v>
      </c>
      <c r="Q94" s="30">
        <f>Q93-O94</f>
        <v>1000000</v>
      </c>
      <c r="R94" s="31">
        <f>P94+Q94</f>
        <v>2000000</v>
      </c>
      <c r="S94" s="40">
        <f>Q94/R94</f>
        <v>0.5</v>
      </c>
      <c r="T94" s="41">
        <f t="shared" si="14"/>
        <v>0.5</v>
      </c>
      <c r="U94" s="41">
        <f>IF(S94&gt;T94,0.5/(1-T94)*(S94-T94),0.5/T94*(S94-T94))</f>
        <v>0</v>
      </c>
      <c r="V94" s="42">
        <f>(U94-U93)/M94</f>
        <v>0</v>
      </c>
      <c r="W94" s="43">
        <f>U94-U93</f>
        <v>0</v>
      </c>
      <c r="X94" s="44">
        <f t="shared" si="17"/>
        <v>0.36787944119285576</v>
      </c>
      <c r="Y94" s="34">
        <f>V94+X94*(Y93-V94)</f>
        <v>4.7437109204387475e-35</v>
      </c>
      <c r="Z94" s="35">
        <f>W94+(1-X94)*(Y93-V94)/(ALPHA_D/ALPHA_TIME_UNIT)</f>
        <v>2.9343716183887408e-31</v>
      </c>
      <c r="AA94" s="45">
        <f t="shared" si="18"/>
        <v>0.96078943915456017</v>
      </c>
      <c r="AB94" s="46">
        <f>V94/(ALPHA_I/ALPHA_TIME_UNIT)</f>
        <v>0</v>
      </c>
      <c r="AC94" s="47">
        <f>U94-AB94+AA94*(AC93+AB94-U93)</f>
        <v>-0.013903426712945796</v>
      </c>
      <c r="AD94" s="48">
        <f>M94*((U94+U93)/2-AB94)+1/(ALPHA_I/ALPHA_TIME_UNIT)*(1-AA94)*(AC93+AB94-U93)</f>
        <v>-51.066864724388203</v>
      </c>
      <c r="AE94" s="49">
        <f t="shared" si="19"/>
        <v>0.041666666664241347</v>
      </c>
      <c r="AF94" s="34">
        <f>K_T/K_UNIT*AE94</f>
        <v>0.41666666664241347</v>
      </c>
      <c r="AG94" s="34">
        <f>((U94+U93)/2)*AE94*K_P/K_UNIT</f>
        <v>0</v>
      </c>
      <c r="AH94" s="34">
        <f>Z94*K_D/K_UNIT</f>
        <v>7.0424918841329784e-29</v>
      </c>
      <c r="AI94" s="34">
        <f>AD94*K_I/K_UNIT/K_TIME_UNIT</f>
        <v>-0.28370480402437892</v>
      </c>
      <c r="AJ94" s="34">
        <f>SUM(AF94:AI94)</f>
        <v>0.13296186261803455</v>
      </c>
      <c r="AK94" s="50">
        <f>AJ94+AK93</f>
        <v>-215.33995330765916</v>
      </c>
      <c r="AL94" s="38">
        <f>AL93+AJ94</f>
        <v>1284.660046692341</v>
      </c>
    </row>
    <row r="95" ht="14.25">
      <c r="K95" s="26">
        <f t="shared" si="20"/>
        <v>44201.333333333132</v>
      </c>
      <c r="L95" s="28">
        <f t="shared" si="21"/>
        <v>44201.374999999796</v>
      </c>
      <c r="M95" s="30">
        <f t="shared" si="15"/>
        <v>3599.9999997904524</v>
      </c>
      <c r="N95" s="30">
        <f>N94+M95</f>
        <v>377999.999982398</v>
      </c>
      <c r="O95" s="30">
        <f t="shared" si="16"/>
        <v>0</v>
      </c>
      <c r="P95" s="30">
        <f>P94+O95</f>
        <v>1000000</v>
      </c>
      <c r="Q95" s="30">
        <f>Q94-O95</f>
        <v>1000000</v>
      </c>
      <c r="R95" s="31">
        <f>P95+Q95</f>
        <v>2000000</v>
      </c>
      <c r="S95" s="40">
        <f>Q95/R95</f>
        <v>0.5</v>
      </c>
      <c r="T95" s="41">
        <f t="shared" si="14"/>
        <v>0.5</v>
      </c>
      <c r="U95" s="41">
        <f>IF(S95&gt;T95,0.5/(1-T95)*(S95-T95),0.5/T95*(S95-T95))</f>
        <v>0</v>
      </c>
      <c r="V95" s="42">
        <f>(U95-U94)/M95</f>
        <v>0</v>
      </c>
      <c r="W95" s="43">
        <f>U95-U94</f>
        <v>0</v>
      </c>
      <c r="X95" s="44">
        <f t="shared" si="17"/>
        <v>0.36787944119285576</v>
      </c>
      <c r="Y95" s="34">
        <f>V95+X95*(Y94-V95)</f>
        <v>1.745113722591454e-35</v>
      </c>
      <c r="Z95" s="35">
        <f>W95+(1-X95)*(Y94-V95)/(ALPHA_D/ALPHA_TIME_UNIT)</f>
        <v>1.0794949912250258e-31</v>
      </c>
      <c r="AA95" s="45">
        <f t="shared" si="18"/>
        <v>0.96078943915456017</v>
      </c>
      <c r="AB95" s="46">
        <f>V95/(ALPHA_I/ALPHA_TIME_UNIT)</f>
        <v>0</v>
      </c>
      <c r="AC95" s="47">
        <f>U95-AB95+AA95*(AC94+AB95-U94)</f>
        <v>-0.013358265553857721</v>
      </c>
      <c r="AD95" s="48">
        <f>M95*((U95+U94)/2-AB95)+1/(ALPHA_I/ALPHA_TIME_UNIT)*(1-AA95)*(AC94+AB95-U94)</f>
        <v>-49.064504317926733</v>
      </c>
      <c r="AE95" s="49">
        <f t="shared" si="19"/>
        <v>0.041666666664241347</v>
      </c>
      <c r="AF95" s="34">
        <f>K_T/K_UNIT*AE95</f>
        <v>0.41666666664241347</v>
      </c>
      <c r="AG95" s="34">
        <f>((U95+U94)/2)*AE95*K_P/K_UNIT</f>
        <v>0</v>
      </c>
      <c r="AH95" s="34">
        <f>Z95*K_D/K_UNIT</f>
        <v>2.5907879789400617e-29</v>
      </c>
      <c r="AI95" s="34">
        <f>AD95*K_I/K_UNIT/K_TIME_UNIT</f>
        <v>-0.27258057954403742</v>
      </c>
      <c r="AJ95" s="34">
        <f>SUM(AF95:AI95)</f>
        <v>0.14408608709837606</v>
      </c>
      <c r="AK95" s="50">
        <f>AJ95+AK94</f>
        <v>-215.19586722056079</v>
      </c>
      <c r="AL95" s="38">
        <f>AL94+AJ95</f>
        <v>1284.8041327794394</v>
      </c>
    </row>
    <row r="96" ht="14.25">
      <c r="K96" s="26">
        <f t="shared" si="20"/>
        <v>44201.374999999796</v>
      </c>
      <c r="L96" s="28">
        <f t="shared" si="21"/>
        <v>44201.416666666461</v>
      </c>
      <c r="M96" s="30">
        <f t="shared" si="15"/>
        <v>3599.9999997904524</v>
      </c>
      <c r="N96" s="30">
        <f>N95+M96</f>
        <v>381599.99998218846</v>
      </c>
      <c r="O96" s="30">
        <f t="shared" si="16"/>
        <v>0</v>
      </c>
      <c r="P96" s="30">
        <f>P95+O96</f>
        <v>1000000</v>
      </c>
      <c r="Q96" s="30">
        <f>Q95-O96</f>
        <v>1000000</v>
      </c>
      <c r="R96" s="31">
        <f>P96+Q96</f>
        <v>2000000</v>
      </c>
      <c r="S96" s="40">
        <f>Q96/R96</f>
        <v>0.5</v>
      </c>
      <c r="T96" s="41">
        <f t="shared" si="14"/>
        <v>0.5</v>
      </c>
      <c r="U96" s="41">
        <f>IF(S96&gt;T96,0.5/(1-T96)*(S96-T96),0.5/T96*(S96-T96))</f>
        <v>0</v>
      </c>
      <c r="V96" s="42">
        <f>(U96-U95)/M96</f>
        <v>0</v>
      </c>
      <c r="W96" s="43">
        <f>U96-U95</f>
        <v>0</v>
      </c>
      <c r="X96" s="44">
        <f t="shared" si="17"/>
        <v>0.36787944119285576</v>
      </c>
      <c r="Y96" s="34">
        <f>V96+X96*(Y95-V96)</f>
        <v>6.4199146108492836e-36</v>
      </c>
      <c r="Z96" s="35">
        <f>W96+(1-X96)*(Y95-V96)/(ALPHA_D/ALPHA_TIME_UNIT)</f>
        <v>3.971240141423492e-32</v>
      </c>
      <c r="AA96" s="45">
        <f t="shared" si="18"/>
        <v>0.96078943915456017</v>
      </c>
      <c r="AB96" s="46">
        <f>V96/(ALPHA_I/ALPHA_TIME_UNIT)</f>
        <v>0</v>
      </c>
      <c r="AC96" s="47">
        <f>U96-AB96+AA96*(AC95+AB96-U95)</f>
        <v>-0.01283448046956864</v>
      </c>
      <c r="AD96" s="48">
        <f>M96*((U96+U95)/2-AB96)+1/(ALPHA_I/ALPHA_TIME_UNIT)*(1-AA96)*(AC95+AB96-U95)</f>
        <v>-47.140657586017319</v>
      </c>
      <c r="AE96" s="49">
        <f t="shared" si="19"/>
        <v>0.041666666664241347</v>
      </c>
      <c r="AF96" s="34">
        <f>K_T/K_UNIT*AE96</f>
        <v>0.41666666664241347</v>
      </c>
      <c r="AG96" s="34">
        <f>((U96+U95)/2)*AE96*K_P/K_UNIT</f>
        <v>0</v>
      </c>
      <c r="AH96" s="34">
        <f>Z96*K_D/K_UNIT</f>
        <v>9.5309763394163801e-30</v>
      </c>
      <c r="AI96" s="34">
        <f>AD96*K_I/K_UNIT/K_TIME_UNIT</f>
        <v>-0.26189254214454066</v>
      </c>
      <c r="AJ96" s="34">
        <f>SUM(AF96:AI96)</f>
        <v>0.15477412449787281</v>
      </c>
      <c r="AK96" s="50">
        <f>AJ96+AK95</f>
        <v>-215.04109309606292</v>
      </c>
      <c r="AL96" s="38">
        <f>AL95+AJ96</f>
        <v>1284.9589069039373</v>
      </c>
    </row>
    <row r="97" ht="14.25">
      <c r="K97" s="26">
        <f t="shared" si="20"/>
        <v>44201.416666666461</v>
      </c>
      <c r="L97" s="28">
        <f t="shared" si="21"/>
        <v>44201.458333333125</v>
      </c>
      <c r="M97" s="30">
        <f t="shared" si="15"/>
        <v>3599.9999997904524</v>
      </c>
      <c r="N97" s="30">
        <f>N96+M97</f>
        <v>385199.99998197891</v>
      </c>
      <c r="O97" s="30">
        <f t="shared" si="16"/>
        <v>0</v>
      </c>
      <c r="P97" s="30">
        <f>P96+O97</f>
        <v>1000000</v>
      </c>
      <c r="Q97" s="30">
        <f>Q96-O97</f>
        <v>1000000</v>
      </c>
      <c r="R97" s="31">
        <f>P97+Q97</f>
        <v>2000000</v>
      </c>
      <c r="S97" s="40">
        <f>Q97/R97</f>
        <v>0.5</v>
      </c>
      <c r="T97" s="41">
        <f t="shared" si="14"/>
        <v>0.5</v>
      </c>
      <c r="U97" s="41">
        <f>IF(S97&gt;T97,0.5/(1-T97)*(S97-T97),0.5/T97*(S97-T97))</f>
        <v>0</v>
      </c>
      <c r="V97" s="42">
        <f>(U97-U96)/M97</f>
        <v>0</v>
      </c>
      <c r="W97" s="43">
        <f>U97-U96</f>
        <v>0</v>
      </c>
      <c r="X97" s="44">
        <f t="shared" si="17"/>
        <v>0.36787944119285576</v>
      </c>
      <c r="Y97" s="34">
        <f>V97+X97*(Y96-V97)</f>
        <v>2.3617545995450846e-36</v>
      </c>
      <c r="Z97" s="35">
        <f>W97+(1-X97)*(Y96-V97)/(ALPHA_D/ALPHA_TIME_UNIT)</f>
        <v>1.4609376040695119e-32</v>
      </c>
      <c r="AA97" s="45">
        <f t="shared" si="18"/>
        <v>0.96078943915456017</v>
      </c>
      <c r="AB97" s="46">
        <f>V97/(ALPHA_I/ALPHA_TIME_UNIT)</f>
        <v>0</v>
      </c>
      <c r="AC97" s="47">
        <f>U97-AB97+AA97*(AC96+AB97-U96)</f>
        <v>-0.01233123329219701</v>
      </c>
      <c r="AD97" s="48">
        <f>M97*((U97+U96)/2-AB97)+1/(ALPHA_I/ALPHA_TIME_UNIT)*(1-AA97)*(AC96+AB97-U96)</f>
        <v>-45.292245963446739</v>
      </c>
      <c r="AE97" s="49">
        <f t="shared" si="19"/>
        <v>0.041666666664241347</v>
      </c>
      <c r="AF97" s="34">
        <f>K_T/K_UNIT*AE97</f>
        <v>0.41666666664241347</v>
      </c>
      <c r="AG97" s="34">
        <f>((U97+U96)/2)*AE97*K_P/K_UNIT</f>
        <v>0</v>
      </c>
      <c r="AH97" s="34">
        <f>Z97*K_D/K_UNIT</f>
        <v>3.5062502497668288e-30</v>
      </c>
      <c r="AI97" s="34">
        <f>AD97*K_I/K_UNIT/K_TIME_UNIT</f>
        <v>-0.25162358868581525</v>
      </c>
      <c r="AJ97" s="34">
        <f>SUM(AF97:AI97)</f>
        <v>0.16504307795659823</v>
      </c>
      <c r="AK97" s="50">
        <f>AJ97+AK96</f>
        <v>-214.87605001810633</v>
      </c>
      <c r="AL97" s="38">
        <f>AL96+AJ97</f>
        <v>1285.1239499818939</v>
      </c>
    </row>
    <row r="98" ht="14.25">
      <c r="K98" s="26">
        <f t="shared" si="20"/>
        <v>44201.458333333125</v>
      </c>
      <c r="L98" s="28">
        <f t="shared" si="21"/>
        <v>44201.499999999789</v>
      </c>
      <c r="M98" s="30">
        <f t="shared" si="15"/>
        <v>3599.9999997904524</v>
      </c>
      <c r="N98" s="30">
        <f>N97+M98</f>
        <v>388799.99998176936</v>
      </c>
      <c r="O98" s="30">
        <f t="shared" si="16"/>
        <v>0</v>
      </c>
      <c r="P98" s="30">
        <f>P97+O98</f>
        <v>1000000</v>
      </c>
      <c r="Q98" s="30">
        <f>Q97-O98</f>
        <v>1000000</v>
      </c>
      <c r="R98" s="31">
        <f>P98+Q98</f>
        <v>2000000</v>
      </c>
      <c r="S98" s="40">
        <f>Q98/R98</f>
        <v>0.5</v>
      </c>
      <c r="T98" s="41">
        <f t="shared" si="14"/>
        <v>0.5</v>
      </c>
      <c r="U98" s="41">
        <f>IF(S98&gt;T98,0.5/(1-T98)*(S98-T98),0.5/T98*(S98-T98))</f>
        <v>0</v>
      </c>
      <c r="V98" s="42">
        <f>(U98-U97)/M98</f>
        <v>0</v>
      </c>
      <c r="W98" s="43">
        <f>U98-U97</f>
        <v>0</v>
      </c>
      <c r="X98" s="44">
        <f t="shared" si="17"/>
        <v>0.36787944119285576</v>
      </c>
      <c r="Y98" s="34">
        <f>V98+X98*(Y97-V98)</f>
        <v>8.688409623153025e-37</v>
      </c>
      <c r="Z98" s="35">
        <f>W98+(1-X98)*(Y97-V98)/(ALPHA_D/ALPHA_TIME_UNIT)</f>
        <v>5.3744890940272158e-33</v>
      </c>
      <c r="AA98" s="45">
        <f t="shared" si="18"/>
        <v>0.96078943915456017</v>
      </c>
      <c r="AB98" s="46">
        <f>V98/(ALPHA_I/ALPHA_TIME_UNIT)</f>
        <v>0</v>
      </c>
      <c r="AC98" s="47">
        <f>U98-AB98+AA98*(AC97+AB98-U97)</f>
        <v>-0.011847718718894005</v>
      </c>
      <c r="AD98" s="48">
        <f>M98*((U98+U97)/2-AB98)+1/(ALPHA_I/ALPHA_TIME_UNIT)*(1-AA98)*(AC97+AB98-U97)</f>
        <v>-43.516311597270388</v>
      </c>
      <c r="AE98" s="49">
        <f t="shared" si="19"/>
        <v>0.041666666664241347</v>
      </c>
      <c r="AF98" s="34">
        <f>K_T/K_UNIT*AE98</f>
        <v>0.41666666664241347</v>
      </c>
      <c r="AG98" s="34">
        <f>((U98+U97)/2)*AE98*K_P/K_UNIT</f>
        <v>0</v>
      </c>
      <c r="AH98" s="34">
        <f>Z98*K_D/K_UNIT</f>
        <v>1.2898773825665318e-30</v>
      </c>
      <c r="AI98" s="34">
        <f>AD98*K_I/K_UNIT/K_TIME_UNIT</f>
        <v>-0.24175728665150217</v>
      </c>
      <c r="AJ98" s="34">
        <f>SUM(AF98:AI98)</f>
        <v>0.1749093799909113</v>
      </c>
      <c r="AK98" s="50">
        <f>AJ98+AK97</f>
        <v>-214.70114063811542</v>
      </c>
      <c r="AL98" s="38">
        <f>AL97+AJ98</f>
        <v>1285.2988593618848</v>
      </c>
    </row>
    <row r="99" ht="14.25">
      <c r="K99" s="26">
        <f t="shared" si="20"/>
        <v>44201.499999999789</v>
      </c>
      <c r="L99" s="28">
        <f t="shared" si="21"/>
        <v>44201.541666666453</v>
      </c>
      <c r="M99" s="30">
        <f t="shared" si="15"/>
        <v>3599.9999997904524</v>
      </c>
      <c r="N99" s="30">
        <f>N98+M99</f>
        <v>392399.99998155981</v>
      </c>
      <c r="O99" s="30">
        <f t="shared" si="16"/>
        <v>0</v>
      </c>
      <c r="P99" s="30">
        <f>P98+O99</f>
        <v>1000000</v>
      </c>
      <c r="Q99" s="30">
        <f>Q98-O99</f>
        <v>1000000</v>
      </c>
      <c r="R99" s="31">
        <f>P99+Q99</f>
        <v>2000000</v>
      </c>
      <c r="S99" s="40">
        <f>Q99/R99</f>
        <v>0.5</v>
      </c>
      <c r="T99" s="41">
        <f t="shared" si="14"/>
        <v>0.5</v>
      </c>
      <c r="U99" s="41">
        <f>IF(S99&gt;T99,0.5/(1-T99)*(S99-T99),0.5/T99*(S99-T99))</f>
        <v>0</v>
      </c>
      <c r="V99" s="42">
        <f>(U99-U98)/M99</f>
        <v>0</v>
      </c>
      <c r="W99" s="43">
        <f>U99-U98</f>
        <v>0</v>
      </c>
      <c r="X99" s="44">
        <f t="shared" si="17"/>
        <v>0.36787944119285576</v>
      </c>
      <c r="Y99" s="34">
        <f>V99+X99*(Y98-V99)</f>
        <v>3.1962872770201653e-37</v>
      </c>
      <c r="Z99" s="35">
        <f>W99+(1-X99)*(Y98-V99)/(ALPHA_D/ALPHA_TIME_UNIT)</f>
        <v>1.9771640446078294e-33</v>
      </c>
      <c r="AA99" s="45">
        <f t="shared" si="18"/>
        <v>0.96078943915456017</v>
      </c>
      <c r="AB99" s="46">
        <f>V99/(ALPHA_I/ALPHA_TIME_UNIT)</f>
        <v>0</v>
      </c>
      <c r="AC99" s="47">
        <f>U99-AB99+AA99*(AC98+AB99-U98)</f>
        <v>-0.011383163023187155</v>
      </c>
      <c r="AD99" s="48">
        <f>M99*((U99+U98)/2-AB99)+1/(ALPHA_I/ALPHA_TIME_UNIT)*(1-AA99)*(AC98+AB99-U98)</f>
        <v>-41.810012613616493</v>
      </c>
      <c r="AE99" s="49">
        <f t="shared" si="19"/>
        <v>0.041666666664241347</v>
      </c>
      <c r="AF99" s="34">
        <f>K_T/K_UNIT*AE99</f>
        <v>0.41666666664241347</v>
      </c>
      <c r="AG99" s="34">
        <f>((U99+U98)/2)*AE99*K_P/K_UNIT</f>
        <v>0</v>
      </c>
      <c r="AH99" s="34">
        <f>Z99*K_D/K_UNIT</f>
        <v>4.7451937070587902e-31</v>
      </c>
      <c r="AI99" s="34">
        <f>AD99*K_I/K_UNIT/K_TIME_UNIT</f>
        <v>-0.23227784785342498</v>
      </c>
      <c r="AJ99" s="34">
        <f>SUM(AF99:AI99)</f>
        <v>0.1843888187889885</v>
      </c>
      <c r="AK99" s="50">
        <f>AJ99+AK98</f>
        <v>-214.51675181932643</v>
      </c>
      <c r="AL99" s="38">
        <f>AL98+AJ99</f>
        <v>1285.4832481806736</v>
      </c>
    </row>
    <row r="100" ht="14.25">
      <c r="K100" s="26">
        <f t="shared" si="20"/>
        <v>44201.541666666453</v>
      </c>
      <c r="L100" s="28">
        <f t="shared" ref="L100:L163" si="22">K100+1/24</f>
        <v>44201.583333333117</v>
      </c>
      <c r="M100" s="30">
        <f t="shared" ref="M100:M163" si="23">(L100-K100)*24*3600</f>
        <v>3599.9999997904524</v>
      </c>
      <c r="N100" s="30">
        <f>N99+M100</f>
        <v>395999.99998135027</v>
      </c>
      <c r="O100" s="30">
        <f t="shared" ref="O100:O163" si="24">SUMIFS(LIQUIDITY_DELTAS,TIMESTAMPS,"&gt;="&amp;K100,TIMESTAMPS,"&lt;"&amp;L100)</f>
        <v>0</v>
      </c>
      <c r="P100" s="30">
        <f>P99+O100</f>
        <v>1000000</v>
      </c>
      <c r="Q100" s="30">
        <f>Q99-O100</f>
        <v>1000000</v>
      </c>
      <c r="R100" s="31">
        <f>P100+Q100</f>
        <v>2000000</v>
      </c>
      <c r="S100" s="40">
        <f>Q100/R100</f>
        <v>0.5</v>
      </c>
      <c r="T100" s="41">
        <f t="shared" si="14"/>
        <v>0.5</v>
      </c>
      <c r="U100" s="41">
        <f>IF(S100&gt;T100,0.5/(1-T100)*(S100-T100),0.5/T100*(S100-T100))</f>
        <v>0</v>
      </c>
      <c r="V100" s="42">
        <f>(U100-U99)/M100</f>
        <v>0</v>
      </c>
      <c r="W100" s="43">
        <f>U100-U99</f>
        <v>0</v>
      </c>
      <c r="X100" s="44">
        <f t="shared" ref="X100:X163" si="25">IF(ALPHA_D&lt;=0,0,EXP(-ALPHA_D*M100/ALPHA_TIME_UNIT))</f>
        <v>0.36787944119285576</v>
      </c>
      <c r="Y100" s="34">
        <f>V100+X100*(Y99-V100)</f>
        <v>1.175848377362013e-37</v>
      </c>
      <c r="Z100" s="35">
        <f>W100+(1-X100)*(Y99-V100)/(ALPHA_D/ALPHA_TIME_UNIT)</f>
        <v>7.2735800387693492e-34</v>
      </c>
      <c r="AA100" s="45">
        <f t="shared" ref="AA100:AA163" si="26">IF(ALPHA_I&lt;=0,0,EXP(-ALPHA_I*M100/ALPHA_TIME_UNIT))</f>
        <v>0.96078943915456017</v>
      </c>
      <c r="AB100" s="46">
        <f>V100/(ALPHA_I/ALPHA_TIME_UNIT)</f>
        <v>0</v>
      </c>
      <c r="AC100" s="47">
        <f>U100-AB100+AA100*(AC99+AB100-U99)</f>
        <v>-0.010936822816852914</v>
      </c>
      <c r="AD100" s="48">
        <f>M100*((U100+U99)/2-AB100)+1/(ALPHA_I/ALPHA_TIME_UNIT)*(1-AA100)*(AC99+AB100-U99)</f>
        <v>-40.170618570081679</v>
      </c>
      <c r="AE100" s="49">
        <f t="shared" ref="AE100:AE163" si="27">M100/K_TIME_UNIT</f>
        <v>0.041666666664241347</v>
      </c>
      <c r="AF100" s="34">
        <f>K_T/K_UNIT*AE100</f>
        <v>0.41666666664241347</v>
      </c>
      <c r="AG100" s="34">
        <f>((U100+U99)/2)*AE100*K_P/K_UNIT</f>
        <v>0</v>
      </c>
      <c r="AH100" s="34">
        <f>Z100*K_D/K_UNIT</f>
        <v>1.7456592093046438e-31</v>
      </c>
      <c r="AI100" s="34">
        <f>AD100*K_I/K_UNIT/K_TIME_UNIT</f>
        <v>-0.22317010316712041</v>
      </c>
      <c r="AJ100" s="34">
        <f>SUM(AF100:AI100)</f>
        <v>0.19349656347529307</v>
      </c>
      <c r="AK100" s="50">
        <f>AJ100+AK99</f>
        <v>-214.32325525585114</v>
      </c>
      <c r="AL100" s="38">
        <f>AL99+AJ100</f>
        <v>1285.6767447441489</v>
      </c>
    </row>
    <row r="101" ht="14.25">
      <c r="K101" s="26">
        <f t="shared" ref="K101:K164" si="28">L100</f>
        <v>44201.583333333117</v>
      </c>
      <c r="L101" s="28">
        <f t="shared" si="22"/>
        <v>44201.624999999782</v>
      </c>
      <c r="M101" s="30">
        <f t="shared" si="23"/>
        <v>3599.9999997904524</v>
      </c>
      <c r="N101" s="30">
        <f>N100+M101</f>
        <v>399599.99998114072</v>
      </c>
      <c r="O101" s="30">
        <f t="shared" si="24"/>
        <v>0</v>
      </c>
      <c r="P101" s="30">
        <f>P100+O101</f>
        <v>1000000</v>
      </c>
      <c r="Q101" s="30">
        <f>Q100-O101</f>
        <v>1000000</v>
      </c>
      <c r="R101" s="31">
        <f>P101+Q101</f>
        <v>2000000</v>
      </c>
      <c r="S101" s="40">
        <f>Q101/R101</f>
        <v>0.5</v>
      </c>
      <c r="T101" s="41">
        <f t="shared" si="14"/>
        <v>0.5</v>
      </c>
      <c r="U101" s="41">
        <f>IF(S101&gt;T101,0.5/(1-T101)*(S101-T101),0.5/T101*(S101-T101))</f>
        <v>0</v>
      </c>
      <c r="V101" s="42">
        <f>(U101-U100)/M101</f>
        <v>0</v>
      </c>
      <c r="W101" s="43">
        <f>U101-U100</f>
        <v>0</v>
      </c>
      <c r="X101" s="44">
        <f t="shared" si="25"/>
        <v>0.36787944119285576</v>
      </c>
      <c r="Y101" s="34">
        <f>V101+X101*(Y100-V101)</f>
        <v>4.3257044399146354e-38</v>
      </c>
      <c r="Z101" s="35">
        <f>W101+(1-X101)*(Y100-V101)/(ALPHA_D/ALPHA_TIME_UNIT)</f>
        <v>2.6758005601339782e-34</v>
      </c>
      <c r="AA101" s="45">
        <f t="shared" si="26"/>
        <v>0.96078943915456017</v>
      </c>
      <c r="AB101" s="46">
        <f>V101/(ALPHA_I/ALPHA_TIME_UNIT)</f>
        <v>0</v>
      </c>
      <c r="AC101" s="47">
        <f>U101-AB101+AA101*(AC100+AB101-U100)</f>
        <v>-0.010507983860336908</v>
      </c>
      <c r="AD101" s="48">
        <f>M101*((U101+U100)/2-AB101)+1/(ALPHA_I/ALPHA_TIME_UNIT)*(1-AA101)*(AC100+AB101-U100)</f>
        <v>-38.595506086440537</v>
      </c>
      <c r="AE101" s="49">
        <f t="shared" si="27"/>
        <v>0.041666666664241347</v>
      </c>
      <c r="AF101" s="34">
        <f>K_T/K_UNIT*AE101</f>
        <v>0.41666666664241347</v>
      </c>
      <c r="AG101" s="34">
        <f>((U101+U100)/2)*AE101*K_P/K_UNIT</f>
        <v>0</v>
      </c>
      <c r="AH101" s="34">
        <f>Z101*K_D/K_UNIT</f>
        <v>6.4219213443215472e-32</v>
      </c>
      <c r="AI101" s="34">
        <f>AD101*K_I/K_UNIT/K_TIME_UNIT</f>
        <v>-0.21441947825800298</v>
      </c>
      <c r="AJ101" s="34">
        <f>SUM(AF101:AI101)</f>
        <v>0.2022471883844105</v>
      </c>
      <c r="AK101" s="50">
        <f>AJ101+AK100</f>
        <v>-214.12100806746673</v>
      </c>
      <c r="AL101" s="38">
        <f>AL100+AJ101</f>
        <v>1285.8789919325334</v>
      </c>
    </row>
    <row r="102" ht="14.25">
      <c r="K102" s="26">
        <f t="shared" si="28"/>
        <v>44201.624999999782</v>
      </c>
      <c r="L102" s="28">
        <f t="shared" si="22"/>
        <v>44201.666666666446</v>
      </c>
      <c r="M102" s="30">
        <f t="shared" si="23"/>
        <v>3599.9999997904524</v>
      </c>
      <c r="N102" s="30">
        <f>N101+M102</f>
        <v>403199.99998093117</v>
      </c>
      <c r="O102" s="30">
        <f t="shared" si="24"/>
        <v>0</v>
      </c>
      <c r="P102" s="30">
        <f>P101+O102</f>
        <v>1000000</v>
      </c>
      <c r="Q102" s="30">
        <f>Q101-O102</f>
        <v>1000000</v>
      </c>
      <c r="R102" s="31">
        <f>P102+Q102</f>
        <v>2000000</v>
      </c>
      <c r="S102" s="40">
        <f>Q102/R102</f>
        <v>0.5</v>
      </c>
      <c r="T102" s="41">
        <f t="shared" si="14"/>
        <v>0.5</v>
      </c>
      <c r="U102" s="41">
        <f>IF(S102&gt;T102,0.5/(1-T102)*(S102-T102),0.5/T102*(S102-T102))</f>
        <v>0</v>
      </c>
      <c r="V102" s="42">
        <f>(U102-U101)/M102</f>
        <v>0</v>
      </c>
      <c r="W102" s="43">
        <f>U102-U101</f>
        <v>0</v>
      </c>
      <c r="X102" s="44">
        <f t="shared" si="25"/>
        <v>0.36787944119285576</v>
      </c>
      <c r="Y102" s="34">
        <f>V102+X102*(Y101-V102)</f>
        <v>1.5913377321212511e-38</v>
      </c>
      <c r="Z102" s="35">
        <f>W102+(1-X102)*(Y101-V102)/(ALPHA_D/ALPHA_TIME_UNIT)</f>
        <v>9.8437201480561829e-35</v>
      </c>
      <c r="AA102" s="45">
        <f t="shared" si="26"/>
        <v>0.96078943915456017</v>
      </c>
      <c r="AB102" s="46">
        <f>V102/(ALPHA_I/ALPHA_TIME_UNIT)</f>
        <v>0</v>
      </c>
      <c r="AC102" s="47">
        <f>U102-AB102+AA102*(AC101+AB102-U101)</f>
        <v>-0.010095959919818268</v>
      </c>
      <c r="AD102" s="48">
        <f>M102*((U102+U101)/2-AB102)+1/(ALPHA_I/ALPHA_TIME_UNIT)*(1-AA102)*(AC101+AB102-U101)</f>
        <v>-37.082154646677616</v>
      </c>
      <c r="AE102" s="49">
        <f t="shared" si="27"/>
        <v>0.041666666664241347</v>
      </c>
      <c r="AF102" s="34">
        <f>K_T/K_UNIT*AE102</f>
        <v>0.41666666664241347</v>
      </c>
      <c r="AG102" s="34">
        <f>((U102+U101)/2)*AE102*K_P/K_UNIT</f>
        <v>0</v>
      </c>
      <c r="AH102" s="34">
        <f>Z102*K_D/K_UNIT</f>
        <v>2.362492835533484e-32</v>
      </c>
      <c r="AI102" s="34">
        <f>AD102*K_I/K_UNIT/K_TIME_UNIT</f>
        <v>-0.20601197025932008</v>
      </c>
      <c r="AJ102" s="34">
        <f>SUM(AF102:AI102)</f>
        <v>0.21065469638309339</v>
      </c>
      <c r="AK102" s="50">
        <f>AJ102+AK101</f>
        <v>-213.91035337108363</v>
      </c>
      <c r="AL102" s="38">
        <f>AL101+AJ102</f>
        <v>1286.0896466289164</v>
      </c>
    </row>
    <row r="103" ht="14.25">
      <c r="K103" s="26">
        <f t="shared" si="28"/>
        <v>44201.666666666446</v>
      </c>
      <c r="L103" s="28">
        <f t="shared" si="22"/>
        <v>44201.70833333311</v>
      </c>
      <c r="M103" s="30">
        <f t="shared" si="23"/>
        <v>3599.9999997904524</v>
      </c>
      <c r="N103" s="30">
        <f>N102+M103</f>
        <v>406799.99998072162</v>
      </c>
      <c r="O103" s="30">
        <f t="shared" si="24"/>
        <v>0</v>
      </c>
      <c r="P103" s="30">
        <f>P102+O103</f>
        <v>1000000</v>
      </c>
      <c r="Q103" s="30">
        <f>Q102-O103</f>
        <v>1000000</v>
      </c>
      <c r="R103" s="31">
        <f>P103+Q103</f>
        <v>2000000</v>
      </c>
      <c r="S103" s="40">
        <f>Q103/R103</f>
        <v>0.5</v>
      </c>
      <c r="T103" s="41">
        <f t="shared" si="14"/>
        <v>0.5</v>
      </c>
      <c r="U103" s="41">
        <f>IF(S103&gt;T103,0.5/(1-T103)*(S103-T103),0.5/T103*(S103-T103))</f>
        <v>0</v>
      </c>
      <c r="V103" s="42">
        <f>(U103-U102)/M103</f>
        <v>0</v>
      </c>
      <c r="W103" s="43">
        <f>U103-U102</f>
        <v>0</v>
      </c>
      <c r="X103" s="44">
        <f t="shared" si="25"/>
        <v>0.36787944119285576</v>
      </c>
      <c r="Y103" s="34">
        <f>V103+X103*(Y102-V103)</f>
        <v>5.8542043564187225e-39</v>
      </c>
      <c r="Z103" s="35">
        <f>W103+(1-X103)*(Y102-V103)/(ALPHA_D/ALPHA_TIME_UNIT)</f>
        <v>3.6213022673257638e-35</v>
      </c>
      <c r="AA103" s="45">
        <f t="shared" si="26"/>
        <v>0.96078943915456017</v>
      </c>
      <c r="AB103" s="46">
        <f>V103/(ALPHA_I/ALPHA_TIME_UNIT)</f>
        <v>0</v>
      </c>
      <c r="AC103" s="47">
        <f>U103-AB103+AA103*(AC102+AB103-U102)</f>
        <v>-0.0097000916690891115</v>
      </c>
      <c r="AD103" s="48">
        <f>M103*((U103+U102)/2-AB103)+1/(ALPHA_I/ALPHA_TIME_UNIT)*(1-AA103)*(AC102+AB103-U102)</f>
        <v>-35.628142565624053</v>
      </c>
      <c r="AE103" s="49">
        <f t="shared" si="27"/>
        <v>0.041666666664241347</v>
      </c>
      <c r="AF103" s="34">
        <f>K_T/K_UNIT*AE103</f>
        <v>0.41666666664241347</v>
      </c>
      <c r="AG103" s="34">
        <f>((U103+U102)/2)*AE103*K_P/K_UNIT</f>
        <v>0</v>
      </c>
      <c r="AH103" s="34">
        <f>Z103*K_D/K_UNIT</f>
        <v>8.6911254415818333e-33</v>
      </c>
      <c r="AI103" s="34">
        <f>AD103*K_I/K_UNIT/K_TIME_UNIT</f>
        <v>-0.19793412536457805</v>
      </c>
      <c r="AJ103" s="34">
        <f>SUM(AF103:AI103)</f>
        <v>0.21873254127783542</v>
      </c>
      <c r="AK103" s="50">
        <f>AJ103+AK102</f>
        <v>-213.6916208298058</v>
      </c>
      <c r="AL103" s="38">
        <f>AL102+AJ103</f>
        <v>1286.3083791701943</v>
      </c>
    </row>
    <row r="104" ht="14.25">
      <c r="K104" s="26">
        <f t="shared" si="28"/>
        <v>44201.70833333311</v>
      </c>
      <c r="L104" s="28">
        <f t="shared" si="22"/>
        <v>44201.749999999774</v>
      </c>
      <c r="M104" s="30">
        <f t="shared" si="23"/>
        <v>3599.9999997904524</v>
      </c>
      <c r="N104" s="30">
        <f>N103+M104</f>
        <v>410399.99998051208</v>
      </c>
      <c r="O104" s="30">
        <f t="shared" si="24"/>
        <v>0</v>
      </c>
      <c r="P104" s="30">
        <f>P103+O104</f>
        <v>1000000</v>
      </c>
      <c r="Q104" s="30">
        <f>Q103-O104</f>
        <v>1000000</v>
      </c>
      <c r="R104" s="31">
        <f>P104+Q104</f>
        <v>2000000</v>
      </c>
      <c r="S104" s="40">
        <f>Q104/R104</f>
        <v>0.5</v>
      </c>
      <c r="T104" s="41">
        <f t="shared" si="14"/>
        <v>0.5</v>
      </c>
      <c r="U104" s="41">
        <f>IF(S104&gt;T104,0.5/(1-T104)*(S104-T104),0.5/T104*(S104-T104))</f>
        <v>0</v>
      </c>
      <c r="V104" s="42">
        <f>(U104-U103)/M104</f>
        <v>0</v>
      </c>
      <c r="W104" s="43">
        <f>U104-U103</f>
        <v>0</v>
      </c>
      <c r="X104" s="44">
        <f t="shared" si="25"/>
        <v>0.36787944119285576</v>
      </c>
      <c r="Y104" s="34">
        <f>V104+X104*(Y103-V104)</f>
        <v>2.1536414272681015e-39</v>
      </c>
      <c r="Z104" s="35">
        <f>W104+(1-X104)*(Y103-V104)/(ALPHA_D/ALPHA_TIME_UNIT)</f>
        <v>1.3322026544942235e-35</v>
      </c>
      <c r="AA104" s="45">
        <f t="shared" si="26"/>
        <v>0.96078943915456017</v>
      </c>
      <c r="AB104" s="46">
        <f>V104/(ALPHA_I/ALPHA_TIME_UNIT)</f>
        <v>0</v>
      </c>
      <c r="AC104" s="47">
        <f>U104-AB104+AA104*(AC103+AB104-U103)</f>
        <v>-0.0093197456344919494</v>
      </c>
      <c r="AD104" s="48">
        <f>M104*((U104+U103)/2-AB104)+1/(ALPHA_I/ALPHA_TIME_UNIT)*(1-AA104)*(AC103+AB104-U103)</f>
        <v>-34.231143113744643</v>
      </c>
      <c r="AE104" s="49">
        <f t="shared" si="27"/>
        <v>0.041666666664241347</v>
      </c>
      <c r="AF104" s="34">
        <f>K_T/K_UNIT*AE104</f>
        <v>0.41666666664241347</v>
      </c>
      <c r="AG104" s="34">
        <f>((U104+U103)/2)*AE104*K_P/K_UNIT</f>
        <v>0</v>
      </c>
      <c r="AH104" s="34">
        <f>Z104*K_D/K_UNIT</f>
        <v>3.1972863707861366e-33</v>
      </c>
      <c r="AI104" s="34">
        <f>AD104*K_I/K_UNIT/K_TIME_UNIT</f>
        <v>-0.19017301729858133</v>
      </c>
      <c r="AJ104" s="34">
        <f>SUM(AF104:AI104)</f>
        <v>0.22649364934383215</v>
      </c>
      <c r="AK104" s="50">
        <f>AJ104+AK103</f>
        <v>-213.46512718046196</v>
      </c>
      <c r="AL104" s="38">
        <f>AL103+AJ104</f>
        <v>1286.5348728195381</v>
      </c>
    </row>
    <row r="105" ht="14.25">
      <c r="K105" s="26">
        <f t="shared" si="28"/>
        <v>44201.749999999774</v>
      </c>
      <c r="L105" s="28">
        <f t="shared" si="22"/>
        <v>44201.791666666439</v>
      </c>
      <c r="M105" s="30">
        <f t="shared" si="23"/>
        <v>3599.9999997904524</v>
      </c>
      <c r="N105" s="30">
        <f>N104+M105</f>
        <v>413999.99998030253</v>
      </c>
      <c r="O105" s="30">
        <f t="shared" si="24"/>
        <v>0</v>
      </c>
      <c r="P105" s="30">
        <f>P104+O105</f>
        <v>1000000</v>
      </c>
      <c r="Q105" s="30">
        <f>Q104-O105</f>
        <v>1000000</v>
      </c>
      <c r="R105" s="31">
        <f>P105+Q105</f>
        <v>2000000</v>
      </c>
      <c r="S105" s="40">
        <f>Q105/R105</f>
        <v>0.5</v>
      </c>
      <c r="T105" s="41">
        <f t="shared" si="14"/>
        <v>0.5</v>
      </c>
      <c r="U105" s="41">
        <f>IF(S105&gt;T105,0.5/(1-T105)*(S105-T105),0.5/T105*(S105-T105))</f>
        <v>0</v>
      </c>
      <c r="V105" s="42">
        <f>(U105-U104)/M105</f>
        <v>0</v>
      </c>
      <c r="W105" s="43">
        <f>U105-U104</f>
        <v>0</v>
      </c>
      <c r="X105" s="44">
        <f t="shared" si="25"/>
        <v>0.36787944119285576</v>
      </c>
      <c r="Y105" s="34">
        <f>V105+X105*(Y104-V105)</f>
        <v>7.9228040479317348e-40</v>
      </c>
      <c r="Z105" s="35">
        <f>W105+(1-X105)*(Y104-V105)/(ALPHA_D/ALPHA_TIME_UNIT)</f>
        <v>4.9008996809097409e-36</v>
      </c>
      <c r="AA105" s="45">
        <f t="shared" si="26"/>
        <v>0.96078943915456017</v>
      </c>
      <c r="AB105" s="46">
        <f>V105/(ALPHA_I/ALPHA_TIME_UNIT)</f>
        <v>0</v>
      </c>
      <c r="AC105" s="47">
        <f>U105-AB105+AA105*(AC104+AB105-U104)</f>
        <v>-0.0089543131812266797</v>
      </c>
      <c r="AD105" s="48">
        <f>M105*((U105+U104)/2-AB105)+1/(ALPHA_I/ALPHA_TIME_UNIT)*(1-AA105)*(AC104+AB105-U104)</f>
        <v>-32.888920793874199</v>
      </c>
      <c r="AE105" s="49">
        <f t="shared" si="27"/>
        <v>0.041666666664241347</v>
      </c>
      <c r="AF105" s="34">
        <f>K_T/K_UNIT*AE105</f>
        <v>0.41666666664241347</v>
      </c>
      <c r="AG105" s="34">
        <f>((U105+U104)/2)*AE105*K_P/K_UNIT</f>
        <v>0</v>
      </c>
      <c r="AH105" s="34">
        <f>Z105*K_D/K_UNIT</f>
        <v>1.1762159234183377e-33</v>
      </c>
      <c r="AI105" s="34">
        <f>AD105*K_I/K_UNIT/K_TIME_UNIT</f>
        <v>-0.18271622663263443</v>
      </c>
      <c r="AJ105" s="34">
        <f>SUM(AF105:AI105)</f>
        <v>0.23395044000977905</v>
      </c>
      <c r="AK105" s="50">
        <f>AJ105+AK104</f>
        <v>-213.23117674045218</v>
      </c>
      <c r="AL105" s="38">
        <f>AL104+AJ105</f>
        <v>1286.7688232595478</v>
      </c>
    </row>
    <row r="106" ht="14.25">
      <c r="K106" s="26">
        <f t="shared" si="28"/>
        <v>44201.791666666439</v>
      </c>
      <c r="L106" s="28">
        <f t="shared" si="22"/>
        <v>44201.833333333103</v>
      </c>
      <c r="M106" s="30">
        <f t="shared" si="23"/>
        <v>3599.9999997904524</v>
      </c>
      <c r="N106" s="30">
        <f>N105+M106</f>
        <v>417599.99998009298</v>
      </c>
      <c r="O106" s="30">
        <f t="shared" si="24"/>
        <v>0</v>
      </c>
      <c r="P106" s="30">
        <f>P105+O106</f>
        <v>1000000</v>
      </c>
      <c r="Q106" s="30">
        <f>Q105-O106</f>
        <v>1000000</v>
      </c>
      <c r="R106" s="31">
        <f>P106+Q106</f>
        <v>2000000</v>
      </c>
      <c r="S106" s="40">
        <f>Q106/R106</f>
        <v>0.5</v>
      </c>
      <c r="T106" s="41">
        <f t="shared" si="14"/>
        <v>0.5</v>
      </c>
      <c r="U106" s="41">
        <f>IF(S106&gt;T106,0.5/(1-T106)*(S106-T106),0.5/T106*(S106-T106))</f>
        <v>0</v>
      </c>
      <c r="V106" s="42">
        <f>(U106-U105)/M106</f>
        <v>0</v>
      </c>
      <c r="W106" s="43">
        <f>U106-U105</f>
        <v>0</v>
      </c>
      <c r="X106" s="44">
        <f t="shared" si="25"/>
        <v>0.36787944119285576</v>
      </c>
      <c r="Y106" s="34">
        <f>V106+X106*(Y105-V106)</f>
        <v>2.914636725833622e-40</v>
      </c>
      <c r="Z106" s="35">
        <f>W106+(1-X106)*(Y105-V106)/(ALPHA_D/ALPHA_TIME_UNIT)</f>
        <v>1.8029402359553205e-36</v>
      </c>
      <c r="AA106" s="45">
        <f t="shared" si="26"/>
        <v>0.96078943915456017</v>
      </c>
      <c r="AB106" s="46">
        <f>V106/(ALPHA_I/ALPHA_TIME_UNIT)</f>
        <v>0</v>
      </c>
      <c r="AC106" s="47">
        <f>U106-AB106+AA106*(AC105+AB106-U105)</f>
        <v>-0.0086032095394050663</v>
      </c>
      <c r="AD106" s="48">
        <f>M106*((U106+U105)/2-AB106)+1/(ALPHA_I/ALPHA_TIME_UNIT)*(1-AA106)*(AC105+AB106-U105)</f>
        <v>-31.599327763945144</v>
      </c>
      <c r="AE106" s="49">
        <f t="shared" si="27"/>
        <v>0.041666666664241347</v>
      </c>
      <c r="AF106" s="34">
        <f>K_T/K_UNIT*AE106</f>
        <v>0.41666666664241347</v>
      </c>
      <c r="AG106" s="34">
        <f>((U106+U105)/2)*AE106*K_P/K_UNIT</f>
        <v>0</v>
      </c>
      <c r="AH106" s="34">
        <f>Z106*K_D/K_UNIT</f>
        <v>4.3270565662927688e-34</v>
      </c>
      <c r="AI106" s="34">
        <f>AD106*K_I/K_UNIT/K_TIME_UNIT</f>
        <v>-0.17555182091080634</v>
      </c>
      <c r="AJ106" s="34">
        <f>SUM(AF106:AI106)</f>
        <v>0.24111484573160713</v>
      </c>
      <c r="AK106" s="50">
        <f>AJ106+AK105</f>
        <v>-212.99006189472058</v>
      </c>
      <c r="AL106" s="38">
        <f>AL105+AJ106</f>
        <v>1287.0099381052794</v>
      </c>
    </row>
    <row r="107" ht="14.25">
      <c r="K107" s="26">
        <f t="shared" si="28"/>
        <v>44201.833333333103</v>
      </c>
      <c r="L107" s="28">
        <f t="shared" si="22"/>
        <v>44201.874999999767</v>
      </c>
      <c r="M107" s="30">
        <f t="shared" si="23"/>
        <v>3599.9999997904524</v>
      </c>
      <c r="N107" s="30">
        <f>N106+M107</f>
        <v>421199.99997988343</v>
      </c>
      <c r="O107" s="30">
        <f t="shared" si="24"/>
        <v>0</v>
      </c>
      <c r="P107" s="30">
        <f>P106+O107</f>
        <v>1000000</v>
      </c>
      <c r="Q107" s="30">
        <f>Q106-O107</f>
        <v>1000000</v>
      </c>
      <c r="R107" s="31">
        <f>P107+Q107</f>
        <v>2000000</v>
      </c>
      <c r="S107" s="40">
        <f>Q107/R107</f>
        <v>0.5</v>
      </c>
      <c r="T107" s="41">
        <f t="shared" si="14"/>
        <v>0.5</v>
      </c>
      <c r="U107" s="41">
        <f>IF(S107&gt;T107,0.5/(1-T107)*(S107-T107),0.5/T107*(S107-T107))</f>
        <v>0</v>
      </c>
      <c r="V107" s="42">
        <f>(U107-U106)/M107</f>
        <v>0</v>
      </c>
      <c r="W107" s="43">
        <f>U107-U106</f>
        <v>0</v>
      </c>
      <c r="X107" s="44">
        <f t="shared" si="25"/>
        <v>0.36787944119285576</v>
      </c>
      <c r="Y107" s="34">
        <f>V107+X107*(Y106-V107)</f>
        <v>1.0722349299798476e-40</v>
      </c>
      <c r="Z107" s="35">
        <f>W107+(1-X107)*(Y106-V107)/(ALPHA_D/ALPHA_TIME_UNIT)</f>
        <v>6.6326464650735878e-37</v>
      </c>
      <c r="AA107" s="45">
        <f t="shared" si="26"/>
        <v>0.96078943915456017</v>
      </c>
      <c r="AB107" s="46">
        <f>V107/(ALPHA_I/ALPHA_TIME_UNIT)</f>
        <v>0</v>
      </c>
      <c r="AC107" s="47">
        <f>U107-AB107+AA107*(AC106+AB107-U106)</f>
        <v>-0.0082658728682941558</v>
      </c>
      <c r="AD107" s="48">
        <f>M107*((U107+U106)/2-AB107)+1/(ALPHA_I/ALPHA_TIME_UNIT)*(1-AA107)*(AC106+AB107-U106)</f>
        <v>-30.360300399981973</v>
      </c>
      <c r="AE107" s="49">
        <f t="shared" si="27"/>
        <v>0.041666666664241347</v>
      </c>
      <c r="AF107" s="34">
        <f>K_T/K_UNIT*AE107</f>
        <v>0.41666666664241347</v>
      </c>
      <c r="AG107" s="34">
        <f>((U107+U106)/2)*AE107*K_P/K_UNIT</f>
        <v>0</v>
      </c>
      <c r="AH107" s="34">
        <f>Z107*K_D/K_UNIT</f>
        <v>1.5918351516176611e-34</v>
      </c>
      <c r="AI107" s="34">
        <f>AD107*K_I/K_UNIT/K_TIME_UNIT</f>
        <v>-0.16866833555545541</v>
      </c>
      <c r="AJ107" s="34">
        <f>SUM(AF107:AI107)</f>
        <v>0.24799833108695807</v>
      </c>
      <c r="AK107" s="50">
        <f>AJ107+AK106</f>
        <v>-212.74206356363362</v>
      </c>
      <c r="AL107" s="38">
        <f>AL106+AJ107</f>
        <v>1287.2579364363664</v>
      </c>
    </row>
    <row r="108" ht="14.25">
      <c r="K108" s="26">
        <f t="shared" si="28"/>
        <v>44201.874999999767</v>
      </c>
      <c r="L108" s="28">
        <f t="shared" si="22"/>
        <v>44201.916666666431</v>
      </c>
      <c r="M108" s="30">
        <f t="shared" si="23"/>
        <v>3599.9999997904524</v>
      </c>
      <c r="N108" s="30">
        <f>N107+M108</f>
        <v>424799.99997967388</v>
      </c>
      <c r="O108" s="30">
        <f t="shared" si="24"/>
        <v>0</v>
      </c>
      <c r="P108" s="30">
        <f>P107+O108</f>
        <v>1000000</v>
      </c>
      <c r="Q108" s="30">
        <f>Q107-O108</f>
        <v>1000000</v>
      </c>
      <c r="R108" s="31">
        <f>P108+Q108</f>
        <v>2000000</v>
      </c>
      <c r="S108" s="40">
        <f>Q108/R108</f>
        <v>0.5</v>
      </c>
      <c r="T108" s="41">
        <f t="shared" si="14"/>
        <v>0.5</v>
      </c>
      <c r="U108" s="41">
        <f>IF(S108&gt;T108,0.5/(1-T108)*(S108-T108),0.5/T108*(S108-T108))</f>
        <v>0</v>
      </c>
      <c r="V108" s="42">
        <f>(U108-U107)/M108</f>
        <v>0</v>
      </c>
      <c r="W108" s="43">
        <f>U108-U107</f>
        <v>0</v>
      </c>
      <c r="X108" s="44">
        <f t="shared" si="25"/>
        <v>0.36787944119285576</v>
      </c>
      <c r="Y108" s="34">
        <f>V108+X108*(Y107-V108)</f>
        <v>3.9445318686844716e-41</v>
      </c>
      <c r="Z108" s="35">
        <f>W108+(1-X108)*(Y107-V108)/(ALPHA_D/ALPHA_TIME_UNIT)</f>
        <v>2.4400142752010418e-37</v>
      </c>
      <c r="AA108" s="45">
        <f t="shared" si="26"/>
        <v>0.96078943915456017</v>
      </c>
      <c r="AB108" s="46">
        <f>V108/(ALPHA_I/ALPHA_TIME_UNIT)</f>
        <v>0</v>
      </c>
      <c r="AC108" s="47">
        <f>U108-AB108+AA108*(AC107+AB108-U107)</f>
        <v>-0.0079417633572512383</v>
      </c>
      <c r="AD108" s="48">
        <f>M108*((U108+U107)/2-AB108)+1/(ALPHA_I/ALPHA_TIME_UNIT)*(1-AA108)*(AC107+AB108-U107)</f>
        <v>-29.169855993862651</v>
      </c>
      <c r="AE108" s="49">
        <f t="shared" si="27"/>
        <v>0.041666666664241347</v>
      </c>
      <c r="AF108" s="34">
        <f>K_T/K_UNIT*AE108</f>
        <v>0.41666666664241347</v>
      </c>
      <c r="AG108" s="34">
        <f>((U108+U107)/2)*AE108*K_P/K_UNIT</f>
        <v>0</v>
      </c>
      <c r="AH108" s="34">
        <f>Z108*K_D/K_UNIT</f>
        <v>5.8560342604825004e-35</v>
      </c>
      <c r="AI108" s="34">
        <f>AD108*K_I/K_UNIT/K_TIME_UNIT</f>
        <v>-0.16205475552145918</v>
      </c>
      <c r="AJ108" s="34">
        <f>SUM(AF108:AI108)</f>
        <v>0.25461191112095427</v>
      </c>
      <c r="AK108" s="50">
        <f>AJ108+AK107</f>
        <v>-212.48745165251268</v>
      </c>
      <c r="AL108" s="38">
        <f>AL107+AJ108</f>
        <v>1287.5125483474874</v>
      </c>
    </row>
    <row r="109" ht="14.25">
      <c r="K109" s="26">
        <f t="shared" si="28"/>
        <v>44201.916666666431</v>
      </c>
      <c r="L109" s="28">
        <f t="shared" si="22"/>
        <v>44201.958333333096</v>
      </c>
      <c r="M109" s="30">
        <f t="shared" si="23"/>
        <v>3599.9999997904524</v>
      </c>
      <c r="N109" s="30">
        <f>N108+M109</f>
        <v>428399.99997946434</v>
      </c>
      <c r="O109" s="30">
        <f t="shared" si="24"/>
        <v>0</v>
      </c>
      <c r="P109" s="30">
        <f>P108+O109</f>
        <v>1000000</v>
      </c>
      <c r="Q109" s="30">
        <f>Q108-O109</f>
        <v>1000000</v>
      </c>
      <c r="R109" s="31">
        <f>P109+Q109</f>
        <v>2000000</v>
      </c>
      <c r="S109" s="40">
        <f>Q109/R109</f>
        <v>0.5</v>
      </c>
      <c r="T109" s="41">
        <f t="shared" si="14"/>
        <v>0.5</v>
      </c>
      <c r="U109" s="41">
        <f>IF(S109&gt;T109,0.5/(1-T109)*(S109-T109),0.5/T109*(S109-T109))</f>
        <v>0</v>
      </c>
      <c r="V109" s="42">
        <f>(U109-U108)/M109</f>
        <v>0</v>
      </c>
      <c r="W109" s="43">
        <f>U109-U108</f>
        <v>0</v>
      </c>
      <c r="X109" s="44">
        <f t="shared" si="25"/>
        <v>0.36787944119285576</v>
      </c>
      <c r="Y109" s="34">
        <f>V109+X109*(Y108-V109)</f>
        <v>1.4511121796190544e-41</v>
      </c>
      <c r="Z109" s="35">
        <f>W109+(1-X109)*(Y108-V109)/(ALPHA_D/ALPHA_TIME_UNIT)</f>
        <v>8.9763108806355012e-38</v>
      </c>
      <c r="AA109" s="45">
        <f t="shared" si="26"/>
        <v>0.96078943915456017</v>
      </c>
      <c r="AB109" s="46">
        <f>V109/(ALPHA_I/ALPHA_TIME_UNIT)</f>
        <v>0</v>
      </c>
      <c r="AC109" s="47">
        <f>U109-AB109+AA109*(AC108+AB109-U108)</f>
        <v>-0.0076303623619116542</v>
      </c>
      <c r="AD109" s="48">
        <f>M109*((U109+U108)/2-AB109)+1/(ALPHA_I/ALPHA_TIME_UNIT)*(1-AA109)*(AC108+AB109-U108)</f>
        <v>-28.026089580562584</v>
      </c>
      <c r="AE109" s="49">
        <f t="shared" si="27"/>
        <v>0.041666666664241347</v>
      </c>
      <c r="AF109" s="34">
        <f>K_T/K_UNIT*AE109</f>
        <v>0.41666666664241347</v>
      </c>
      <c r="AG109" s="34">
        <f>((U109+U108)/2)*AE109*K_P/K_UNIT</f>
        <v>0</v>
      </c>
      <c r="AH109" s="34">
        <f>Z109*K_D/K_UNIT</f>
        <v>2.1543146113525202e-35</v>
      </c>
      <c r="AI109" s="34">
        <f>AD109*K_I/K_UNIT/K_TIME_UNIT</f>
        <v>-0.15570049766979213</v>
      </c>
      <c r="AJ109" s="34">
        <f>SUM(AF109:AI109)</f>
        <v>0.26096616897262137</v>
      </c>
      <c r="AK109" s="50">
        <f>AJ109+AK108</f>
        <v>-212.22648548354005</v>
      </c>
      <c r="AL109" s="38">
        <f>AL108+AJ109</f>
        <v>1287.77351451646</v>
      </c>
    </row>
    <row r="110" ht="14.25">
      <c r="K110" s="26">
        <f t="shared" si="28"/>
        <v>44201.958333333096</v>
      </c>
      <c r="L110" s="28">
        <f t="shared" si="22"/>
        <v>44201.99999999976</v>
      </c>
      <c r="M110" s="30">
        <f t="shared" si="23"/>
        <v>3599.9999997904524</v>
      </c>
      <c r="N110" s="30">
        <f>N109+M110</f>
        <v>431999.99997925479</v>
      </c>
      <c r="O110" s="30">
        <f t="shared" si="24"/>
        <v>0</v>
      </c>
      <c r="P110" s="30">
        <f>P109+O110</f>
        <v>1000000</v>
      </c>
      <c r="Q110" s="30">
        <f>Q109-O110</f>
        <v>1000000</v>
      </c>
      <c r="R110" s="31">
        <f>P110+Q110</f>
        <v>2000000</v>
      </c>
      <c r="S110" s="40">
        <f>Q110/R110</f>
        <v>0.5</v>
      </c>
      <c r="T110" s="41">
        <f t="shared" si="14"/>
        <v>0.5</v>
      </c>
      <c r="U110" s="41">
        <f>IF(S110&gt;T110,0.5/(1-T110)*(S110-T110),0.5/T110*(S110-T110))</f>
        <v>0</v>
      </c>
      <c r="V110" s="42">
        <f>(U110-U109)/M110</f>
        <v>0</v>
      </c>
      <c r="W110" s="43">
        <f>U110-U109</f>
        <v>0</v>
      </c>
      <c r="X110" s="44">
        <f t="shared" si="25"/>
        <v>0.36787944119285576</v>
      </c>
      <c r="Y110" s="34">
        <f>V110+X110*(Y109-V110)</f>
        <v>5.338343377464047e-42</v>
      </c>
      <c r="Z110" s="35">
        <f>W110+(1-X110)*(Y109-V110)/(ALPHA_D/ALPHA_TIME_UNIT)</f>
        <v>3.3022002307415394e-38</v>
      </c>
      <c r="AA110" s="45">
        <f t="shared" si="26"/>
        <v>0.96078943915456017</v>
      </c>
      <c r="AB110" s="46">
        <f>V110/(ALPHA_I/ALPHA_TIME_UNIT)</f>
        <v>0</v>
      </c>
      <c r="AC110" s="47">
        <f>U110-AB110+AA110*(AC109+AB110-U109)</f>
        <v>-0.0073311715742471629</v>
      </c>
      <c r="AD110" s="48">
        <f>M110*((U110+U109)/2-AB110)+1/(ALPHA_I/ALPHA_TIME_UNIT)*(1-AA110)*(AC109+AB110-U109)</f>
        <v>-26.927170889804188</v>
      </c>
      <c r="AE110" s="49">
        <f t="shared" si="27"/>
        <v>0.041666666664241347</v>
      </c>
      <c r="AF110" s="34">
        <f>K_T/K_UNIT*AE110</f>
        <v>0.41666666664241347</v>
      </c>
      <c r="AG110" s="34">
        <f>((U110+U109)/2)*AE110*K_P/K_UNIT</f>
        <v>0</v>
      </c>
      <c r="AH110" s="34">
        <f>Z110*K_D/K_UNIT</f>
        <v>7.9252805537796949e-36</v>
      </c>
      <c r="AI110" s="34">
        <f>AD110*K_I/K_UNIT/K_TIME_UNIT</f>
        <v>-0.14959539383224549</v>
      </c>
      <c r="AJ110" s="34">
        <f>SUM(AF110:AI110)</f>
        <v>0.26707127281016796</v>
      </c>
      <c r="AK110" s="50">
        <f>AJ110+AK109</f>
        <v>-211.95941421072988</v>
      </c>
      <c r="AL110" s="38">
        <f>AL109+AJ110</f>
        <v>1288.0405857892702</v>
      </c>
    </row>
    <row r="111" ht="14.25">
      <c r="K111" s="26">
        <f t="shared" si="28"/>
        <v>44201.99999999976</v>
      </c>
      <c r="L111" s="28">
        <f t="shared" si="22"/>
        <v>44202.041666666424</v>
      </c>
      <c r="M111" s="30">
        <f t="shared" si="23"/>
        <v>3599.9999997904524</v>
      </c>
      <c r="N111" s="30">
        <f>N110+M111</f>
        <v>435599.99997904524</v>
      </c>
      <c r="O111" s="30">
        <f t="shared" si="24"/>
        <v>0</v>
      </c>
      <c r="P111" s="30">
        <f>P110+O111</f>
        <v>1000000</v>
      </c>
      <c r="Q111" s="30">
        <f>Q110-O111</f>
        <v>1000000</v>
      </c>
      <c r="R111" s="31">
        <f>P111+Q111</f>
        <v>2000000</v>
      </c>
      <c r="S111" s="40">
        <f>Q111/R111</f>
        <v>0.5</v>
      </c>
      <c r="T111" s="41">
        <f t="shared" si="14"/>
        <v>0.5</v>
      </c>
      <c r="U111" s="41">
        <f>IF(S111&gt;T111,0.5/(1-T111)*(S111-T111),0.5/T111*(S111-T111))</f>
        <v>0</v>
      </c>
      <c r="V111" s="42">
        <f>(U111-U110)/M111</f>
        <v>0</v>
      </c>
      <c r="W111" s="43">
        <f>U111-U110</f>
        <v>0</v>
      </c>
      <c r="X111" s="44">
        <f t="shared" si="25"/>
        <v>0.36787944119285576</v>
      </c>
      <c r="Y111" s="34">
        <f>V111+X111*(Y110-V111)</f>
        <v>1.9638667785970559e-42</v>
      </c>
      <c r="Z111" s="35">
        <f>W111+(1-X111)*(Y110-V111)/(ALPHA_D/ALPHA_TIME_UNIT)</f>
        <v>1.214811575592117e-38</v>
      </c>
      <c r="AA111" s="45">
        <f t="shared" si="26"/>
        <v>0.96078943915456017</v>
      </c>
      <c r="AB111" s="46">
        <f>V111/(ALPHA_I/ALPHA_TIME_UNIT)</f>
        <v>0</v>
      </c>
      <c r="AC111" s="47">
        <f>U111-AB111+AA111*(AC110+AB111-U110)</f>
        <v>-0.007043712225166786</v>
      </c>
      <c r="AD111" s="48">
        <f>M111*((U111+U110)/2-AB111)+1/(ALPHA_I/ALPHA_TIME_UNIT)*(1-AA111)*(AC110+AB111-U110)</f>
        <v>-25.871341417233964</v>
      </c>
      <c r="AE111" s="49">
        <f t="shared" si="27"/>
        <v>0.041666666664241347</v>
      </c>
      <c r="AF111" s="34">
        <f>K_T/K_UNIT*AE111</f>
        <v>0.41666666664241347</v>
      </c>
      <c r="AG111" s="34">
        <f>((U111+U110)/2)*AE111*K_P/K_UNIT</f>
        <v>0</v>
      </c>
      <c r="AH111" s="34">
        <f>Z111*K_D/K_UNIT</f>
        <v>2.9155477814210808e-36</v>
      </c>
      <c r="AI111" s="34">
        <f>AD111*K_I/K_UNIT/K_TIME_UNIT</f>
        <v>-0.1437296745401887</v>
      </c>
      <c r="AJ111" s="34">
        <f>SUM(AF111:AI111)</f>
        <v>0.27293699210222477</v>
      </c>
      <c r="AK111" s="50">
        <f>AJ111+AK110</f>
        <v>-211.68647721862766</v>
      </c>
      <c r="AL111" s="38">
        <f>AL110+AJ111</f>
        <v>1288.3135227813723</v>
      </c>
    </row>
    <row r="112" ht="14.25">
      <c r="K112" s="26">
        <f t="shared" si="28"/>
        <v>44202.041666666424</v>
      </c>
      <c r="L112" s="28">
        <f t="shared" si="22"/>
        <v>44202.083333333088</v>
      </c>
      <c r="M112" s="30">
        <f t="shared" si="23"/>
        <v>3599.9999997904524</v>
      </c>
      <c r="N112" s="30">
        <f>N111+M112</f>
        <v>439199.99997883569</v>
      </c>
      <c r="O112" s="30">
        <f t="shared" si="24"/>
        <v>0</v>
      </c>
      <c r="P112" s="30">
        <f>P111+O112</f>
        <v>1000000</v>
      </c>
      <c r="Q112" s="30">
        <f>Q111-O112</f>
        <v>1000000</v>
      </c>
      <c r="R112" s="31">
        <f>P112+Q112</f>
        <v>2000000</v>
      </c>
      <c r="S112" s="40">
        <f>Q112/R112</f>
        <v>0.5</v>
      </c>
      <c r="T112" s="41">
        <f t="shared" si="14"/>
        <v>0.5</v>
      </c>
      <c r="U112" s="41">
        <f>IF(S112&gt;T112,0.5/(1-T112)*(S112-T112),0.5/T112*(S112-T112))</f>
        <v>0</v>
      </c>
      <c r="V112" s="42">
        <f>(U112-U111)/M112</f>
        <v>0</v>
      </c>
      <c r="W112" s="43">
        <f>U112-U111</f>
        <v>0</v>
      </c>
      <c r="X112" s="44">
        <f t="shared" si="25"/>
        <v>0.36787944119285576</v>
      </c>
      <c r="Y112" s="34">
        <f>V112+X112*(Y111-V112)</f>
        <v>7.2246621308749877e-43</v>
      </c>
      <c r="Z112" s="35">
        <f>W112+(1-X112)*(Y111-V112)/(ALPHA_D/ALPHA_TIME_UNIT)</f>
        <v>4.4690420358344059e-39</v>
      </c>
      <c r="AA112" s="45">
        <f t="shared" si="26"/>
        <v>0.96078943915456017</v>
      </c>
      <c r="AB112" s="46">
        <f>V112/(ALPHA_I/ALPHA_TIME_UNIT)</f>
        <v>0</v>
      </c>
      <c r="AC112" s="47">
        <f>U112-AB112+AA112*(AC111+AB112-U111)</f>
        <v>-0.0067675243183841155</v>
      </c>
      <c r="AD112" s="48">
        <f>M112*((U112+U111)/2-AB112)+1/(ALPHA_I/ALPHA_TIME_UNIT)*(1-AA112)*(AC111+AB112-U111)</f>
        <v>-24.856911610440363</v>
      </c>
      <c r="AE112" s="49">
        <f t="shared" si="27"/>
        <v>0.041666666664241347</v>
      </c>
      <c r="AF112" s="34">
        <f>K_T/K_UNIT*AE112</f>
        <v>0.41666666664241347</v>
      </c>
      <c r="AG112" s="34">
        <f>((U112+U111)/2)*AE112*K_P/K_UNIT</f>
        <v>0</v>
      </c>
      <c r="AH112" s="34">
        <f>Z112*K_D/K_UNIT</f>
        <v>1.0725700886002574e-36</v>
      </c>
      <c r="AI112" s="34">
        <f>AD112*K_I/K_UNIT/K_TIME_UNIT</f>
        <v>-0.13809395339133534</v>
      </c>
      <c r="AJ112" s="34">
        <f>SUM(AF112:AI112)</f>
        <v>0.27857271325107813</v>
      </c>
      <c r="AK112" s="50">
        <f>AJ112+AK111</f>
        <v>-211.40790450537659</v>
      </c>
      <c r="AL112" s="38">
        <f>AL111+AJ112</f>
        <v>1288.5920954946234</v>
      </c>
    </row>
    <row r="113" ht="14.25">
      <c r="K113" s="26">
        <f t="shared" si="28"/>
        <v>44202.083333333088</v>
      </c>
      <c r="L113" s="28">
        <f t="shared" si="22"/>
        <v>44202.124999999753</v>
      </c>
      <c r="M113" s="30">
        <f t="shared" si="23"/>
        <v>3599.9999997904524</v>
      </c>
      <c r="N113" s="30">
        <f>N112+M113</f>
        <v>442799.99997862615</v>
      </c>
      <c r="O113" s="30">
        <f t="shared" si="24"/>
        <v>0</v>
      </c>
      <c r="P113" s="30">
        <f>P112+O113</f>
        <v>1000000</v>
      </c>
      <c r="Q113" s="30">
        <f>Q112-O113</f>
        <v>1000000</v>
      </c>
      <c r="R113" s="31">
        <f>P113+Q113</f>
        <v>2000000</v>
      </c>
      <c r="S113" s="40">
        <f>Q113/R113</f>
        <v>0.5</v>
      </c>
      <c r="T113" s="41">
        <f t="shared" si="14"/>
        <v>0.5</v>
      </c>
      <c r="U113" s="41">
        <f>IF(S113&gt;T113,0.5/(1-T113)*(S113-T113),0.5/T113*(S113-T113))</f>
        <v>0</v>
      </c>
      <c r="V113" s="42">
        <f>(U113-U112)/M113</f>
        <v>0</v>
      </c>
      <c r="W113" s="43">
        <f>U113-U112</f>
        <v>0</v>
      </c>
      <c r="X113" s="44">
        <f t="shared" si="25"/>
        <v>0.36787944119285576</v>
      </c>
      <c r="Y113" s="34">
        <f>V113+X113*(Y112-V113)</f>
        <v>2.6578046675134772e-43</v>
      </c>
      <c r="Z113" s="35">
        <f>W113+(1-X113)*(Y112-V113)/(ALPHA_D/ALPHA_TIME_UNIT)</f>
        <v>1.6440686868101438e-39</v>
      </c>
      <c r="AA113" s="45">
        <f t="shared" si="26"/>
        <v>0.96078943915456017</v>
      </c>
      <c r="AB113" s="46">
        <f>V113/(ALPHA_I/ALPHA_TIME_UNIT)</f>
        <v>0</v>
      </c>
      <c r="AC113" s="47">
        <f>U113-AB113+AA113*(AC112+AB113-U112)</f>
        <v>-0.0065021658943251216</v>
      </c>
      <c r="AD113" s="48">
        <f>M113*((U113+U112)/2-AB113)+1/(ALPHA_I/ALPHA_TIME_UNIT)*(1-AA113)*(AC112+AB113-U112)</f>
        <v>-23.882258165309473</v>
      </c>
      <c r="AE113" s="49">
        <f t="shared" si="27"/>
        <v>0.041666666664241347</v>
      </c>
      <c r="AF113" s="34">
        <f>K_T/K_UNIT*AE113</f>
        <v>0.41666666664241347</v>
      </c>
      <c r="AG113" s="34">
        <f>((U113+U112)/2)*AE113*K_P/K_UNIT</f>
        <v>0</v>
      </c>
      <c r="AH113" s="34">
        <f>Z113*K_D/K_UNIT</f>
        <v>3.9457648483443451e-37</v>
      </c>
      <c r="AI113" s="34">
        <f>AD113*K_I/K_UNIT/K_TIME_UNIT</f>
        <v>-0.13267921202949709</v>
      </c>
      <c r="AJ113" s="34">
        <f>SUM(AF113:AI113)</f>
        <v>0.28398745461291641</v>
      </c>
      <c r="AK113" s="50">
        <f>AJ113+AK112</f>
        <v>-211.12391705076368</v>
      </c>
      <c r="AL113" s="38">
        <f>AL112+AJ113</f>
        <v>1288.8760829492364</v>
      </c>
    </row>
    <row r="114" ht="14.25">
      <c r="K114" s="26">
        <f t="shared" si="28"/>
        <v>44202.124999999753</v>
      </c>
      <c r="L114" s="28">
        <f t="shared" si="22"/>
        <v>44202.166666666417</v>
      </c>
      <c r="M114" s="30">
        <f t="shared" si="23"/>
        <v>3599.9999997904524</v>
      </c>
      <c r="N114" s="30">
        <f>N113+M114</f>
        <v>446399.9999784166</v>
      </c>
      <c r="O114" s="30">
        <f t="shared" si="24"/>
        <v>0</v>
      </c>
      <c r="P114" s="30">
        <f>P113+O114</f>
        <v>1000000</v>
      </c>
      <c r="Q114" s="30">
        <f>Q113-O114</f>
        <v>1000000</v>
      </c>
      <c r="R114" s="31">
        <f>P114+Q114</f>
        <v>2000000</v>
      </c>
      <c r="S114" s="40">
        <f>Q114/R114</f>
        <v>0.5</v>
      </c>
      <c r="T114" s="41">
        <f t="shared" si="14"/>
        <v>0.5</v>
      </c>
      <c r="U114" s="41">
        <f>IF(S114&gt;T114,0.5/(1-T114)*(S114-T114),0.5/T114*(S114-T114))</f>
        <v>0</v>
      </c>
      <c r="V114" s="42">
        <f>(U114-U113)/M114</f>
        <v>0</v>
      </c>
      <c r="W114" s="43">
        <f>U114-U113</f>
        <v>0</v>
      </c>
      <c r="X114" s="44">
        <f t="shared" si="25"/>
        <v>0.36787944119285576</v>
      </c>
      <c r="Y114" s="34">
        <f>V114+X114*(Y113-V114)</f>
        <v>9.7775169588462186e-44</v>
      </c>
      <c r="Z114" s="35">
        <f>W114+(1-X114)*(Y113-V114)/(ALPHA_D/ALPHA_TIME_UNIT)</f>
        <v>6.0481906978638787e-40</v>
      </c>
      <c r="AA114" s="45">
        <f t="shared" si="26"/>
        <v>0.96078943915456017</v>
      </c>
      <c r="AB114" s="46">
        <f>V114/(ALPHA_I/ALPHA_TIME_UNIT)</f>
        <v>0</v>
      </c>
      <c r="AC114" s="47">
        <f>U114-AB114+AA114*(AC113+AB114-U113)</f>
        <v>-0.0062472123228985424</v>
      </c>
      <c r="AD114" s="48">
        <f>M114*((U114+U113)/2-AB114)+1/(ALPHA_I/ALPHA_TIME_UNIT)*(1-AA114)*(AC113+AB114-U113)</f>
        <v>-22.945821428392104</v>
      </c>
      <c r="AE114" s="49">
        <f t="shared" si="27"/>
        <v>0.041666666664241347</v>
      </c>
      <c r="AF114" s="34">
        <f>K_T/K_UNIT*AE114</f>
        <v>0.41666666664241347</v>
      </c>
      <c r="AG114" s="34">
        <f>((U114+U113)/2)*AE114*K_P/K_UNIT</f>
        <v>0</v>
      </c>
      <c r="AH114" s="34">
        <f>Z114*K_D/K_UNIT</f>
        <v>1.4515657674873309e-37</v>
      </c>
      <c r="AI114" s="34">
        <f>AD114*K_I/K_UNIT/K_TIME_UNIT</f>
        <v>-0.12747678571328946</v>
      </c>
      <c r="AJ114" s="34">
        <f>SUM(AF114:AI114)</f>
        <v>0.28918988092912401</v>
      </c>
      <c r="AK114" s="50">
        <f>AJ114+AK113</f>
        <v>-210.83472716983457</v>
      </c>
      <c r="AL114" s="38">
        <f>AL113+AJ114</f>
        <v>1289.1652728301656</v>
      </c>
    </row>
    <row r="115" ht="14.25">
      <c r="K115" s="26">
        <f t="shared" si="28"/>
        <v>44202.166666666417</v>
      </c>
      <c r="L115" s="28">
        <f t="shared" si="22"/>
        <v>44202.208333333081</v>
      </c>
      <c r="M115" s="30">
        <f t="shared" si="23"/>
        <v>3599.9999997904524</v>
      </c>
      <c r="N115" s="30">
        <f>N114+M115</f>
        <v>449999.99997820705</v>
      </c>
      <c r="O115" s="30">
        <f t="shared" si="24"/>
        <v>0</v>
      </c>
      <c r="P115" s="30">
        <f>P114+O115</f>
        <v>1000000</v>
      </c>
      <c r="Q115" s="30">
        <f>Q114-O115</f>
        <v>1000000</v>
      </c>
      <c r="R115" s="31">
        <f>P115+Q115</f>
        <v>2000000</v>
      </c>
      <c r="S115" s="40">
        <f>Q115/R115</f>
        <v>0.5</v>
      </c>
      <c r="T115" s="41">
        <f t="shared" si="14"/>
        <v>0.5</v>
      </c>
      <c r="U115" s="41">
        <f>IF(S115&gt;T115,0.5/(1-T115)*(S115-T115),0.5/T115*(S115-T115))</f>
        <v>0</v>
      </c>
      <c r="V115" s="42">
        <f>(U115-U114)/M115</f>
        <v>0</v>
      </c>
      <c r="W115" s="43">
        <f>U115-U114</f>
        <v>0</v>
      </c>
      <c r="X115" s="44">
        <f t="shared" si="25"/>
        <v>0.36787944119285576</v>
      </c>
      <c r="Y115" s="34">
        <f>V115+X115*(Y114-V115)</f>
        <v>3.5969474750740172e-44</v>
      </c>
      <c r="Z115" s="35">
        <f>W115+(1-X115)*(Y114-V115)/(ALPHA_D/ALPHA_TIME_UNIT)</f>
        <v>2.2250050141579921e-40</v>
      </c>
      <c r="AA115" s="45">
        <f t="shared" si="26"/>
        <v>0.96078943915456017</v>
      </c>
      <c r="AB115" s="46">
        <f>V115/(ALPHA_I/ALPHA_TIME_UNIT)</f>
        <v>0</v>
      </c>
      <c r="AC115" s="47">
        <f>U115-AB115+AA115*(AC114+AB115-U114)</f>
        <v>-0.006002255623997148</v>
      </c>
      <c r="AD115" s="48">
        <f>M115*((U115+U114)/2-AB115)+1/(ALPHA_I/ALPHA_TIME_UNIT)*(1-AA115)*(AC114+AB115-U114)</f>
        <v>-22.046102901125536</v>
      </c>
      <c r="AE115" s="49">
        <f t="shared" si="27"/>
        <v>0.041666666664241347</v>
      </c>
      <c r="AF115" s="34">
        <f>K_T/K_UNIT*AE115</f>
        <v>0.41666666664241347</v>
      </c>
      <c r="AG115" s="34">
        <f>((U115+U114)/2)*AE115*K_P/K_UNIT</f>
        <v>0</v>
      </c>
      <c r="AH115" s="34">
        <f>Z115*K_D/K_UNIT</f>
        <v>5.3400120339791808e-38</v>
      </c>
      <c r="AI115" s="34">
        <f>AD115*K_I/K_UNIT/K_TIME_UNIT</f>
        <v>-0.12247834945069742</v>
      </c>
      <c r="AJ115" s="34">
        <f>SUM(AF115:AI115)</f>
        <v>0.29418831719171606</v>
      </c>
      <c r="AK115" s="50">
        <f>AJ115+AK114</f>
        <v>-210.54053885264284</v>
      </c>
      <c r="AL115" s="38">
        <f>AL114+AJ115</f>
        <v>1289.4594611473574</v>
      </c>
    </row>
    <row r="116" ht="14.25">
      <c r="K116" s="26">
        <f t="shared" si="28"/>
        <v>44202.208333333081</v>
      </c>
      <c r="L116" s="28">
        <f t="shared" si="22"/>
        <v>44202.249999999745</v>
      </c>
      <c r="M116" s="30">
        <f t="shared" si="23"/>
        <v>3599.9999997904524</v>
      </c>
      <c r="N116" s="30">
        <f>N115+M116</f>
        <v>453599.9999779975</v>
      </c>
      <c r="O116" s="30">
        <f t="shared" si="24"/>
        <v>0</v>
      </c>
      <c r="P116" s="30">
        <f>P115+O116</f>
        <v>1000000</v>
      </c>
      <c r="Q116" s="30">
        <f>Q115-O116</f>
        <v>1000000</v>
      </c>
      <c r="R116" s="31">
        <f>P116+Q116</f>
        <v>2000000</v>
      </c>
      <c r="S116" s="40">
        <f>Q116/R116</f>
        <v>0.5</v>
      </c>
      <c r="T116" s="41">
        <f t="shared" si="14"/>
        <v>0.5</v>
      </c>
      <c r="U116" s="41">
        <f>IF(S116&gt;T116,0.5/(1-T116)*(S116-T116),0.5/T116*(S116-T116))</f>
        <v>0</v>
      </c>
      <c r="V116" s="42">
        <f>(U116-U115)/M116</f>
        <v>0</v>
      </c>
      <c r="W116" s="43">
        <f>U116-U115</f>
        <v>0</v>
      </c>
      <c r="X116" s="44">
        <f t="shared" si="25"/>
        <v>0.36787944119285576</v>
      </c>
      <c r="Y116" s="34">
        <f>V116+X116*(Y115-V116)</f>
        <v>1.3232430271302829e-44</v>
      </c>
      <c r="Z116" s="35">
        <f>W116+(1-X116)*(Y115-V116)/(ALPHA_D/ALPHA_TIME_UNIT)</f>
        <v>8.1853360125974429e-41</v>
      </c>
      <c r="AA116" s="45">
        <f t="shared" si="26"/>
        <v>0.96078943915456017</v>
      </c>
      <c r="AB116" s="46">
        <f>V116/(ALPHA_I/ALPHA_TIME_UNIT)</f>
        <v>0</v>
      </c>
      <c r="AC116" s="47">
        <f>U116-AB116+AA116*(AC115+AB116-U115)</f>
        <v>-0.0057669038146425248</v>
      </c>
      <c r="AD116" s="48">
        <f>M116*((U116+U115)/2-AB116)+1/(ALPHA_I/ALPHA_TIME_UNIT)*(1-AA116)*(AC115+AB116-U115)</f>
        <v>-21.181662841916129</v>
      </c>
      <c r="AE116" s="49">
        <f t="shared" si="27"/>
        <v>0.041666666664241347</v>
      </c>
      <c r="AF116" s="34">
        <f>K_T/K_UNIT*AE116</f>
        <v>0.41666666664241347</v>
      </c>
      <c r="AG116" s="34">
        <f>((U116+U115)/2)*AE116*K_P/K_UNIT</f>
        <v>0</v>
      </c>
      <c r="AH116" s="34">
        <f>Z116*K_D/K_UNIT</f>
        <v>1.9644806430233864e-38</v>
      </c>
      <c r="AI116" s="34">
        <f>AD116*K_I/K_UNIT/K_TIME_UNIT</f>
        <v>-0.11767590467731183</v>
      </c>
      <c r="AJ116" s="34">
        <f>SUM(AF116:AI116)</f>
        <v>0.29899076196510166</v>
      </c>
      <c r="AK116" s="50">
        <f>AJ116+AK115</f>
        <v>-210.24154809067772</v>
      </c>
      <c r="AL116" s="38">
        <f>AL115+AJ116</f>
        <v>1289.7584519093225</v>
      </c>
    </row>
    <row r="117" ht="14.25">
      <c r="K117" s="26">
        <f t="shared" si="28"/>
        <v>44202.249999999745</v>
      </c>
      <c r="L117" s="28">
        <f t="shared" si="22"/>
        <v>44202.29166666641</v>
      </c>
      <c r="M117" s="30">
        <f t="shared" si="23"/>
        <v>3599.9999997904524</v>
      </c>
      <c r="N117" s="30">
        <f>N116+M117</f>
        <v>457199.99997778796</v>
      </c>
      <c r="O117" s="30">
        <f t="shared" si="24"/>
        <v>0</v>
      </c>
      <c r="P117" s="30">
        <f>P116+O117</f>
        <v>1000000</v>
      </c>
      <c r="Q117" s="30">
        <f>Q116-O117</f>
        <v>1000000</v>
      </c>
      <c r="R117" s="31">
        <f>P117+Q117</f>
        <v>2000000</v>
      </c>
      <c r="S117" s="40">
        <f>Q117/R117</f>
        <v>0.5</v>
      </c>
      <c r="T117" s="41">
        <f t="shared" si="14"/>
        <v>0.5</v>
      </c>
      <c r="U117" s="41">
        <f>IF(S117&gt;T117,0.5/(1-T117)*(S117-T117),0.5/T117*(S117-T117))</f>
        <v>0</v>
      </c>
      <c r="V117" s="42">
        <f>(U117-U116)/M117</f>
        <v>0</v>
      </c>
      <c r="W117" s="43">
        <f>U117-U116</f>
        <v>0</v>
      </c>
      <c r="X117" s="44">
        <f t="shared" si="25"/>
        <v>0.36787944119285576</v>
      </c>
      <c r="Y117" s="34">
        <f>V117+X117*(Y116-V117)</f>
        <v>4.8679390538303132e-45</v>
      </c>
      <c r="Z117" s="35">
        <f>W117+(1-X117)*(Y116-V117)/(ALPHA_D/ALPHA_TIME_UNIT)</f>
        <v>3.0112168382901056e-41</v>
      </c>
      <c r="AA117" s="45">
        <f t="shared" si="26"/>
        <v>0.96078943915456017</v>
      </c>
      <c r="AB117" s="46">
        <f>V117/(ALPHA_I/ALPHA_TIME_UNIT)</f>
        <v>0</v>
      </c>
      <c r="AC117" s="47">
        <f>U117-AB117+AA117*(AC116+AB117-U116)</f>
        <v>-0.005540780281728685</v>
      </c>
      <c r="AD117" s="48">
        <f>M117*((U117+U116)/2-AB117)+1/(ALPHA_I/ALPHA_TIME_UNIT)*(1-AA117)*(AC116+AB117-U116)</f>
        <v>-20.351117962245585</v>
      </c>
      <c r="AE117" s="49">
        <f t="shared" si="27"/>
        <v>0.041666666664241347</v>
      </c>
      <c r="AF117" s="34">
        <f>K_T/K_UNIT*AE117</f>
        <v>0.41666666664241347</v>
      </c>
      <c r="AG117" s="34">
        <f>((U117+U116)/2)*AE117*K_P/K_UNIT</f>
        <v>0</v>
      </c>
      <c r="AH117" s="34">
        <f>Z117*K_D/K_UNIT</f>
        <v>7.226920411896254e-39</v>
      </c>
      <c r="AI117" s="34">
        <f>AD117*K_I/K_UNIT/K_TIME_UNIT</f>
        <v>-0.11306176645691991</v>
      </c>
      <c r="AJ117" s="34">
        <f>SUM(AF117:AI117)</f>
        <v>0.30360490018549358</v>
      </c>
      <c r="AK117" s="50">
        <f>AJ117+AK116</f>
        <v>-209.93794319049223</v>
      </c>
      <c r="AL117" s="38">
        <f>AL116+AJ117</f>
        <v>1290.062056809508</v>
      </c>
    </row>
    <row r="118" ht="14.25">
      <c r="K118" s="26">
        <f t="shared" si="28"/>
        <v>44202.29166666641</v>
      </c>
      <c r="L118" s="28">
        <f t="shared" si="22"/>
        <v>44202.333333333074</v>
      </c>
      <c r="M118" s="30">
        <f t="shared" si="23"/>
        <v>3599.9999997904524</v>
      </c>
      <c r="N118" s="30">
        <f>N117+M118</f>
        <v>460799.99997757841</v>
      </c>
      <c r="O118" s="30">
        <f t="shared" si="24"/>
        <v>0</v>
      </c>
      <c r="P118" s="30">
        <f>P117+O118</f>
        <v>1000000</v>
      </c>
      <c r="Q118" s="30">
        <f>Q117-O118</f>
        <v>1000000</v>
      </c>
      <c r="R118" s="31">
        <f>P118+Q118</f>
        <v>2000000</v>
      </c>
      <c r="S118" s="40">
        <f>Q118/R118</f>
        <v>0.5</v>
      </c>
      <c r="T118" s="41">
        <f t="shared" si="14"/>
        <v>0.5</v>
      </c>
      <c r="U118" s="41">
        <f>IF(S118&gt;T118,0.5/(1-T118)*(S118-T118),0.5/T118*(S118-T118))</f>
        <v>0</v>
      </c>
      <c r="V118" s="42">
        <f>(U118-U117)/M118</f>
        <v>0</v>
      </c>
      <c r="W118" s="43">
        <f>U118-U117</f>
        <v>0</v>
      </c>
      <c r="X118" s="44">
        <f t="shared" si="25"/>
        <v>0.36787944119285576</v>
      </c>
      <c r="Y118" s="34">
        <f>V118+X118*(Y117-V118)</f>
        <v>1.7908146988839745e-45</v>
      </c>
      <c r="Z118" s="35">
        <f>W118+(1-X118)*(Y117-V118)/(ALPHA_D/ALPHA_TIME_UNIT)</f>
        <v>1.1077647677806819e-41</v>
      </c>
      <c r="AA118" s="45">
        <f t="shared" si="26"/>
        <v>0.96078943915456017</v>
      </c>
      <c r="AB118" s="46">
        <f>V118/(ALPHA_I/ALPHA_TIME_UNIT)</f>
        <v>0</v>
      </c>
      <c r="AC118" s="47">
        <f>U118-AB118+AA118*(AC117+AB118-U117)</f>
        <v>-0.0053235231793607495</v>
      </c>
      <c r="AD118" s="48">
        <f>M118*((U118+U117)/2-AB118)+1/(ALPHA_I/ALPHA_TIME_UNIT)*(1-AA118)*(AC117+AB118-U117)</f>
        <v>-19.553139213114232</v>
      </c>
      <c r="AE118" s="49">
        <f t="shared" si="27"/>
        <v>0.041666666664241347</v>
      </c>
      <c r="AF118" s="34">
        <f>K_T/K_UNIT*AE118</f>
        <v>0.41666666664241347</v>
      </c>
      <c r="AG118" s="34">
        <f>((U118+U117)/2)*AE118*K_P/K_UNIT</f>
        <v>0</v>
      </c>
      <c r="AH118" s="34">
        <f>Z118*K_D/K_UNIT</f>
        <v>2.6586354426736366e-39</v>
      </c>
      <c r="AI118" s="34">
        <f>AD118*K_I/K_UNIT/K_TIME_UNIT</f>
        <v>-0.10862855118396797</v>
      </c>
      <c r="AJ118" s="34">
        <f>SUM(AF118:AI118)</f>
        <v>0.30803811545844551</v>
      </c>
      <c r="AK118" s="50">
        <f>AJ118+AK117</f>
        <v>-209.62990507503378</v>
      </c>
      <c r="AL118" s="38">
        <f>AL117+AJ118</f>
        <v>1290.3700949249665</v>
      </c>
    </row>
    <row r="119" ht="14.25">
      <c r="K119" s="26">
        <f t="shared" si="28"/>
        <v>44202.333333333074</v>
      </c>
      <c r="L119" s="28">
        <f t="shared" si="22"/>
        <v>44202.374999999738</v>
      </c>
      <c r="M119" s="30">
        <f t="shared" si="23"/>
        <v>3599.9999997904524</v>
      </c>
      <c r="N119" s="30">
        <f>N118+M119</f>
        <v>464399.99997736886</v>
      </c>
      <c r="O119" s="30">
        <f t="shared" si="24"/>
        <v>0</v>
      </c>
      <c r="P119" s="30">
        <f>P118+O119</f>
        <v>1000000</v>
      </c>
      <c r="Q119" s="30">
        <f>Q118-O119</f>
        <v>1000000</v>
      </c>
      <c r="R119" s="31">
        <f>P119+Q119</f>
        <v>2000000</v>
      </c>
      <c r="S119" s="40">
        <f>Q119/R119</f>
        <v>0.5</v>
      </c>
      <c r="T119" s="41">
        <f t="shared" si="14"/>
        <v>0.5</v>
      </c>
      <c r="U119" s="41">
        <f>IF(S119&gt;T119,0.5/(1-T119)*(S119-T119),0.5/T119*(S119-T119))</f>
        <v>0</v>
      </c>
      <c r="V119" s="42">
        <f>(U119-U118)/M119</f>
        <v>0</v>
      </c>
      <c r="W119" s="43">
        <f>U119-U118</f>
        <v>0</v>
      </c>
      <c r="X119" s="44">
        <f t="shared" si="25"/>
        <v>0.36787944119285576</v>
      </c>
      <c r="Y119" s="34">
        <f>V119+X119*(Y118-V119)</f>
        <v>6.5880391070538876e-46</v>
      </c>
      <c r="Z119" s="35">
        <f>W119+(1-X119)*(Y118-V119)/(ALPHA_D/ALPHA_TIME_UNIT)</f>
        <v>4.0752388374429084e-42</v>
      </c>
      <c r="AA119" s="45">
        <f t="shared" si="26"/>
        <v>0.96078943915456017</v>
      </c>
      <c r="AB119" s="46">
        <f>V119/(ALPHA_I/ALPHA_TIME_UNIT)</f>
        <v>0</v>
      </c>
      <c r="AC119" s="47">
        <f>U119-AB119+AA119*(AC118+AB119-U118)</f>
        <v>-0.0051147848498243158</v>
      </c>
      <c r="AD119" s="48">
        <f>M119*((U119+U118)/2-AB119)+1/(ALPHA_I/ALPHA_TIME_UNIT)*(1-AA119)*(AC118+AB119-U118)</f>
        <v>-18.786449658279061</v>
      </c>
      <c r="AE119" s="49">
        <f t="shared" si="27"/>
        <v>0.041666666664241347</v>
      </c>
      <c r="AF119" s="34">
        <f>K_T/K_UNIT*AE119</f>
        <v>0.41666666664241347</v>
      </c>
      <c r="AG119" s="34">
        <f>((U119+U118)/2)*AE119*K_P/K_UNIT</f>
        <v>0</v>
      </c>
      <c r="AH119" s="34">
        <f>Z119*K_D/K_UNIT</f>
        <v>9.7805732098629798e-40</v>
      </c>
      <c r="AI119" s="34">
        <f>AD119*K_I/K_UNIT/K_TIME_UNIT</f>
        <v>-0.10436916476821699</v>
      </c>
      <c r="AJ119" s="34">
        <f>SUM(AF119:AI119)</f>
        <v>0.31229750187419647</v>
      </c>
      <c r="AK119" s="50">
        <f>AJ119+AK118</f>
        <v>-209.31760757315959</v>
      </c>
      <c r="AL119" s="38">
        <f>AL118+AJ119</f>
        <v>1290.6823924268406</v>
      </c>
    </row>
    <row r="120" ht="14.25">
      <c r="K120" s="26">
        <f t="shared" si="28"/>
        <v>44202.374999999738</v>
      </c>
      <c r="L120" s="28">
        <f t="shared" si="22"/>
        <v>44202.416666666402</v>
      </c>
      <c r="M120" s="30">
        <f t="shared" si="23"/>
        <v>3599.9999997904524</v>
      </c>
      <c r="N120" s="30">
        <f>N119+M120</f>
        <v>467999.99997715931</v>
      </c>
      <c r="O120" s="30">
        <f t="shared" si="24"/>
        <v>0</v>
      </c>
      <c r="P120" s="30">
        <f>P119+O120</f>
        <v>1000000</v>
      </c>
      <c r="Q120" s="30">
        <f>Q119-O120</f>
        <v>1000000</v>
      </c>
      <c r="R120" s="31">
        <f>P120+Q120</f>
        <v>2000000</v>
      </c>
      <c r="S120" s="40">
        <f>Q120/R120</f>
        <v>0.5</v>
      </c>
      <c r="T120" s="41">
        <f t="shared" si="14"/>
        <v>0.5</v>
      </c>
      <c r="U120" s="41">
        <f>IF(S120&gt;T120,0.5/(1-T120)*(S120-T120),0.5/T120*(S120-T120))</f>
        <v>0</v>
      </c>
      <c r="V120" s="42">
        <f>(U120-U119)/M120</f>
        <v>0</v>
      </c>
      <c r="W120" s="43">
        <f>U120-U119</f>
        <v>0</v>
      </c>
      <c r="X120" s="44">
        <f t="shared" si="25"/>
        <v>0.36787944119285576</v>
      </c>
      <c r="Y120" s="34">
        <f>V120+X120*(Y119-V120)</f>
        <v>2.4236041452596648e-46</v>
      </c>
      <c r="Z120" s="35">
        <f>W120+(1-X120)*(Y119-V120)/(ALPHA_D/ALPHA_TIME_UNIT)</f>
        <v>1.4991965862459203e-42</v>
      </c>
      <c r="AA120" s="45">
        <f t="shared" si="26"/>
        <v>0.96078943915456017</v>
      </c>
      <c r="AB120" s="46">
        <f>V120/(ALPHA_I/ALPHA_TIME_UNIT)</f>
        <v>0</v>
      </c>
      <c r="AC120" s="47">
        <f>U120-AB120+AA120*(AC119+AB120-U119)</f>
        <v>-0.0049142312672589457</v>
      </c>
      <c r="AD120" s="48">
        <f>M120*((U120+U119)/2-AB120)+1/(ALPHA_I/ALPHA_TIME_UNIT)*(1-AA120)*(AC119+AB120-U119)</f>
        <v>-18.049822430883321</v>
      </c>
      <c r="AE120" s="49">
        <f t="shared" si="27"/>
        <v>0.041666666664241347</v>
      </c>
      <c r="AF120" s="34">
        <f>K_T/K_UNIT*AE120</f>
        <v>0.41666666664241347</v>
      </c>
      <c r="AG120" s="34">
        <f>((U120+U119)/2)*AE120*K_P/K_UNIT</f>
        <v>0</v>
      </c>
      <c r="AH120" s="34">
        <f>Z120*K_D/K_UNIT</f>
        <v>3.5980718069902089e-40</v>
      </c>
      <c r="AI120" s="34">
        <f>AD120*K_I/K_UNIT/K_TIME_UNIT</f>
        <v>-0.10027679128268513</v>
      </c>
      <c r="AJ120" s="34">
        <f>SUM(AF120:AI120)</f>
        <v>0.31638987535972835</v>
      </c>
      <c r="AK120" s="50">
        <f>AJ120+AK119</f>
        <v>-209.00121769779986</v>
      </c>
      <c r="AL120" s="38">
        <f>AL119+AJ120</f>
        <v>1290.9987823022002</v>
      </c>
    </row>
    <row r="121" ht="14.25">
      <c r="K121" s="26">
        <f t="shared" si="28"/>
        <v>44202.416666666402</v>
      </c>
      <c r="L121" s="28">
        <f t="shared" si="22"/>
        <v>44202.458333333067</v>
      </c>
      <c r="M121" s="30">
        <f t="shared" si="23"/>
        <v>3599.9999997904524</v>
      </c>
      <c r="N121" s="30">
        <f>N120+M121</f>
        <v>471599.99997694977</v>
      </c>
      <c r="O121" s="30">
        <f t="shared" si="24"/>
        <v>0</v>
      </c>
      <c r="P121" s="30">
        <f>P120+O121</f>
        <v>1000000</v>
      </c>
      <c r="Q121" s="30">
        <f>Q120-O121</f>
        <v>1000000</v>
      </c>
      <c r="R121" s="31">
        <f>P121+Q121</f>
        <v>2000000</v>
      </c>
      <c r="S121" s="40">
        <f>Q121/R121</f>
        <v>0.5</v>
      </c>
      <c r="T121" s="41">
        <f t="shared" si="14"/>
        <v>0.5</v>
      </c>
      <c r="U121" s="41">
        <f>IF(S121&gt;T121,0.5/(1-T121)*(S121-T121),0.5/T121*(S121-T121))</f>
        <v>0</v>
      </c>
      <c r="V121" s="42">
        <f>(U121-U120)/M121</f>
        <v>0</v>
      </c>
      <c r="W121" s="43">
        <f>U121-U120</f>
        <v>0</v>
      </c>
      <c r="X121" s="44">
        <f t="shared" si="25"/>
        <v>0.36787944119285576</v>
      </c>
      <c r="Y121" s="34">
        <f>V121+X121*(Y120-V121)</f>
        <v>8.9159413863081424e-47</v>
      </c>
      <c r="Z121" s="35">
        <f>W121+(1-X121)*(Y120-V121)/(ALPHA_D/ALPHA_TIME_UNIT)</f>
        <v>5.515236023863862e-43</v>
      </c>
      <c r="AA121" s="45">
        <f t="shared" si="26"/>
        <v>0.96078943915456017</v>
      </c>
      <c r="AB121" s="46">
        <f>V121/(ALPHA_I/ALPHA_TIME_UNIT)</f>
        <v>0</v>
      </c>
      <c r="AC121" s="47">
        <f>U121-AB121+AA121*(AC120+AB121-U120)</f>
        <v>-0.0047215415031455262</v>
      </c>
      <c r="AD121" s="48">
        <f>M121*((U121+U120)/2-AB121)+1/(ALPHA_I/ALPHA_TIME_UNIT)*(1-AA121)*(AC120+AB121-U120)</f>
        <v>-17.342078770207785</v>
      </c>
      <c r="AE121" s="49">
        <f t="shared" si="27"/>
        <v>0.041666666664241347</v>
      </c>
      <c r="AF121" s="34">
        <f>K_T/K_UNIT*AE121</f>
        <v>0.41666666664241347</v>
      </c>
      <c r="AG121" s="34">
        <f>((U121+U120)/2)*AE121*K_P/K_UNIT</f>
        <v>0</v>
      </c>
      <c r="AH121" s="34">
        <f>Z121*K_D/K_UNIT</f>
        <v>1.3236566457273269e-40</v>
      </c>
      <c r="AI121" s="34">
        <f>AD121*K_I/K_UNIT/K_TIME_UNIT</f>
        <v>-0.096344882056709921</v>
      </c>
      <c r="AJ121" s="34">
        <f>SUM(AF121:AI121)</f>
        <v>0.32032178458570354</v>
      </c>
      <c r="AK121" s="50">
        <f>AJ121+AK120</f>
        <v>-208.68089591321416</v>
      </c>
      <c r="AL121" s="38">
        <f>AL120+AJ121</f>
        <v>1291.319104086786</v>
      </c>
    </row>
    <row r="122" ht="14.25">
      <c r="K122" s="26">
        <f t="shared" si="28"/>
        <v>44202.458333333067</v>
      </c>
      <c r="L122" s="28">
        <f t="shared" si="22"/>
        <v>44202.499999999731</v>
      </c>
      <c r="M122" s="30">
        <f t="shared" si="23"/>
        <v>3599.9999997904524</v>
      </c>
      <c r="N122" s="30">
        <f>N121+M122</f>
        <v>475199.99997674022</v>
      </c>
      <c r="O122" s="30">
        <f t="shared" si="24"/>
        <v>0</v>
      </c>
      <c r="P122" s="30">
        <f>P121+O122</f>
        <v>1000000</v>
      </c>
      <c r="Q122" s="30">
        <f>Q121-O122</f>
        <v>1000000</v>
      </c>
      <c r="R122" s="31">
        <f>P122+Q122</f>
        <v>2000000</v>
      </c>
      <c r="S122" s="40">
        <f>Q122/R122</f>
        <v>0.5</v>
      </c>
      <c r="T122" s="41">
        <f t="shared" si="14"/>
        <v>0.5</v>
      </c>
      <c r="U122" s="41">
        <f>IF(S122&gt;T122,0.5/(1-T122)*(S122-T122),0.5/T122*(S122-T122))</f>
        <v>0</v>
      </c>
      <c r="V122" s="42">
        <f>(U122-U121)/M122</f>
        <v>0</v>
      </c>
      <c r="W122" s="43">
        <f>U122-U121</f>
        <v>0</v>
      </c>
      <c r="X122" s="44">
        <f t="shared" si="25"/>
        <v>0.36787944119285576</v>
      </c>
      <c r="Y122" s="34">
        <f>V122+X122*(Y121-V122)</f>
        <v>3.279991534903295e-47</v>
      </c>
      <c r="Z122" s="35">
        <f>W122+(1-X122)*(Y121-V122)/(ALPHA_D/ALPHA_TIME_UNIT)</f>
        <v>2.0289419465057451e-43</v>
      </c>
      <c r="AA122" s="45">
        <f t="shared" si="26"/>
        <v>0.96078943915456017</v>
      </c>
      <c r="AB122" s="46">
        <f>V122/(ALPHA_I/ALPHA_TIME_UNIT)</f>
        <v>0</v>
      </c>
      <c r="AC122" s="47">
        <f>U122-AB122+AA122*(AC121+AB122-U121)</f>
        <v>-0.0045364072127521693</v>
      </c>
      <c r="AD122" s="48">
        <f>M122*((U122+U121)/2-AB122)+1/(ALPHA_I/ALPHA_TIME_UNIT)*(1-AA122)*(AC121+AB122-U121)</f>
        <v>-16.662086135402141</v>
      </c>
      <c r="AE122" s="49">
        <f t="shared" si="27"/>
        <v>0.041666666664241347</v>
      </c>
      <c r="AF122" s="34">
        <f>K_T/K_UNIT*AE122</f>
        <v>0.41666666664241347</v>
      </c>
      <c r="AG122" s="34">
        <f>((U122+U121)/2)*AE122*K_P/K_UNIT</f>
        <v>0</v>
      </c>
      <c r="AH122" s="34">
        <f>Z122*K_D/K_UNIT</f>
        <v>4.8694606716137883e-41</v>
      </c>
      <c r="AI122" s="34">
        <f>AD122*K_I/K_UNIT/K_TIME_UNIT</f>
        <v>-0.092567145196678566</v>
      </c>
      <c r="AJ122" s="34">
        <f>SUM(AF122:AI122)</f>
        <v>0.32409952144573489</v>
      </c>
      <c r="AK122" s="50">
        <f>AJ122+AK121</f>
        <v>-208.35679639176843</v>
      </c>
      <c r="AL122" s="38">
        <f>AL121+AJ122</f>
        <v>1291.6432036082317</v>
      </c>
    </row>
    <row r="123" ht="14.25">
      <c r="K123" s="26">
        <f t="shared" si="28"/>
        <v>44202.499999999731</v>
      </c>
      <c r="L123" s="28">
        <f t="shared" si="22"/>
        <v>44202.541666666395</v>
      </c>
      <c r="M123" s="30">
        <f t="shared" si="23"/>
        <v>3599.9999997904524</v>
      </c>
      <c r="N123" s="30">
        <f>N122+M123</f>
        <v>478799.99997653067</v>
      </c>
      <c r="O123" s="30">
        <f t="shared" si="24"/>
        <v>0</v>
      </c>
      <c r="P123" s="30">
        <f>P122+O123</f>
        <v>1000000</v>
      </c>
      <c r="Q123" s="30">
        <f>Q122-O123</f>
        <v>1000000</v>
      </c>
      <c r="R123" s="31">
        <f>P123+Q123</f>
        <v>2000000</v>
      </c>
      <c r="S123" s="40">
        <f>Q123/R123</f>
        <v>0.5</v>
      </c>
      <c r="T123" s="41">
        <f t="shared" si="14"/>
        <v>0.5</v>
      </c>
      <c r="U123" s="41">
        <f>IF(S123&gt;T123,0.5/(1-T123)*(S123-T123),0.5/T123*(S123-T123))</f>
        <v>0</v>
      </c>
      <c r="V123" s="42">
        <f>(U123-U122)/M123</f>
        <v>0</v>
      </c>
      <c r="W123" s="43">
        <f>U123-U122</f>
        <v>0</v>
      </c>
      <c r="X123" s="44">
        <f t="shared" si="25"/>
        <v>0.36787944119285576</v>
      </c>
      <c r="Y123" s="34">
        <f>V123+X123*(Y122-V123)</f>
        <v>1.2066414529775214e-47</v>
      </c>
      <c r="Z123" s="35">
        <f>W123+(1-X123)*(Y122-V123)/(ALPHA_D/ALPHA_TIME_UNIT)</f>
        <v>7.4640602949327852e-44</v>
      </c>
      <c r="AA123" s="45">
        <f t="shared" si="26"/>
        <v>0.96078943915456017</v>
      </c>
      <c r="AB123" s="46">
        <f>V123/(ALPHA_I/ALPHA_TIME_UNIT)</f>
        <v>0</v>
      </c>
      <c r="AC123" s="47">
        <f>U123-AB123+AA123*(AC122+AB123-U122)</f>
        <v>-0.0043585321417168579</v>
      </c>
      <c r="AD123" s="48">
        <f>M123*((U123+U122)/2-AB123)+1/(ALPHA_I/ALPHA_TIME_UNIT)*(1-AA123)*(AC122+AB123-U122)</f>
        <v>-16.008756393177997</v>
      </c>
      <c r="AE123" s="49">
        <f t="shared" si="27"/>
        <v>0.041666666664241347</v>
      </c>
      <c r="AF123" s="34">
        <f>K_T/K_UNIT*AE123</f>
        <v>0.41666666664241347</v>
      </c>
      <c r="AG123" s="34">
        <f>((U123+U122)/2)*AE123*K_P/K_UNIT</f>
        <v>0</v>
      </c>
      <c r="AH123" s="34">
        <f>Z123*K_D/K_UNIT</f>
        <v>1.7913744707838685e-41</v>
      </c>
      <c r="AI123" s="34">
        <f>AD123*K_I/K_UNIT/K_TIME_UNIT</f>
        <v>-0.088937535517655542</v>
      </c>
      <c r="AJ123" s="34">
        <f>SUM(AF123:AI123)</f>
        <v>0.32772913112475793</v>
      </c>
      <c r="AK123" s="50">
        <f>AJ123+AK122</f>
        <v>-208.02906726064367</v>
      </c>
      <c r="AL123" s="38">
        <f>AL122+AJ123</f>
        <v>1291.9709327393564</v>
      </c>
    </row>
    <row r="124" ht="14.25">
      <c r="K124" s="26">
        <f t="shared" si="28"/>
        <v>44202.541666666395</v>
      </c>
      <c r="L124" s="28">
        <f t="shared" si="22"/>
        <v>44202.583333333059</v>
      </c>
      <c r="M124" s="30">
        <f t="shared" si="23"/>
        <v>3599.9999997904524</v>
      </c>
      <c r="N124" s="30">
        <f>N123+M124</f>
        <v>482399.99997632112</v>
      </c>
      <c r="O124" s="30">
        <f t="shared" si="24"/>
        <v>0</v>
      </c>
      <c r="P124" s="30">
        <f>P123+O124</f>
        <v>1000000</v>
      </c>
      <c r="Q124" s="30">
        <f>Q123-O124</f>
        <v>1000000</v>
      </c>
      <c r="R124" s="31">
        <f>P124+Q124</f>
        <v>2000000</v>
      </c>
      <c r="S124" s="40">
        <f>Q124/R124</f>
        <v>0.5</v>
      </c>
      <c r="T124" s="41">
        <f t="shared" si="14"/>
        <v>0.5</v>
      </c>
      <c r="U124" s="41">
        <f>IF(S124&gt;T124,0.5/(1-T124)*(S124-T124),0.5/T124*(S124-T124))</f>
        <v>0</v>
      </c>
      <c r="V124" s="42">
        <f>(U124-U123)/M124</f>
        <v>0</v>
      </c>
      <c r="W124" s="43">
        <f>U124-U123</f>
        <v>0</v>
      </c>
      <c r="X124" s="44">
        <f t="shared" si="25"/>
        <v>0.36787944119285576</v>
      </c>
      <c r="Y124" s="34">
        <f>V124+X124*(Y123-V124)</f>
        <v>4.4389858344150614e-48</v>
      </c>
      <c r="Z124" s="35">
        <f>W124+(1-X124)*(Y123-V124)/(ALPHA_D/ALPHA_TIME_UNIT)</f>
        <v>2.7458743303296547e-44</v>
      </c>
      <c r="AA124" s="45">
        <f t="shared" si="26"/>
        <v>0.96078943915456017</v>
      </c>
      <c r="AB124" s="46">
        <f>V124/(ALPHA_I/ALPHA_TIME_UNIT)</f>
        <v>0</v>
      </c>
      <c r="AC124" s="47">
        <f>U124-AB124+AA124*(AC123+AB124-U123)</f>
        <v>-0.0041876316519772637</v>
      </c>
      <c r="AD124" s="48">
        <f>M124*((U124+U123)/2-AB124)+1/(ALPHA_I/ALPHA_TIME_UNIT)*(1-AA124)*(AC123+AB124-U123)</f>
        <v>-15.381044076563468</v>
      </c>
      <c r="AE124" s="49">
        <f t="shared" si="27"/>
        <v>0.041666666664241347</v>
      </c>
      <c r="AF124" s="34">
        <f>K_T/K_UNIT*AE124</f>
        <v>0.41666666664241347</v>
      </c>
      <c r="AG124" s="34">
        <f>((U124+U123)/2)*AE124*K_P/K_UNIT</f>
        <v>0</v>
      </c>
      <c r="AH124" s="34">
        <f>Z124*K_D/K_UNIT</f>
        <v>6.5900983927911718e-42</v>
      </c>
      <c r="AI124" s="34">
        <f>AD124*K_I/K_UNIT/K_TIME_UNIT</f>
        <v>-0.085450244869797048</v>
      </c>
      <c r="AJ124" s="34">
        <f>SUM(AF124:AI124)</f>
        <v>0.33121642177261645</v>
      </c>
      <c r="AK124" s="50">
        <f>AJ124+AK123</f>
        <v>-207.69785083887106</v>
      </c>
      <c r="AL124" s="38">
        <f>AL123+AJ124</f>
        <v>1292.3021491611289</v>
      </c>
    </row>
    <row r="125" ht="14.25">
      <c r="K125" s="26">
        <f t="shared" si="28"/>
        <v>44202.583333333059</v>
      </c>
      <c r="L125" s="28">
        <f t="shared" si="22"/>
        <v>44202.624999999724</v>
      </c>
      <c r="M125" s="30">
        <f t="shared" si="23"/>
        <v>3599.9999997904524</v>
      </c>
      <c r="N125" s="30">
        <f>N124+M125</f>
        <v>485999.99997611158</v>
      </c>
      <c r="O125" s="30">
        <f t="shared" si="24"/>
        <v>0</v>
      </c>
      <c r="P125" s="30">
        <f>P124+O125</f>
        <v>1000000</v>
      </c>
      <c r="Q125" s="30">
        <f>Q124-O125</f>
        <v>1000000</v>
      </c>
      <c r="R125" s="31">
        <f>P125+Q125</f>
        <v>2000000</v>
      </c>
      <c r="S125" s="40">
        <f>Q125/R125</f>
        <v>0.5</v>
      </c>
      <c r="T125" s="41">
        <f t="shared" si="14"/>
        <v>0.5</v>
      </c>
      <c r="U125" s="41">
        <f>IF(S125&gt;T125,0.5/(1-T125)*(S125-T125),0.5/T125*(S125-T125))</f>
        <v>0</v>
      </c>
      <c r="V125" s="42">
        <f>(U125-U124)/M125</f>
        <v>0</v>
      </c>
      <c r="W125" s="43">
        <f>U125-U124</f>
        <v>0</v>
      </c>
      <c r="X125" s="44">
        <f t="shared" si="25"/>
        <v>0.36787944119285576</v>
      </c>
      <c r="Y125" s="34">
        <f>V125+X125*(Y124-V125)</f>
        <v>1.6330116282276153e-48</v>
      </c>
      <c r="Z125" s="35">
        <f>W125+(1-X125)*(Y124-V125)/(ALPHA_D/ALPHA_TIME_UNIT)</f>
        <v>1.0101507142274806e-44</v>
      </c>
      <c r="AA125" s="45">
        <f t="shared" si="26"/>
        <v>0.96078943915456017</v>
      </c>
      <c r="AB125" s="46">
        <f>V125/(ALPHA_I/ALPHA_TIME_UNIT)</f>
        <v>0</v>
      </c>
      <c r="AC125" s="47">
        <f>U125-AB125+AA125*(AC124+AB125-U124)</f>
        <v>-0.0040234322662891196</v>
      </c>
      <c r="AD125" s="48">
        <f>M125*((U125+U124)/2-AB125)+1/(ALPHA_I/ALPHA_TIME_UNIT)*(1-AA125)*(AC124+AB125-U124)</f>
        <v>-14.777944711932983</v>
      </c>
      <c r="AE125" s="49">
        <f t="shared" si="27"/>
        <v>0.041666666664241347</v>
      </c>
      <c r="AF125" s="34">
        <f>K_T/K_UNIT*AE125</f>
        <v>0.41666666664241347</v>
      </c>
      <c r="AG125" s="34">
        <f>((U125+U124)/2)*AE125*K_P/K_UNIT</f>
        <v>0</v>
      </c>
      <c r="AH125" s="34">
        <f>Z125*K_D/K_UNIT</f>
        <v>2.4243617141459534e-42</v>
      </c>
      <c r="AI125" s="34">
        <f>AD125*K_I/K_UNIT/K_TIME_UNIT</f>
        <v>-0.082099692844072134</v>
      </c>
      <c r="AJ125" s="34">
        <f>SUM(AF125:AI125)</f>
        <v>0.33456697379834133</v>
      </c>
      <c r="AK125" s="50">
        <f>AJ125+AK124</f>
        <v>-207.36328386507273</v>
      </c>
      <c r="AL125" s="38">
        <f>AL124+AJ125</f>
        <v>1292.6367161349272</v>
      </c>
    </row>
    <row r="126" ht="14.25">
      <c r="K126" s="26">
        <f t="shared" si="28"/>
        <v>44202.624999999724</v>
      </c>
      <c r="L126" s="28">
        <f t="shared" si="22"/>
        <v>44202.666666666388</v>
      </c>
      <c r="M126" s="30">
        <f t="shared" si="23"/>
        <v>3599.9999997904524</v>
      </c>
      <c r="N126" s="30">
        <f>N125+M126</f>
        <v>489599.99997590203</v>
      </c>
      <c r="O126" s="30">
        <f t="shared" si="24"/>
        <v>0</v>
      </c>
      <c r="P126" s="30">
        <f>P125+O126</f>
        <v>1000000</v>
      </c>
      <c r="Q126" s="30">
        <f>Q125-O126</f>
        <v>1000000</v>
      </c>
      <c r="R126" s="31">
        <f>P126+Q126</f>
        <v>2000000</v>
      </c>
      <c r="S126" s="40">
        <f>Q126/R126</f>
        <v>0.5</v>
      </c>
      <c r="T126" s="41">
        <f t="shared" si="14"/>
        <v>0.5</v>
      </c>
      <c r="U126" s="41">
        <f>IF(S126&gt;T126,0.5/(1-T126)*(S126-T126),0.5/T126*(S126-T126))</f>
        <v>0</v>
      </c>
      <c r="V126" s="42">
        <f>(U126-U125)/M126</f>
        <v>0</v>
      </c>
      <c r="W126" s="43">
        <f>U126-U125</f>
        <v>0</v>
      </c>
      <c r="X126" s="44">
        <f t="shared" si="25"/>
        <v>0.36787944119285576</v>
      </c>
      <c r="Y126" s="34">
        <f>V126+X126*(Y125-V126)</f>
        <v>6.0075140525381064e-49</v>
      </c>
      <c r="Z126" s="35">
        <f>W126+(1-X126)*(Y125-V126)/(ALPHA_D/ALPHA_TIME_UNIT)</f>
        <v>3.716136802705697e-45</v>
      </c>
      <c r="AA126" s="45">
        <f t="shared" si="26"/>
        <v>0.96078943915456017</v>
      </c>
      <c r="AB126" s="46">
        <f>V126/(ALPHA_I/ALPHA_TIME_UNIT)</f>
        <v>0</v>
      </c>
      <c r="AC126" s="47">
        <f>U126-AB126+AA126*(AC125+AB126-U125)</f>
        <v>-0.0038656712306042841</v>
      </c>
      <c r="AD126" s="48">
        <f>M126*((U126+U125)/2-AB126)+1/(ALPHA_I/ALPHA_TIME_UNIT)*(1-AA126)*(AC125+AB126-U125)</f>
        <v>-14.198493211635189</v>
      </c>
      <c r="AE126" s="49">
        <f t="shared" si="27"/>
        <v>0.041666666664241347</v>
      </c>
      <c r="AF126" s="34">
        <f>K_T/K_UNIT*AE126</f>
        <v>0.41666666664241347</v>
      </c>
      <c r="AG126" s="34">
        <f>((U126+U125)/2)*AE126*K_P/K_UNIT</f>
        <v>0</v>
      </c>
      <c r="AH126" s="34">
        <f>Z126*K_D/K_UNIT</f>
        <v>8.9187283264936727e-43</v>
      </c>
      <c r="AI126" s="34">
        <f>AD126*K_I/K_UNIT/K_TIME_UNIT</f>
        <v>-0.078880517842417716</v>
      </c>
      <c r="AJ126" s="34">
        <f>SUM(AF126:AI126)</f>
        <v>0.33778614879999574</v>
      </c>
      <c r="AK126" s="50">
        <f>AJ126+AK125</f>
        <v>-207.02549771627272</v>
      </c>
      <c r="AL126" s="38">
        <f>AL125+AJ126</f>
        <v>1292.9745022837271</v>
      </c>
    </row>
    <row r="127" ht="14.25">
      <c r="K127" s="26">
        <f t="shared" si="28"/>
        <v>44202.666666666388</v>
      </c>
      <c r="L127" s="28">
        <f t="shared" si="22"/>
        <v>44202.708333333052</v>
      </c>
      <c r="M127" s="30">
        <f t="shared" si="23"/>
        <v>3599.9999997904524</v>
      </c>
      <c r="N127" s="30">
        <f>N126+M127</f>
        <v>493199.99997569248</v>
      </c>
      <c r="O127" s="30">
        <f t="shared" si="24"/>
        <v>0</v>
      </c>
      <c r="P127" s="30">
        <f>P126+O127</f>
        <v>1000000</v>
      </c>
      <c r="Q127" s="30">
        <f>Q126-O127</f>
        <v>1000000</v>
      </c>
      <c r="R127" s="31">
        <f>P127+Q127</f>
        <v>2000000</v>
      </c>
      <c r="S127" s="40">
        <f>Q127/R127</f>
        <v>0.5</v>
      </c>
      <c r="T127" s="41">
        <f t="shared" si="14"/>
        <v>0.5</v>
      </c>
      <c r="U127" s="41">
        <f>IF(S127&gt;T127,0.5/(1-T127)*(S127-T127),0.5/T127*(S127-T127))</f>
        <v>0</v>
      </c>
      <c r="V127" s="42">
        <f>(U127-U126)/M127</f>
        <v>0</v>
      </c>
      <c r="W127" s="43">
        <f>U127-U126</f>
        <v>0</v>
      </c>
      <c r="X127" s="44">
        <f t="shared" si="25"/>
        <v>0.36787944119285576</v>
      </c>
      <c r="Y127" s="34">
        <f>V127+X127*(Y126-V127)</f>
        <v>2.2100409126059471e-49</v>
      </c>
      <c r="Z127" s="35">
        <f>W127+(1-X127)*(Y126-V127)/(ALPHA_D/ALPHA_TIME_UNIT)</f>
        <v>1.3670903303755774e-45</v>
      </c>
      <c r="AA127" s="45">
        <f t="shared" si="26"/>
        <v>0.96078943915456017</v>
      </c>
      <c r="AB127" s="46">
        <f>V127/(ALPHA_I/ALPHA_TIME_UNIT)</f>
        <v>0</v>
      </c>
      <c r="AC127" s="47">
        <f>U127-AB127+AA127*(AC126+AB127-U126)</f>
        <v>-0.0037140960936082085</v>
      </c>
      <c r="AD127" s="48">
        <f>M127*((U127+U126)/2-AB127)+1/(ALPHA_I/ALPHA_TIME_UNIT)*(1-AA127)*(AC126+AB127-U126)</f>
        <v>-13.641762329646802</v>
      </c>
      <c r="AE127" s="49">
        <f t="shared" si="27"/>
        <v>0.041666666664241347</v>
      </c>
      <c r="AF127" s="34">
        <f>K_T/K_UNIT*AE127</f>
        <v>0.41666666664241347</v>
      </c>
      <c r="AG127" s="34">
        <f>((U127+U126)/2)*AE127*K_P/K_UNIT</f>
        <v>0</v>
      </c>
      <c r="AH127" s="34">
        <f>Z127*K_D/K_UNIT</f>
        <v>3.2810167929013857e-43</v>
      </c>
      <c r="AI127" s="34">
        <f>AD127*K_I/K_UNIT/K_TIME_UNIT</f>
        <v>-0.075787568498037791</v>
      </c>
      <c r="AJ127" s="34">
        <f>SUM(AF127:AI127)</f>
        <v>0.34087909814437567</v>
      </c>
      <c r="AK127" s="50">
        <f>AJ127+AK126</f>
        <v>-206.68461861812835</v>
      </c>
      <c r="AL127" s="38">
        <f>AL126+AJ127</f>
        <v>1293.3153813818715</v>
      </c>
    </row>
    <row r="128" ht="14.25">
      <c r="K128" s="26">
        <f t="shared" si="28"/>
        <v>44202.708333333052</v>
      </c>
      <c r="L128" s="28">
        <f t="shared" si="22"/>
        <v>44202.749999999716</v>
      </c>
      <c r="M128" s="30">
        <f t="shared" si="23"/>
        <v>3599.9999997904524</v>
      </c>
      <c r="N128" s="30">
        <f>N127+M128</f>
        <v>496799.99997548293</v>
      </c>
      <c r="O128" s="30">
        <f t="shared" si="24"/>
        <v>0</v>
      </c>
      <c r="P128" s="30">
        <f>P127+O128</f>
        <v>1000000</v>
      </c>
      <c r="Q128" s="30">
        <f>Q127-O128</f>
        <v>1000000</v>
      </c>
      <c r="R128" s="31">
        <f>P128+Q128</f>
        <v>2000000</v>
      </c>
      <c r="S128" s="40">
        <f>Q128/R128</f>
        <v>0.5</v>
      </c>
      <c r="T128" s="41">
        <f t="shared" si="14"/>
        <v>0.5</v>
      </c>
      <c r="U128" s="41">
        <f>IF(S128&gt;T128,0.5/(1-T128)*(S128-T128),0.5/T128*(S128-T128))</f>
        <v>0</v>
      </c>
      <c r="V128" s="42">
        <f>(U128-U127)/M128</f>
        <v>0</v>
      </c>
      <c r="W128" s="43">
        <f>U128-U127</f>
        <v>0</v>
      </c>
      <c r="X128" s="44">
        <f t="shared" si="25"/>
        <v>0.36787944119285576</v>
      </c>
      <c r="Y128" s="34">
        <f>V128+X128*(Y127-V128)</f>
        <v>8.1302861594282481e-50</v>
      </c>
      <c r="Z128" s="35">
        <f>W128+(1-X128)*(Y127-V128)/(ALPHA_D/ALPHA_TIME_UNIT)</f>
        <v>5.0292442679872407e-46</v>
      </c>
      <c r="AA128" s="45">
        <f t="shared" si="26"/>
        <v>0.96078943915456017</v>
      </c>
      <c r="AB128" s="46">
        <f>V128/(ALPHA_I/ALPHA_TIME_UNIT)</f>
        <v>0</v>
      </c>
      <c r="AC128" s="47">
        <f>U128-AB128+AA128*(AC127+AB128-U127)</f>
        <v>-0.0035684643027439735</v>
      </c>
      <c r="AD128" s="48">
        <f>M128*((U128+U127)/2-AB128)+1/(ALPHA_I/ALPHA_TIME_UNIT)*(1-AA128)*(AC127+AB128-U127)</f>
        <v>-13.106861177781157</v>
      </c>
      <c r="AE128" s="49">
        <f t="shared" si="27"/>
        <v>0.041666666664241347</v>
      </c>
      <c r="AF128" s="34">
        <f>K_T/K_UNIT*AE128</f>
        <v>0.41666666664241347</v>
      </c>
      <c r="AG128" s="34">
        <f>((U128+U127)/2)*AE128*K_P/K_UNIT</f>
        <v>0</v>
      </c>
      <c r="AH128" s="34">
        <f>Z128*K_D/K_UNIT</f>
        <v>1.2070186243169377e-43</v>
      </c>
      <c r="AI128" s="34">
        <f>AD128*K_I/K_UNIT/K_TIME_UNIT</f>
        <v>-0.072815895432117542</v>
      </c>
      <c r="AJ128" s="34">
        <f>SUM(AF128:AI128)</f>
        <v>0.34385077121029595</v>
      </c>
      <c r="AK128" s="50">
        <f>AJ128+AK127</f>
        <v>-206.34076784691806</v>
      </c>
      <c r="AL128" s="38">
        <f>AL127+AJ128</f>
        <v>1293.6592321530818</v>
      </c>
    </row>
    <row r="129" ht="14.25">
      <c r="K129" s="26">
        <f t="shared" si="28"/>
        <v>44202.749999999716</v>
      </c>
      <c r="L129" s="28">
        <f t="shared" si="22"/>
        <v>44202.79166666638</v>
      </c>
      <c r="M129" s="30">
        <f t="shared" si="23"/>
        <v>3599.9999997904524</v>
      </c>
      <c r="N129" s="30">
        <f>N128+M129</f>
        <v>500399.99997527339</v>
      </c>
      <c r="O129" s="30">
        <f t="shared" si="24"/>
        <v>0</v>
      </c>
      <c r="P129" s="30">
        <f>P128+O129</f>
        <v>1000000</v>
      </c>
      <c r="Q129" s="30">
        <f>Q128-O129</f>
        <v>1000000</v>
      </c>
      <c r="R129" s="31">
        <f>P129+Q129</f>
        <v>2000000</v>
      </c>
      <c r="S129" s="40">
        <f>Q129/R129</f>
        <v>0.5</v>
      </c>
      <c r="T129" s="41">
        <f t="shared" si="14"/>
        <v>0.5</v>
      </c>
      <c r="U129" s="41">
        <f>IF(S129&gt;T129,0.5/(1-T129)*(S129-T129),0.5/T129*(S129-T129))</f>
        <v>0</v>
      </c>
      <c r="V129" s="42">
        <f>(U129-U128)/M129</f>
        <v>0</v>
      </c>
      <c r="W129" s="43">
        <f>U129-U128</f>
        <v>0</v>
      </c>
      <c r="X129" s="44">
        <f t="shared" si="25"/>
        <v>0.36787944119285576</v>
      </c>
      <c r="Y129" s="34">
        <f>V129+X129*(Y128-V129)</f>
        <v>2.9909651290684733e-50</v>
      </c>
      <c r="Z129" s="35">
        <f>W129+(1-X129)*(Y128-V129)/(ALPHA_D/ALPHA_TIME_UNIT)</f>
        <v>1.8501555709295186e-46</v>
      </c>
      <c r="AA129" s="45">
        <f t="shared" si="26"/>
        <v>0.96078943915456017</v>
      </c>
      <c r="AB129" s="46">
        <f>V129/(ALPHA_I/ALPHA_TIME_UNIT)</f>
        <v>0</v>
      </c>
      <c r="AC129" s="47">
        <f>U129-AB129+AA129*(AC128+AB129-U128)</f>
        <v>-0.0034285428160764509</v>
      </c>
      <c r="AD129" s="48">
        <f>M129*((U129+U128)/2-AB129)+1/(ALPHA_I/ALPHA_TIME_UNIT)*(1-AA129)*(AC128+AB129-U128)</f>
        <v>-12.592933800077036</v>
      </c>
      <c r="AE129" s="49">
        <f t="shared" si="27"/>
        <v>0.041666666664241347</v>
      </c>
      <c r="AF129" s="34">
        <f>K_T/K_UNIT*AE129</f>
        <v>0.41666666664241347</v>
      </c>
      <c r="AG129" s="34">
        <f>((U129+U128)/2)*AE129*K_P/K_UNIT</f>
        <v>0</v>
      </c>
      <c r="AH129" s="34">
        <f>Z129*K_D/K_UNIT</f>
        <v>4.4403733702308449e-44</v>
      </c>
      <c r="AI129" s="34">
        <f>AD129*K_I/K_UNIT/K_TIME_UNIT</f>
        <v>-0.069960743333761302</v>
      </c>
      <c r="AJ129" s="34">
        <f>SUM(AF129:AI129)</f>
        <v>0.34670592330865219</v>
      </c>
      <c r="AK129" s="50">
        <f>AJ129+AK128</f>
        <v>-205.99406192360939</v>
      </c>
      <c r="AL129" s="38">
        <f>AL128+AJ129</f>
        <v>1294.0059380763905</v>
      </c>
    </row>
    <row r="130" ht="14.25">
      <c r="K130" s="26">
        <f t="shared" si="28"/>
        <v>44202.79166666638</v>
      </c>
      <c r="L130" s="28">
        <f t="shared" si="22"/>
        <v>44202.833333333045</v>
      </c>
      <c r="M130" s="30">
        <f t="shared" si="23"/>
        <v>3599.9999997904524</v>
      </c>
      <c r="N130" s="30">
        <f>N129+M130</f>
        <v>503999.99997506384</v>
      </c>
      <c r="O130" s="30">
        <f t="shared" si="24"/>
        <v>0</v>
      </c>
      <c r="P130" s="30">
        <f>P129+O130</f>
        <v>1000000</v>
      </c>
      <c r="Q130" s="30">
        <f>Q129-O130</f>
        <v>1000000</v>
      </c>
      <c r="R130" s="31">
        <f>P130+Q130</f>
        <v>2000000</v>
      </c>
      <c r="S130" s="40">
        <f>Q130/R130</f>
        <v>0.5</v>
      </c>
      <c r="T130" s="41">
        <f t="shared" si="14"/>
        <v>0.5</v>
      </c>
      <c r="U130" s="41">
        <f>IF(S130&gt;T130,0.5/(1-T130)*(S130-T130),0.5/T130*(S130-T130))</f>
        <v>0</v>
      </c>
      <c r="V130" s="42">
        <f>(U130-U129)/M130</f>
        <v>0</v>
      </c>
      <c r="W130" s="43">
        <f>U130-U129</f>
        <v>0</v>
      </c>
      <c r="X130" s="44">
        <f t="shared" si="25"/>
        <v>0.36787944119285576</v>
      </c>
      <c r="Y130" s="34">
        <f>V130+X130*(Y129-V130)</f>
        <v>1.1003145803090276e-50</v>
      </c>
      <c r="Z130" s="35">
        <f>W130+(1-X130)*(Y129-V130)/(ALPHA_D/ALPHA_TIME_UNIT)</f>
        <v>6.8063419755340048e-47</v>
      </c>
      <c r="AA130" s="45">
        <f t="shared" si="26"/>
        <v>0.96078943915456017</v>
      </c>
      <c r="AB130" s="46">
        <f>V130/(ALPHA_I/ALPHA_TIME_UNIT)</f>
        <v>0</v>
      </c>
      <c r="AC130" s="47">
        <f>U130-AB130+AA130*(AC129+AB130-U129)</f>
        <v>-0.0032941077293754898</v>
      </c>
      <c r="AD130" s="48">
        <f>M130*((U130+U129)/2-AB130)+1/(ALPHA_I/ALPHA_TIME_UNIT)*(1-AA130)*(AC129+AB130-U129)</f>
        <v>-12.09915780308652</v>
      </c>
      <c r="AE130" s="49">
        <f t="shared" si="27"/>
        <v>0.041666666664241347</v>
      </c>
      <c r="AF130" s="34">
        <f>K_T/K_UNIT*AE130</f>
        <v>0.41666666664241347</v>
      </c>
      <c r="AG130" s="34">
        <f>((U130+U129)/2)*AE130*K_P/K_UNIT</f>
        <v>0</v>
      </c>
      <c r="AH130" s="34">
        <f>Z130*K_D/K_UNIT</f>
        <v>1.6335220741281613e-44</v>
      </c>
      <c r="AI130" s="34">
        <f>AD130*K_I/K_UNIT/K_TIME_UNIT</f>
        <v>-0.067217543350480663</v>
      </c>
      <c r="AJ130" s="34">
        <f>SUM(AF130:AI130)</f>
        <v>0.34944912329193278</v>
      </c>
      <c r="AK130" s="50">
        <f>AJ130+AK129</f>
        <v>-205.64461280031747</v>
      </c>
      <c r="AL130" s="38">
        <f>AL129+AJ130</f>
        <v>1294.3553871996824</v>
      </c>
    </row>
    <row r="131" ht="14.25">
      <c r="K131" s="26">
        <f t="shared" si="28"/>
        <v>44202.833333333045</v>
      </c>
      <c r="L131" s="28">
        <f t="shared" si="22"/>
        <v>44202.874999999709</v>
      </c>
      <c r="M131" s="30">
        <f t="shared" si="23"/>
        <v>3599.9999997904524</v>
      </c>
      <c r="N131" s="30">
        <f>N130+M131</f>
        <v>507599.99997485429</v>
      </c>
      <c r="O131" s="30">
        <f t="shared" si="24"/>
        <v>0</v>
      </c>
      <c r="P131" s="30">
        <f>P130+O131</f>
        <v>1000000</v>
      </c>
      <c r="Q131" s="30">
        <f>Q130-O131</f>
        <v>1000000</v>
      </c>
      <c r="R131" s="31">
        <f>P131+Q131</f>
        <v>2000000</v>
      </c>
      <c r="S131" s="40">
        <f>Q131/R131</f>
        <v>0.5</v>
      </c>
      <c r="T131" s="41">
        <f t="shared" si="14"/>
        <v>0.5</v>
      </c>
      <c r="U131" s="41">
        <f>IF(S131&gt;T131,0.5/(1-T131)*(S131-T131),0.5/T131*(S131-T131))</f>
        <v>0</v>
      </c>
      <c r="V131" s="42">
        <f>(U131-U130)/M131</f>
        <v>0</v>
      </c>
      <c r="W131" s="43">
        <f>U131-U130</f>
        <v>0</v>
      </c>
      <c r="X131" s="44">
        <f t="shared" si="25"/>
        <v>0.36787944119285576</v>
      </c>
      <c r="Y131" s="34">
        <f>V131+X131*(Y130-V131)</f>
        <v>4.0478311294043669e-51</v>
      </c>
      <c r="Z131" s="35">
        <f>W131+(1-X131)*(Y130-V131)/(ALPHA_D/ALPHA_TIME_UNIT)</f>
        <v>2.5039132825269272e-47</v>
      </c>
      <c r="AA131" s="45">
        <f t="shared" si="26"/>
        <v>0.96078943915456017</v>
      </c>
      <c r="AB131" s="46">
        <f>V131/(ALPHA_I/ALPHA_TIME_UNIT)</f>
        <v>0</v>
      </c>
      <c r="AC131" s="47">
        <f>U131-AB131+AA131*(AC130+AB131-U130)</f>
        <v>-0.0031649439178213787</v>
      </c>
      <c r="AD131" s="48">
        <f>M131*((U131+U130)/2-AB131)+1/(ALPHA_I/ALPHA_TIME_UNIT)*(1-AA131)*(AC130+AB131-U130)</f>
        <v>-11.624743039870019</v>
      </c>
      <c r="AE131" s="49">
        <f t="shared" si="27"/>
        <v>0.041666666664241347</v>
      </c>
      <c r="AF131" s="34">
        <f>K_T/K_UNIT*AE131</f>
        <v>0.41666666664241347</v>
      </c>
      <c r="AG131" s="34">
        <f>((U131+U130)/2)*AE131*K_P/K_UNIT</f>
        <v>0</v>
      </c>
      <c r="AH131" s="34">
        <f>Z131*K_D/K_UNIT</f>
        <v>6.0093918780646256e-45</v>
      </c>
      <c r="AI131" s="34">
        <f>AD131*K_I/K_UNIT/K_TIME_UNIT</f>
        <v>-0.064581905777055651</v>
      </c>
      <c r="AJ131" s="34">
        <f>SUM(AF131:AI131)</f>
        <v>0.35208476086535784</v>
      </c>
      <c r="AK131" s="50">
        <f>AJ131+AK130</f>
        <v>-205.29252803945212</v>
      </c>
      <c r="AL131" s="38">
        <f>AL130+AJ131</f>
        <v>1294.7074719605478</v>
      </c>
    </row>
    <row r="132" ht="14.25">
      <c r="K132" s="26">
        <f t="shared" si="28"/>
        <v>44202.874999999709</v>
      </c>
      <c r="L132" s="28">
        <f t="shared" si="22"/>
        <v>44202.916666666373</v>
      </c>
      <c r="M132" s="30">
        <f t="shared" si="23"/>
        <v>3599.9999997904524</v>
      </c>
      <c r="N132" s="30">
        <f>N131+M132</f>
        <v>511199.99997464474</v>
      </c>
      <c r="O132" s="30">
        <f t="shared" si="24"/>
        <v>0</v>
      </c>
      <c r="P132" s="30">
        <f>P131+O132</f>
        <v>1000000</v>
      </c>
      <c r="Q132" s="30">
        <f>Q131-O132</f>
        <v>1000000</v>
      </c>
      <c r="R132" s="31">
        <f>P132+Q132</f>
        <v>2000000</v>
      </c>
      <c r="S132" s="40">
        <f>Q132/R132</f>
        <v>0.5</v>
      </c>
      <c r="T132" s="41">
        <f t="shared" si="14"/>
        <v>0.5</v>
      </c>
      <c r="U132" s="41">
        <f>IF(S132&gt;T132,0.5/(1-T132)*(S132-T132),0.5/T132*(S132-T132))</f>
        <v>0</v>
      </c>
      <c r="V132" s="42">
        <f>(U132-U131)/M132</f>
        <v>0</v>
      </c>
      <c r="W132" s="43">
        <f>U132-U131</f>
        <v>0</v>
      </c>
      <c r="X132" s="44">
        <f t="shared" si="25"/>
        <v>0.36787944119285576</v>
      </c>
      <c r="Y132" s="34">
        <f>V132+X132*(Y131-V132)</f>
        <v>1.4891138539283248e-51</v>
      </c>
      <c r="Z132" s="35">
        <f>W132+(1-X132)*(Y131-V132)/(ALPHA_D/ALPHA_TIME_UNIT)</f>
        <v>9.2113821917137519e-48</v>
      </c>
      <c r="AA132" s="45">
        <f t="shared" si="26"/>
        <v>0.96078943915456017</v>
      </c>
      <c r="AB132" s="46">
        <f>V132/(ALPHA_I/ALPHA_TIME_UNIT)</f>
        <v>0</v>
      </c>
      <c r="AC132" s="47">
        <f>U132-AB132+AA132*(AC131+AB132-U131)</f>
        <v>-0.0030408446917592389</v>
      </c>
      <c r="AD132" s="48">
        <f>M132*((U132+U131)/2-AB132)+1/(ALPHA_I/ALPHA_TIME_UNIT)*(1-AA132)*(AC131+AB132-U131)</f>
        <v>-11.168930345592592</v>
      </c>
      <c r="AE132" s="49">
        <f t="shared" si="27"/>
        <v>0.041666666664241347</v>
      </c>
      <c r="AF132" s="34">
        <f>K_T/K_UNIT*AE132</f>
        <v>0.41666666664241347</v>
      </c>
      <c r="AG132" s="34">
        <f>((U132+U131)/2)*AE132*K_P/K_UNIT</f>
        <v>0</v>
      </c>
      <c r="AH132" s="34">
        <f>Z132*K_D/K_UNIT</f>
        <v>2.2107317260113004e-45</v>
      </c>
      <c r="AI132" s="34">
        <f>AD132*K_I/K_UNIT/K_TIME_UNIT</f>
        <v>-0.062049613031069956</v>
      </c>
      <c r="AJ132" s="34">
        <f>SUM(AF132:AI132)</f>
        <v>0.35461705361134355</v>
      </c>
      <c r="AK132" s="50">
        <f>AJ132+AK131</f>
        <v>-204.93791098584077</v>
      </c>
      <c r="AL132" s="38">
        <f>AL131+AJ132</f>
        <v>1295.062089014159</v>
      </c>
    </row>
    <row r="133" ht="14.25">
      <c r="K133" s="26">
        <f t="shared" si="28"/>
        <v>44202.916666666373</v>
      </c>
      <c r="L133" s="28">
        <f t="shared" si="22"/>
        <v>44202.958333333037</v>
      </c>
      <c r="M133" s="30">
        <f t="shared" si="23"/>
        <v>3599.9999997904524</v>
      </c>
      <c r="N133" s="30">
        <f>N132+M133</f>
        <v>514799.9999744352</v>
      </c>
      <c r="O133" s="30">
        <f t="shared" si="24"/>
        <v>0</v>
      </c>
      <c r="P133" s="30">
        <f>P132+O133</f>
        <v>1000000</v>
      </c>
      <c r="Q133" s="30">
        <f>Q132-O133</f>
        <v>1000000</v>
      </c>
      <c r="R133" s="31">
        <f>P133+Q133</f>
        <v>2000000</v>
      </c>
      <c r="S133" s="40">
        <f>Q133/R133</f>
        <v>0.5</v>
      </c>
      <c r="T133" s="41">
        <f t="shared" ref="T133:T172" si="29">TARGET/PEER_TARGET_UNIT</f>
        <v>0.5</v>
      </c>
      <c r="U133" s="41">
        <f>IF(S133&gt;T133,0.5/(1-T133)*(S133-T133),0.5/T133*(S133-T133))</f>
        <v>0</v>
      </c>
      <c r="V133" s="42">
        <f>(U133-U132)/M133</f>
        <v>0</v>
      </c>
      <c r="W133" s="43">
        <f>U133-U132</f>
        <v>0</v>
      </c>
      <c r="X133" s="44">
        <f t="shared" si="25"/>
        <v>0.36787944119285576</v>
      </c>
      <c r="Y133" s="34">
        <f>V133+X133*(Y132-V133)</f>
        <v>5.4781437245569197e-52</v>
      </c>
      <c r="Z133" s="35">
        <f>W133+(1-X133)*(Y132-V133)/(ALPHA_D/ALPHA_TIME_UNIT)</f>
        <v>3.3886781333014784e-48</v>
      </c>
      <c r="AA133" s="45">
        <f t="shared" si="26"/>
        <v>0.96078943915456017</v>
      </c>
      <c r="AB133" s="46">
        <f>V133/(ALPHA_I/ALPHA_TIME_UNIT)</f>
        <v>0</v>
      </c>
      <c r="AC133" s="47">
        <f>U133-AB133+AA133*(AC132+AB133-U132)</f>
        <v>-0.0029216114659514807</v>
      </c>
      <c r="AD133" s="48">
        <f>M133*((U133+U132)/2-AB133)+1/(ALPHA_I/ALPHA_TIME_UNIT)*(1-AA133)*(AC132+AB133-U132)</f>
        <v>-10.730990322698256</v>
      </c>
      <c r="AE133" s="49">
        <f t="shared" si="27"/>
        <v>0.041666666664241347</v>
      </c>
      <c r="AF133" s="34">
        <f>K_T/K_UNIT*AE133</f>
        <v>0.41666666664241347</v>
      </c>
      <c r="AG133" s="34">
        <f>((U133+U132)/2)*AE133*K_P/K_UNIT</f>
        <v>0</v>
      </c>
      <c r="AH133" s="34">
        <f>Z133*K_D/K_UNIT</f>
        <v>8.1328275199235477e-46</v>
      </c>
      <c r="AI133" s="34">
        <f>AD133*K_I/K_UNIT/K_TIME_UNIT</f>
        <v>-0.0596166129038792</v>
      </c>
      <c r="AJ133" s="34">
        <f>SUM(AF133:AI133)</f>
        <v>0.35705005373853427</v>
      </c>
      <c r="AK133" s="50">
        <f>AJ133+AK132</f>
        <v>-204.58086093210224</v>
      </c>
      <c r="AL133" s="38">
        <f>AL132+AJ133</f>
        <v>1295.4191390678975</v>
      </c>
    </row>
    <row r="134" ht="14.25">
      <c r="K134" s="26">
        <f t="shared" si="28"/>
        <v>44202.958333333037</v>
      </c>
      <c r="L134" s="28">
        <f t="shared" si="22"/>
        <v>44202.999999999702</v>
      </c>
      <c r="M134" s="30">
        <f t="shared" si="23"/>
        <v>3599.9999997904524</v>
      </c>
      <c r="N134" s="30">
        <f>N133+M134</f>
        <v>518399.99997422565</v>
      </c>
      <c r="O134" s="30">
        <f t="shared" si="24"/>
        <v>0</v>
      </c>
      <c r="P134" s="30">
        <f>P133+O134</f>
        <v>1000000</v>
      </c>
      <c r="Q134" s="30">
        <f>Q133-O134</f>
        <v>1000000</v>
      </c>
      <c r="R134" s="31">
        <f>P134+Q134</f>
        <v>2000000</v>
      </c>
      <c r="S134" s="40">
        <f>Q134/R134</f>
        <v>0.5</v>
      </c>
      <c r="T134" s="41">
        <f t="shared" si="29"/>
        <v>0.5</v>
      </c>
      <c r="U134" s="41">
        <f>IF(S134&gt;T134,0.5/(1-T134)*(S134-T134),0.5/T134*(S134-T134))</f>
        <v>0</v>
      </c>
      <c r="V134" s="42">
        <f>(U134-U133)/M134</f>
        <v>0</v>
      </c>
      <c r="W134" s="43">
        <f>U134-U133</f>
        <v>0</v>
      </c>
      <c r="X134" s="44">
        <f t="shared" si="25"/>
        <v>0.36787944119285576</v>
      </c>
      <c r="Y134" s="34">
        <f>V134+X134*(Y133-V134)</f>
        <v>2.0152964521641491e-52</v>
      </c>
      <c r="Z134" s="35">
        <f>W134+(1-X134)*(Y133-V134)/(ALPHA_D/ALPHA_TIME_UNIT)</f>
        <v>1.2466250180613974e-48</v>
      </c>
      <c r="AA134" s="45">
        <f t="shared" si="26"/>
        <v>0.96078943915456017</v>
      </c>
      <c r="AB134" s="46">
        <f>V134/(ALPHA_I/ALPHA_TIME_UNIT)</f>
        <v>0</v>
      </c>
      <c r="AC134" s="47">
        <f>U134-AB134+AA134*(AC133+AB134-U133)</f>
        <v>-0.0028070534417990556</v>
      </c>
      <c r="AD134" s="48">
        <f>M134*((U134+U133)/2-AB134)+1/(ALPHA_I/ALPHA_TIME_UNIT)*(1-AA134)*(AC133+AB134-U133)</f>
        <v>-10.31022217371827</v>
      </c>
      <c r="AE134" s="49">
        <f t="shared" si="27"/>
        <v>0.041666666664241347</v>
      </c>
      <c r="AF134" s="34">
        <f>K_T/K_UNIT*AE134</f>
        <v>0.41666666664241347</v>
      </c>
      <c r="AG134" s="34">
        <f>((U134+U133)/2)*AE134*K_P/K_UNIT</f>
        <v>0</v>
      </c>
      <c r="AH134" s="34">
        <f>Z134*K_D/K_UNIT</f>
        <v>2.9919000433473538e-46</v>
      </c>
      <c r="AI134" s="34">
        <f>AD134*K_I/K_UNIT/K_TIME_UNIT</f>
        <v>-0.05727901207621261</v>
      </c>
      <c r="AJ134" s="34">
        <f>SUM(AF134:AI134)</f>
        <v>0.35938765456620086</v>
      </c>
      <c r="AK134" s="50">
        <f>AJ134+AK133</f>
        <v>-204.22147327753603</v>
      </c>
      <c r="AL134" s="38">
        <f>AL133+AJ134</f>
        <v>1295.7785267224638</v>
      </c>
    </row>
    <row r="135" ht="14.25">
      <c r="K135" s="26">
        <f t="shared" si="28"/>
        <v>44202.999999999702</v>
      </c>
      <c r="L135" s="28">
        <f t="shared" si="22"/>
        <v>44203.041666666366</v>
      </c>
      <c r="M135" s="30">
        <f t="shared" si="23"/>
        <v>3599.9999997904524</v>
      </c>
      <c r="N135" s="30">
        <f>N134+M135</f>
        <v>521999.9999740161</v>
      </c>
      <c r="O135" s="30">
        <f t="shared" si="24"/>
        <v>0</v>
      </c>
      <c r="P135" s="30">
        <f>P134+O135</f>
        <v>1000000</v>
      </c>
      <c r="Q135" s="30">
        <f>Q134-O135</f>
        <v>1000000</v>
      </c>
      <c r="R135" s="31">
        <f>P135+Q135</f>
        <v>2000000</v>
      </c>
      <c r="S135" s="40">
        <f>Q135/R135</f>
        <v>0.5</v>
      </c>
      <c r="T135" s="41">
        <f t="shared" si="29"/>
        <v>0.5</v>
      </c>
      <c r="U135" s="41">
        <f>IF(S135&gt;T135,0.5/(1-T135)*(S135-T135),0.5/T135*(S135-T135))</f>
        <v>0</v>
      </c>
      <c r="V135" s="42">
        <f>(U135-U134)/M135</f>
        <v>0</v>
      </c>
      <c r="W135" s="43">
        <f>U135-U134</f>
        <v>0</v>
      </c>
      <c r="X135" s="44">
        <f t="shared" si="25"/>
        <v>0.36787944119285576</v>
      </c>
      <c r="Y135" s="34">
        <f>V135+X135*(Y134-V135)</f>
        <v>7.4138613266009193e-53</v>
      </c>
      <c r="Z135" s="35">
        <f>W135+(1-X135)*(Y134-V135)/(ALPHA_D/ALPHA_TIME_UNIT)</f>
        <v>4.5860771502146055e-49</v>
      </c>
      <c r="AA135" s="45">
        <f t="shared" si="26"/>
        <v>0.96078943915456017</v>
      </c>
      <c r="AB135" s="46">
        <f>V135/(ALPHA_I/ALPHA_TIME_UNIT)</f>
        <v>0</v>
      </c>
      <c r="AC135" s="47">
        <f>U135-AB135+AA135*(AC134+AB135-U134)</f>
        <v>-0.0026969873020229922</v>
      </c>
      <c r="AD135" s="48">
        <f>M135*((U135+U134)/2-AB135)+1/(ALPHA_I/ALPHA_TIME_UNIT)*(1-AA135)*(AC134+AB135-U134)</f>
        <v>-9.9059525798456871</v>
      </c>
      <c r="AE135" s="49">
        <f t="shared" si="27"/>
        <v>0.041666666664241347</v>
      </c>
      <c r="AF135" s="34">
        <f>K_T/K_UNIT*AE135</f>
        <v>0.41666666664241347</v>
      </c>
      <c r="AG135" s="34">
        <f>((U135+U134)/2)*AE135*K_P/K_UNIT</f>
        <v>0</v>
      </c>
      <c r="AH135" s="34">
        <f>Z135*K_D/K_UNIT</f>
        <v>1.1006585160515053e-46</v>
      </c>
      <c r="AI135" s="34">
        <f>AD135*K_I/K_UNIT/K_TIME_UNIT</f>
        <v>-0.055033069888031597</v>
      </c>
      <c r="AJ135" s="34">
        <f>SUM(AF135:AI135)</f>
        <v>0.36163359675438189</v>
      </c>
      <c r="AK135" s="50">
        <f>AJ135+AK134</f>
        <v>-203.85983968078165</v>
      </c>
      <c r="AL135" s="38">
        <f>AL134+AJ135</f>
        <v>1296.1401603192182</v>
      </c>
    </row>
    <row r="136" ht="14.25">
      <c r="K136" s="26">
        <f t="shared" si="28"/>
        <v>44203.041666666366</v>
      </c>
      <c r="L136" s="28">
        <f t="shared" si="22"/>
        <v>44203.08333333303</v>
      </c>
      <c r="M136" s="30">
        <f t="shared" si="23"/>
        <v>3599.9999997904524</v>
      </c>
      <c r="N136" s="30">
        <f>N135+M136</f>
        <v>525599.99997380655</v>
      </c>
      <c r="O136" s="30">
        <f t="shared" si="24"/>
        <v>0</v>
      </c>
      <c r="P136" s="30">
        <f>P135+O136</f>
        <v>1000000</v>
      </c>
      <c r="Q136" s="30">
        <f>Q135-O136</f>
        <v>1000000</v>
      </c>
      <c r="R136" s="31">
        <f>P136+Q136</f>
        <v>2000000</v>
      </c>
      <c r="S136" s="40">
        <f>Q136/R136</f>
        <v>0.5</v>
      </c>
      <c r="T136" s="41">
        <f t="shared" si="29"/>
        <v>0.5</v>
      </c>
      <c r="U136" s="41">
        <f>IF(S136&gt;T136,0.5/(1-T136)*(S136-T136),0.5/T136*(S136-T136))</f>
        <v>0</v>
      </c>
      <c r="V136" s="42">
        <f>(U136-U135)/M136</f>
        <v>0</v>
      </c>
      <c r="W136" s="43">
        <f>U136-U135</f>
        <v>0</v>
      </c>
      <c r="X136" s="44">
        <f t="shared" si="25"/>
        <v>0.36787944119285576</v>
      </c>
      <c r="Y136" s="34">
        <f>V136+X136*(Y135-V136)</f>
        <v>2.7274071619112703e-53</v>
      </c>
      <c r="Z136" s="35">
        <f>W136+(1-X136)*(Y135-V136)/(ALPHA_D/ALPHA_TIME_UNIT)</f>
        <v>1.6871234992882734e-49</v>
      </c>
      <c r="AA136" s="45">
        <f t="shared" si="26"/>
        <v>0.96078943915456017</v>
      </c>
      <c r="AB136" s="46">
        <f>V136/(ALPHA_I/ALPHA_TIME_UNIT)</f>
        <v>0</v>
      </c>
      <c r="AC136" s="47">
        <f>U136-AB136+AA136*(AC135+AB136-U135)</f>
        <v>-0.0025912369173176409</v>
      </c>
      <c r="AD136" s="48">
        <f>M136*((U136+U135)/2-AB136)+1/(ALPHA_I/ALPHA_TIME_UNIT)*(1-AA136)*(AC135+AB136-U135)</f>
        <v>-9.5175346234816054</v>
      </c>
      <c r="AE136" s="49">
        <f t="shared" si="27"/>
        <v>0.041666666664241347</v>
      </c>
      <c r="AF136" s="34">
        <f>K_T/K_UNIT*AE136</f>
        <v>0.41666666664241347</v>
      </c>
      <c r="AG136" s="34">
        <f>((U136+U135)/2)*AE136*K_P/K_UNIT</f>
        <v>0</v>
      </c>
      <c r="AH136" s="34">
        <f>Z136*K_D/K_UNIT</f>
        <v>4.0490963982918561e-47</v>
      </c>
      <c r="AI136" s="34">
        <f>AD136*K_I/K_UNIT/K_TIME_UNIT</f>
        <v>-0.052875192352675592</v>
      </c>
      <c r="AJ136" s="34">
        <f>SUM(AF136:AI136)</f>
        <v>0.3637914742897379</v>
      </c>
      <c r="AK136" s="50">
        <f>AJ136+AK135</f>
        <v>-203.49604820649191</v>
      </c>
      <c r="AL136" s="38">
        <f>AL135+AJ136</f>
        <v>1296.5039517935079</v>
      </c>
    </row>
    <row r="137" ht="14.25">
      <c r="K137" s="26">
        <f t="shared" si="28"/>
        <v>44203.08333333303</v>
      </c>
      <c r="L137" s="28">
        <f t="shared" si="22"/>
        <v>44203.124999999694</v>
      </c>
      <c r="M137" s="30">
        <f t="shared" si="23"/>
        <v>3599.9999997904524</v>
      </c>
      <c r="N137" s="30">
        <f>N136+M137</f>
        <v>529199.99997359701</v>
      </c>
      <c r="O137" s="30">
        <f t="shared" si="24"/>
        <v>0</v>
      </c>
      <c r="P137" s="30">
        <f>P136+O137</f>
        <v>1000000</v>
      </c>
      <c r="Q137" s="30">
        <f>Q136-O137</f>
        <v>1000000</v>
      </c>
      <c r="R137" s="31">
        <f>P137+Q137</f>
        <v>2000000</v>
      </c>
      <c r="S137" s="40">
        <f>Q137/R137</f>
        <v>0.5</v>
      </c>
      <c r="T137" s="41">
        <f t="shared" si="29"/>
        <v>0.5</v>
      </c>
      <c r="U137" s="41">
        <f>IF(S137&gt;T137,0.5/(1-T137)*(S137-T137),0.5/T137*(S137-T137))</f>
        <v>0</v>
      </c>
      <c r="V137" s="42">
        <f>(U137-U136)/M137</f>
        <v>0</v>
      </c>
      <c r="W137" s="43">
        <f>U137-U136</f>
        <v>0</v>
      </c>
      <c r="X137" s="44">
        <f t="shared" si="25"/>
        <v>0.36787944119285576</v>
      </c>
      <c r="Y137" s="34">
        <f>V137+X137*(Y136-V137)</f>
        <v>1.0033570226293109e-53</v>
      </c>
      <c r="Z137" s="35">
        <f>W137+(1-X137)*(Y136-V137)/(ALPHA_D/ALPHA_TIME_UNIT)</f>
        <v>6.2065805014150542e-50</v>
      </c>
      <c r="AA137" s="45">
        <f t="shared" si="26"/>
        <v>0.96078943915456017</v>
      </c>
      <c r="AB137" s="46">
        <f>V137/(ALPHA_I/ALPHA_TIME_UNIT)</f>
        <v>0</v>
      </c>
      <c r="AC137" s="47">
        <f>U137-AB137+AA137*(AC136+AB137-U136)</f>
        <v>-0.0024896330645062074</v>
      </c>
      <c r="AD137" s="48">
        <f>M137*((U137+U136)/2-AB137)+1/(ALPHA_I/ALPHA_TIME_UNIT)*(1-AA137)*(AC136+AB137-U136)</f>
        <v>-9.1443467530289997</v>
      </c>
      <c r="AE137" s="49">
        <f t="shared" si="27"/>
        <v>0.041666666664241347</v>
      </c>
      <c r="AF137" s="34">
        <f>K_T/K_UNIT*AE137</f>
        <v>0.41666666664241347</v>
      </c>
      <c r="AG137" s="34">
        <f>((U137+U136)/2)*AE137*K_P/K_UNIT</f>
        <v>0</v>
      </c>
      <c r="AH137" s="34">
        <f>Z137*K_D/K_UNIT</f>
        <v>1.4895793203396131e-47</v>
      </c>
      <c r="AI137" s="34">
        <f>AD137*K_I/K_UNIT/K_TIME_UNIT</f>
        <v>-0.050801926405716666</v>
      </c>
      <c r="AJ137" s="34">
        <f>SUM(AF137:AI137)</f>
        <v>0.36586474023669679</v>
      </c>
      <c r="AK137" s="50">
        <f>AJ137+AK136</f>
        <v>-203.1301834662552</v>
      </c>
      <c r="AL137" s="38">
        <f>AL136+AJ137</f>
        <v>1296.8698165337446</v>
      </c>
    </row>
    <row r="138" ht="14.25">
      <c r="K138" s="26">
        <f t="shared" si="28"/>
        <v>44203.124999999694</v>
      </c>
      <c r="L138" s="28">
        <f t="shared" si="22"/>
        <v>44203.166666666359</v>
      </c>
      <c r="M138" s="30">
        <f t="shared" si="23"/>
        <v>3599.9999997904524</v>
      </c>
      <c r="N138" s="30">
        <f>N137+M138</f>
        <v>532799.99997338746</v>
      </c>
      <c r="O138" s="30">
        <f t="shared" si="24"/>
        <v>0</v>
      </c>
      <c r="P138" s="30">
        <f>P137+O138</f>
        <v>1000000</v>
      </c>
      <c r="Q138" s="30">
        <f>Q137-O138</f>
        <v>1000000</v>
      </c>
      <c r="R138" s="31">
        <f>P138+Q138</f>
        <v>2000000</v>
      </c>
      <c r="S138" s="40">
        <f>Q138/R138</f>
        <v>0.5</v>
      </c>
      <c r="T138" s="41">
        <f t="shared" si="29"/>
        <v>0.5</v>
      </c>
      <c r="U138" s="41">
        <f>IF(S138&gt;T138,0.5/(1-T138)*(S138-T138),0.5/T138*(S138-T138))</f>
        <v>0</v>
      </c>
      <c r="V138" s="42">
        <f>(U138-U137)/M138</f>
        <v>0</v>
      </c>
      <c r="W138" s="43">
        <f>U138-U137</f>
        <v>0</v>
      </c>
      <c r="X138" s="44">
        <f t="shared" si="25"/>
        <v>0.36787944119285576</v>
      </c>
      <c r="Y138" s="34">
        <f>V138+X138*(Y137-V138)</f>
        <v>3.6911442080179843e-54</v>
      </c>
      <c r="Z138" s="35">
        <f>W138+(1-X138)*(Y137-V138)/(ALPHA_D/ALPHA_TIME_UNIT)</f>
        <v>2.2832733665790447e-50</v>
      </c>
      <c r="AA138" s="45">
        <f t="shared" si="26"/>
        <v>0.96078943915456017</v>
      </c>
      <c r="AB138" s="46">
        <f>V138/(ALPHA_I/ALPHA_TIME_UNIT)</f>
        <v>0</v>
      </c>
      <c r="AC138" s="47">
        <f>U138-AB138+AA138*(AC137+AB138-U137)</f>
        <v>-0.0023920131557475677</v>
      </c>
      <c r="AD138" s="48">
        <f>M138*((U138+U137)/2-AB138)+1/(ALPHA_I/ALPHA_TIME_UNIT)*(1-AA138)*(AC137+AB138-U137)</f>
        <v>-8.7857917882775549</v>
      </c>
      <c r="AE138" s="49">
        <f t="shared" si="27"/>
        <v>0.041666666664241347</v>
      </c>
      <c r="AF138" s="34">
        <f>K_T/K_UNIT*AE138</f>
        <v>0.41666666664241347</v>
      </c>
      <c r="AG138" s="34">
        <f>((U138+U137)/2)*AE138*K_P/K_UNIT</f>
        <v>0</v>
      </c>
      <c r="AH138" s="34">
        <f>Z138*K_D/K_UNIT</f>
        <v>5.4798560797897074e-48</v>
      </c>
      <c r="AI138" s="34">
        <f>AD138*K_I/K_UNIT/K_TIME_UNIT</f>
        <v>-0.048809954379319752</v>
      </c>
      <c r="AJ138" s="34">
        <f>SUM(AF138:AI138)</f>
        <v>0.36785671226309374</v>
      </c>
      <c r="AK138" s="50">
        <f>AJ138+AK137</f>
        <v>-202.76232675399211</v>
      </c>
      <c r="AL138" s="38">
        <f>AL137+AJ138</f>
        <v>1297.2376732460077</v>
      </c>
    </row>
    <row r="139" ht="14.25">
      <c r="K139" s="26">
        <f t="shared" si="28"/>
        <v>44203.166666666359</v>
      </c>
      <c r="L139" s="28">
        <f t="shared" si="22"/>
        <v>44203.208333333023</v>
      </c>
      <c r="M139" s="30">
        <f t="shared" si="23"/>
        <v>3599.9999997904524</v>
      </c>
      <c r="N139" s="30">
        <f>N138+M139</f>
        <v>536399.99997317791</v>
      </c>
      <c r="O139" s="30">
        <f t="shared" si="24"/>
        <v>0</v>
      </c>
      <c r="P139" s="30">
        <f>P138+O139</f>
        <v>1000000</v>
      </c>
      <c r="Q139" s="30">
        <f>Q138-O139</f>
        <v>1000000</v>
      </c>
      <c r="R139" s="31">
        <f>P139+Q139</f>
        <v>2000000</v>
      </c>
      <c r="S139" s="40">
        <f>Q139/R139</f>
        <v>0.5</v>
      </c>
      <c r="T139" s="41">
        <f t="shared" si="29"/>
        <v>0.5</v>
      </c>
      <c r="U139" s="41">
        <f>IF(S139&gt;T139,0.5/(1-T139)*(S139-T139),0.5/T139*(S139-T139))</f>
        <v>0</v>
      </c>
      <c r="V139" s="42">
        <f>(U139-U138)/M139</f>
        <v>0</v>
      </c>
      <c r="W139" s="43">
        <f>U139-U138</f>
        <v>0</v>
      </c>
      <c r="X139" s="44">
        <f t="shared" si="25"/>
        <v>0.36787944119285576</v>
      </c>
      <c r="Y139" s="34">
        <f>V139+X139*(Y138-V139)</f>
        <v>1.3578960686079022e-54</v>
      </c>
      <c r="Z139" s="35">
        <f>W139+(1-X139)*(Y138-V139)/(ALPHA_D/ALPHA_TIME_UNIT)</f>
        <v>8.3996933018762957e-51</v>
      </c>
      <c r="AA139" s="45">
        <f t="shared" si="26"/>
        <v>0.96078943915456017</v>
      </c>
      <c r="AB139" s="46">
        <f>V139/(ALPHA_I/ALPHA_TIME_UNIT)</f>
        <v>0</v>
      </c>
      <c r="AC139" s="47">
        <f>U139-AB139+AA139*(AC138+AB139-U138)</f>
        <v>-0.0022982209783610351</v>
      </c>
      <c r="AD139" s="48">
        <f>M139*((U139+U138)/2-AB139)+1/(ALPHA_I/ALPHA_TIME_UNIT)*(1-AA139)*(AC138+AB139-U138)</f>
        <v>-8.4412959647879315</v>
      </c>
      <c r="AE139" s="49">
        <f t="shared" si="27"/>
        <v>0.041666666664241347</v>
      </c>
      <c r="AF139" s="34">
        <f>K_T/K_UNIT*AE139</f>
        <v>0.41666666664241347</v>
      </c>
      <c r="AG139" s="34">
        <f>((U139+U138)/2)*AE139*K_P/K_UNIT</f>
        <v>0</v>
      </c>
      <c r="AH139" s="34">
        <f>Z139*K_D/K_UNIT</f>
        <v>2.0159263924503111e-48</v>
      </c>
      <c r="AI139" s="34">
        <f>AD139*K_I/K_UNIT/K_TIME_UNIT</f>
        <v>-0.046896088693266287</v>
      </c>
      <c r="AJ139" s="34">
        <f>SUM(AF139:AI139)</f>
        <v>0.36977057794914719</v>
      </c>
      <c r="AK139" s="50">
        <f>AJ139+AK138</f>
        <v>-202.39255617604297</v>
      </c>
      <c r="AL139" s="38">
        <f>AL138+AJ139</f>
        <v>1297.6074438239568</v>
      </c>
    </row>
    <row r="140" ht="14.25">
      <c r="K140" s="26">
        <f t="shared" si="28"/>
        <v>44203.208333333023</v>
      </c>
      <c r="L140" s="28">
        <f t="shared" si="22"/>
        <v>44203.249999999687</v>
      </c>
      <c r="M140" s="30">
        <f t="shared" si="23"/>
        <v>3599.9999997904524</v>
      </c>
      <c r="N140" s="30">
        <f>N139+M140</f>
        <v>539999.99997296836</v>
      </c>
      <c r="O140" s="30">
        <f t="shared" si="24"/>
        <v>0</v>
      </c>
      <c r="P140" s="30">
        <f>P139+O140</f>
        <v>1000000</v>
      </c>
      <c r="Q140" s="30">
        <f>Q139-O140</f>
        <v>1000000</v>
      </c>
      <c r="R140" s="31">
        <f>P140+Q140</f>
        <v>2000000</v>
      </c>
      <c r="S140" s="40">
        <f>Q140/R140</f>
        <v>0.5</v>
      </c>
      <c r="T140" s="41">
        <f t="shared" si="29"/>
        <v>0.5</v>
      </c>
      <c r="U140" s="41">
        <f>IF(S140&gt;T140,0.5/(1-T140)*(S140-T140),0.5/T140*(S140-T140))</f>
        <v>0</v>
      </c>
      <c r="V140" s="42">
        <f>(U140-U139)/M140</f>
        <v>0</v>
      </c>
      <c r="W140" s="43">
        <f>U140-U139</f>
        <v>0</v>
      </c>
      <c r="X140" s="44">
        <f t="shared" si="25"/>
        <v>0.36787944119285576</v>
      </c>
      <c r="Y140" s="34">
        <f>V140+X140*(Y139-V140)</f>
        <v>4.995420469174508e-55</v>
      </c>
      <c r="Z140" s="35">
        <f>W140+(1-X140)*(Y139-V140)/(ALPHA_D/ALPHA_TIME_UNIT)</f>
        <v>3.0900744780856254e-51</v>
      </c>
      <c r="AA140" s="45">
        <f t="shared" si="26"/>
        <v>0.96078943915456017</v>
      </c>
      <c r="AB140" s="46">
        <f>V140/(ALPHA_I/ALPHA_TIME_UNIT)</f>
        <v>0</v>
      </c>
      <c r="AC140" s="47">
        <f>U140-AB140+AA140*(AC139+AB140-U139)</f>
        <v>-0.0022081064448527437</v>
      </c>
      <c r="AD140" s="48">
        <f>M140*((U140+U139)/2-AB140)+1/(ALPHA_I/ALPHA_TIME_UNIT)*(1-AA140)*(AC139+AB140-U139)</f>
        <v>-8.1103080157462486</v>
      </c>
      <c r="AE140" s="49">
        <f t="shared" si="27"/>
        <v>0.041666666664241347</v>
      </c>
      <c r="AF140" s="34">
        <f>K_T/K_UNIT*AE140</f>
        <v>0.41666666664241347</v>
      </c>
      <c r="AG140" s="34">
        <f>((U140+U139)/2)*AE140*K_P/K_UNIT</f>
        <v>0</v>
      </c>
      <c r="AH140" s="34">
        <f>Z140*K_D/K_UNIT</f>
        <v>7.4161787474055009e-49</v>
      </c>
      <c r="AI140" s="34">
        <f>AD140*K_I/K_UNIT/K_TIME_UNIT</f>
        <v>-0.045057266754145821</v>
      </c>
      <c r="AJ140" s="34">
        <f>SUM(AF140:AI140)</f>
        <v>0.37160939988826763</v>
      </c>
      <c r="AK140" s="50">
        <f>AJ140+AK139</f>
        <v>-202.02094677615472</v>
      </c>
      <c r="AL140" s="38">
        <f>AL139+AJ140</f>
        <v>1297.9790532238451</v>
      </c>
    </row>
    <row r="141" ht="14.25">
      <c r="K141" s="26">
        <f t="shared" si="28"/>
        <v>44203.249999999687</v>
      </c>
      <c r="L141" s="28">
        <f t="shared" si="22"/>
        <v>44203.291666666351</v>
      </c>
      <c r="M141" s="30">
        <f t="shared" si="23"/>
        <v>3599.9999997904524</v>
      </c>
      <c r="N141" s="30">
        <f>N140+M141</f>
        <v>543599.99997275881</v>
      </c>
      <c r="O141" s="30">
        <f t="shared" si="24"/>
        <v>0</v>
      </c>
      <c r="P141" s="30">
        <f>P140+O141</f>
        <v>1000000</v>
      </c>
      <c r="Q141" s="30">
        <f>Q140-O141</f>
        <v>1000000</v>
      </c>
      <c r="R141" s="31">
        <f>P141+Q141</f>
        <v>2000000</v>
      </c>
      <c r="S141" s="40">
        <f>Q141/R141</f>
        <v>0.5</v>
      </c>
      <c r="T141" s="41">
        <f t="shared" si="29"/>
        <v>0.5</v>
      </c>
      <c r="U141" s="41">
        <f>IF(S141&gt;T141,0.5/(1-T141)*(S141-T141),0.5/T141*(S141-T141))</f>
        <v>0</v>
      </c>
      <c r="V141" s="42">
        <f>(U141-U140)/M141</f>
        <v>0</v>
      </c>
      <c r="W141" s="43">
        <f>U141-U140</f>
        <v>0</v>
      </c>
      <c r="X141" s="44">
        <f t="shared" si="25"/>
        <v>0.36787944119285576</v>
      </c>
      <c r="Y141" s="34">
        <f>V141+X141*(Y140-V141)</f>
        <v>1.8377124907232712e-55</v>
      </c>
      <c r="Z141" s="35">
        <f>W141+(1-X141)*(Y140-V141)/(ALPHA_D/ALPHA_TIME_UNIT)</f>
        <v>1.1367748722424453e-51</v>
      </c>
      <c r="AA141" s="45">
        <f t="shared" si="26"/>
        <v>0.96078943915456017</v>
      </c>
      <c r="AB141" s="46">
        <f>V141/(ALPHA_I/ALPHA_TIME_UNIT)</f>
        <v>0</v>
      </c>
      <c r="AC141" s="47">
        <f>U141-AB141+AA141*(AC140+AB141-U140)</f>
        <v>-0.0021215253527436372</v>
      </c>
      <c r="AD141" s="48">
        <f>M141*((U141+U140)/2-AB141)+1/(ALPHA_I/ALPHA_TIME_UNIT)*(1-AA141)*(AC140+AB141-U140)</f>
        <v>-7.7922982898195725</v>
      </c>
      <c r="AE141" s="49">
        <f t="shared" si="27"/>
        <v>0.041666666664241347</v>
      </c>
      <c r="AF141" s="34">
        <f>K_T/K_UNIT*AE141</f>
        <v>0.41666666664241347</v>
      </c>
      <c r="AG141" s="34">
        <f>((U141+U140)/2)*AE141*K_P/K_UNIT</f>
        <v>0</v>
      </c>
      <c r="AH141" s="34">
        <f>Z141*K_D/K_UNIT</f>
        <v>2.7282596933818687e-49</v>
      </c>
      <c r="AI141" s="34">
        <f>AD141*K_I/K_UNIT/K_TIME_UNIT</f>
        <v>-0.043290546054553181</v>
      </c>
      <c r="AJ141" s="34">
        <f>SUM(AF141:AI141)</f>
        <v>0.37337612058786029</v>
      </c>
      <c r="AK141" s="50">
        <f>AJ141+AK140</f>
        <v>-201.64757065556685</v>
      </c>
      <c r="AL141" s="38">
        <f>AL140+AJ141</f>
        <v>1298.3524293444329</v>
      </c>
    </row>
    <row r="142" ht="14.25">
      <c r="K142" s="26">
        <f t="shared" si="28"/>
        <v>44203.291666666351</v>
      </c>
      <c r="L142" s="28">
        <f t="shared" si="22"/>
        <v>44203.333333333016</v>
      </c>
      <c r="M142" s="30">
        <f t="shared" si="23"/>
        <v>3599.9999997904524</v>
      </c>
      <c r="N142" s="30">
        <f>N141+M142</f>
        <v>547199.99997254927</v>
      </c>
      <c r="O142" s="30">
        <f t="shared" si="24"/>
        <v>0</v>
      </c>
      <c r="P142" s="30">
        <f>P141+O142</f>
        <v>1000000</v>
      </c>
      <c r="Q142" s="30">
        <f>Q141-O142</f>
        <v>1000000</v>
      </c>
      <c r="R142" s="31">
        <f>P142+Q142</f>
        <v>2000000</v>
      </c>
      <c r="S142" s="40">
        <f>Q142/R142</f>
        <v>0.5</v>
      </c>
      <c r="T142" s="41">
        <f t="shared" si="29"/>
        <v>0.5</v>
      </c>
      <c r="U142" s="41">
        <f>IF(S142&gt;T142,0.5/(1-T142)*(S142-T142),0.5/T142*(S142-T142))</f>
        <v>0</v>
      </c>
      <c r="V142" s="42">
        <f>(U142-U141)/M142</f>
        <v>0</v>
      </c>
      <c r="W142" s="43">
        <f>U142-U141</f>
        <v>0</v>
      </c>
      <c r="X142" s="44">
        <f t="shared" si="25"/>
        <v>0.36787944119285576</v>
      </c>
      <c r="Y142" s="34">
        <f>V142+X142*(Y141-V142)</f>
        <v>6.7605664416040814e-56</v>
      </c>
      <c r="Z142" s="35">
        <f>W142+(1-X142)*(Y141-V142)/(ALPHA_D/ALPHA_TIME_UNIT)</f>
        <v>4.1819610476263072e-52</v>
      </c>
      <c r="AA142" s="45">
        <f t="shared" si="26"/>
        <v>0.96078943915456017</v>
      </c>
      <c r="AB142" s="46">
        <f>V142/(ALPHA_I/ALPHA_TIME_UNIT)</f>
        <v>0</v>
      </c>
      <c r="AC142" s="47">
        <f>U142-AB142+AA142*(AC141+AB142-U141)</f>
        <v>-0.0020383391538147397</v>
      </c>
      <c r="AD142" s="48">
        <f>M142*((U142+U141)/2-AB142)+1/(ALPHA_I/ALPHA_TIME_UNIT)*(1-AA142)*(AC141+AB142-U141)</f>
        <v>-7.4867579036007843</v>
      </c>
      <c r="AE142" s="49">
        <f t="shared" si="27"/>
        <v>0.041666666664241347</v>
      </c>
      <c r="AF142" s="34">
        <f>K_T/K_UNIT*AE142</f>
        <v>0.41666666664241347</v>
      </c>
      <c r="AG142" s="34">
        <f>((U142+U141)/2)*AE142*K_P/K_UNIT</f>
        <v>0</v>
      </c>
      <c r="AH142" s="34">
        <f>Z142*K_D/K_UNIT</f>
        <v>1.0036706514303138e-49</v>
      </c>
      <c r="AI142" s="34">
        <f>AD142*K_I/K_UNIT/K_TIME_UNIT</f>
        <v>-0.0415930994644488</v>
      </c>
      <c r="AJ142" s="34">
        <f>SUM(AF142:AI142)</f>
        <v>0.3750735671779647</v>
      </c>
      <c r="AK142" s="50">
        <f>AJ142+AK141</f>
        <v>-201.27249708838889</v>
      </c>
      <c r="AL142" s="38">
        <f>AL141+AJ142</f>
        <v>1298.7275029116108</v>
      </c>
    </row>
    <row r="143" ht="14.25">
      <c r="K143" s="26">
        <f t="shared" si="28"/>
        <v>44203.333333333016</v>
      </c>
      <c r="L143" s="28">
        <f t="shared" si="22"/>
        <v>44203.37499999968</v>
      </c>
      <c r="M143" s="30">
        <f t="shared" si="23"/>
        <v>3599.9999997904524</v>
      </c>
      <c r="N143" s="30">
        <f>N142+M143</f>
        <v>550799.99997233972</v>
      </c>
      <c r="O143" s="30">
        <f t="shared" si="24"/>
        <v>0</v>
      </c>
      <c r="P143" s="30">
        <f>P142+O143</f>
        <v>1000000</v>
      </c>
      <c r="Q143" s="30">
        <f>Q142-O143</f>
        <v>1000000</v>
      </c>
      <c r="R143" s="31">
        <f>P143+Q143</f>
        <v>2000000</v>
      </c>
      <c r="S143" s="40">
        <f>Q143/R143</f>
        <v>0.5</v>
      </c>
      <c r="T143" s="41">
        <f t="shared" si="29"/>
        <v>0.5</v>
      </c>
      <c r="U143" s="41">
        <f>IF(S143&gt;T143,0.5/(1-T143)*(S143-T143),0.5/T143*(S143-T143))</f>
        <v>0</v>
      </c>
      <c r="V143" s="42">
        <f>(U143-U142)/M143</f>
        <v>0</v>
      </c>
      <c r="W143" s="43">
        <f>U143-U142</f>
        <v>0</v>
      </c>
      <c r="X143" s="44">
        <f t="shared" si="25"/>
        <v>0.36787944119285576</v>
      </c>
      <c r="Y143" s="34">
        <f>V143+X143*(Y142-V143)</f>
        <v>2.487073404684483e-56</v>
      </c>
      <c r="Z143" s="35">
        <f>W143+(1-X143)*(Y142-V143)/(ALPHA_D/ALPHA_TIME_UNIT)</f>
        <v>1.5384574932910553e-52</v>
      </c>
      <c r="AA143" s="45">
        <f t="shared" si="26"/>
        <v>0.96078943915456017</v>
      </c>
      <c r="AB143" s="46">
        <f>V143/(ALPHA_I/ALPHA_TIME_UNIT)</f>
        <v>0</v>
      </c>
      <c r="AC143" s="47">
        <f>U143-AB143+AA143*(AC142+AB143-U142)</f>
        <v>-0.0019584147324004444</v>
      </c>
      <c r="AD143" s="48">
        <f>M143*((U143+U142)/2-AB143)+1/(ALPHA_I/ALPHA_TIME_UNIT)*(1-AA143)*(AC142+AB143-U142)</f>
        <v>-7.1931979272865689</v>
      </c>
      <c r="AE143" s="49">
        <f t="shared" si="27"/>
        <v>0.041666666664241347</v>
      </c>
      <c r="AF143" s="34">
        <f>K_T/K_UNIT*AE143</f>
        <v>0.41666666664241347</v>
      </c>
      <c r="AG143" s="34">
        <f>((U143+U142)/2)*AE143*K_P/K_UNIT</f>
        <v>0</v>
      </c>
      <c r="AH143" s="34">
        <f>Z143*K_D/K_UNIT</f>
        <v>3.6922979838985328e-50</v>
      </c>
      <c r="AI143" s="34">
        <f>AD143*K_I/K_UNIT/K_TIME_UNIT</f>
        <v>-0.039962210707147602</v>
      </c>
      <c r="AJ143" s="34">
        <f>SUM(AF143:AI143)</f>
        <v>0.37670445593526586</v>
      </c>
      <c r="AK143" s="50">
        <f>AJ143+AK142</f>
        <v>-200.89579263245363</v>
      </c>
      <c r="AL143" s="38">
        <f>AL142+AJ143</f>
        <v>1299.104207367546</v>
      </c>
    </row>
    <row r="144" ht="14.25">
      <c r="K144" s="26">
        <f t="shared" si="28"/>
        <v>44203.37499999968</v>
      </c>
      <c r="L144" s="28">
        <f t="shared" si="22"/>
        <v>44203.416666666344</v>
      </c>
      <c r="M144" s="30">
        <f t="shared" si="23"/>
        <v>3599.9999997904524</v>
      </c>
      <c r="N144" s="30">
        <f>N143+M144</f>
        <v>554399.99997213017</v>
      </c>
      <c r="O144" s="30">
        <f t="shared" si="24"/>
        <v>0</v>
      </c>
      <c r="P144" s="30">
        <f>P143+O144</f>
        <v>1000000</v>
      </c>
      <c r="Q144" s="30">
        <f>Q143-O144</f>
        <v>1000000</v>
      </c>
      <c r="R144" s="31">
        <f>P144+Q144</f>
        <v>2000000</v>
      </c>
      <c r="S144" s="40">
        <f>Q144/R144</f>
        <v>0.5</v>
      </c>
      <c r="T144" s="41">
        <f t="shared" si="29"/>
        <v>0.5</v>
      </c>
      <c r="U144" s="41">
        <f>IF(S144&gt;T144,0.5/(1-T144)*(S144-T144),0.5/T144*(S144-T144))</f>
        <v>0</v>
      </c>
      <c r="V144" s="42">
        <f>(U144-U143)/M144</f>
        <v>0</v>
      </c>
      <c r="W144" s="43">
        <f>U144-U143</f>
        <v>0</v>
      </c>
      <c r="X144" s="44">
        <f t="shared" si="25"/>
        <v>0.36787944119285576</v>
      </c>
      <c r="Y144" s="34">
        <f>V144+X144*(Y143-V144)</f>
        <v>9.1494317432094087e-57</v>
      </c>
      <c r="Z144" s="35">
        <f>W144+(1-X144)*(Y143-V144)/(ALPHA_D/ALPHA_TIME_UNIT)</f>
        <v>5.6596688293087519e-53</v>
      </c>
      <c r="AA144" s="45">
        <f t="shared" si="26"/>
        <v>0.96078943915456017</v>
      </c>
      <c r="AB144" s="46">
        <f>V144/(ALPHA_I/ALPHA_TIME_UNIT)</f>
        <v>0</v>
      </c>
      <c r="AC144" s="47">
        <f>U144-AB144+AA144*(AC143+AB144-U143)</f>
        <v>-0.0018816241923750511</v>
      </c>
      <c r="AD144" s="48">
        <f>M144*((U144+U143)/2-AB144)+1/(ALPHA_I/ALPHA_TIME_UNIT)*(1-AA144)*(AC143+AB144-U143)</f>
        <v>-6.9111486022854072</v>
      </c>
      <c r="AE144" s="49">
        <f t="shared" si="27"/>
        <v>0.041666666664241347</v>
      </c>
      <c r="AF144" s="34">
        <f>K_T/K_UNIT*AE144</f>
        <v>0.41666666664241347</v>
      </c>
      <c r="AG144" s="34">
        <f>((U144+U143)/2)*AE144*K_P/K_UNIT</f>
        <v>0</v>
      </c>
      <c r="AH144" s="34">
        <f>Z144*K_D/K_UNIT</f>
        <v>1.3583205190341005e-50</v>
      </c>
      <c r="AI144" s="34">
        <f>AD144*K_I/K_UNIT/K_TIME_UNIT</f>
        <v>-0.038395270012696707</v>
      </c>
      <c r="AJ144" s="34">
        <f>SUM(AF144:AI144)</f>
        <v>0.37827139662971676</v>
      </c>
      <c r="AK144" s="50">
        <f>AJ144+AK143</f>
        <v>-200.51752123582392</v>
      </c>
      <c r="AL144" s="38">
        <f>AL143+AJ144</f>
        <v>1299.4824787641758</v>
      </c>
    </row>
    <row r="145" ht="14.25">
      <c r="K145" s="26">
        <f t="shared" si="28"/>
        <v>44203.416666666344</v>
      </c>
      <c r="L145" s="28">
        <f t="shared" si="22"/>
        <v>44203.458333333008</v>
      </c>
      <c r="M145" s="30">
        <f t="shared" si="23"/>
        <v>3599.9999997904524</v>
      </c>
      <c r="N145" s="30">
        <f>N144+M145</f>
        <v>557999.99997192062</v>
      </c>
      <c r="O145" s="30">
        <f t="shared" si="24"/>
        <v>0</v>
      </c>
      <c r="P145" s="30">
        <f>P144+O145</f>
        <v>1000000</v>
      </c>
      <c r="Q145" s="30">
        <f>Q144-O145</f>
        <v>1000000</v>
      </c>
      <c r="R145" s="31">
        <f>P145+Q145</f>
        <v>2000000</v>
      </c>
      <c r="S145" s="40">
        <f>Q145/R145</f>
        <v>0.5</v>
      </c>
      <c r="T145" s="41">
        <f t="shared" si="29"/>
        <v>0.5</v>
      </c>
      <c r="U145" s="41">
        <f>IF(S145&gt;T145,0.5/(1-T145)*(S145-T145),0.5/T145*(S145-T145))</f>
        <v>0</v>
      </c>
      <c r="V145" s="42">
        <f>(U145-U144)/M145</f>
        <v>0</v>
      </c>
      <c r="W145" s="43">
        <f>U145-U144</f>
        <v>0</v>
      </c>
      <c r="X145" s="44">
        <f t="shared" si="25"/>
        <v>0.36787944119285576</v>
      </c>
      <c r="Y145" s="34">
        <f>V145+X145*(Y144-V145)</f>
        <v>3.3658878369240535e-57</v>
      </c>
      <c r="Z145" s="35">
        <f>W145+(1-X145)*(Y144-V145)/(ALPHA_D/ALPHA_TIME_UNIT)</f>
        <v>2.0820758062627281e-53</v>
      </c>
      <c r="AA145" s="45">
        <f t="shared" si="26"/>
        <v>0.96078943915456017</v>
      </c>
      <c r="AB145" s="46">
        <f>V145/(ALPHA_I/ALPHA_TIME_UNIT)</f>
        <v>0</v>
      </c>
      <c r="AC145" s="47">
        <f>U145-AB145+AA145*(AC144+AB145-U144)</f>
        <v>-0.0018078446524916775</v>
      </c>
      <c r="AD145" s="48">
        <f>M145*((U145+U144)/2-AB145)+1/(ALPHA_I/ALPHA_TIME_UNIT)*(1-AA145)*(AC144+AB145-U144)</f>
        <v>-6.6401585895036188</v>
      </c>
      <c r="AE145" s="49">
        <f t="shared" si="27"/>
        <v>0.041666666664241347</v>
      </c>
      <c r="AF145" s="34">
        <f>K_T/K_UNIT*AE145</f>
        <v>0.41666666664241347</v>
      </c>
      <c r="AG145" s="34">
        <f>((U145+U144)/2)*AE145*K_P/K_UNIT</f>
        <v>0</v>
      </c>
      <c r="AH145" s="34">
        <f>Z145*K_D/K_UNIT</f>
        <v>4.9969819350305477e-51</v>
      </c>
      <c r="AI145" s="34">
        <f>AD145*K_I/K_UNIT/K_TIME_UNIT</f>
        <v>-0.036889769941686773</v>
      </c>
      <c r="AJ145" s="34">
        <f>SUM(AF145:AI145)</f>
        <v>0.37977689670072667</v>
      </c>
      <c r="AK145" s="50">
        <f>AJ145+AK144</f>
        <v>-200.1377443391232</v>
      </c>
      <c r="AL145" s="38">
        <f>AL144+AJ145</f>
        <v>1299.8622556608766</v>
      </c>
    </row>
    <row r="146" ht="14.25">
      <c r="K146" s="26">
        <f t="shared" si="28"/>
        <v>44203.458333333008</v>
      </c>
      <c r="L146" s="28">
        <f t="shared" si="22"/>
        <v>44203.499999999673</v>
      </c>
      <c r="M146" s="30">
        <f t="shared" si="23"/>
        <v>3599.9999997904524</v>
      </c>
      <c r="N146" s="30">
        <f>N145+M146</f>
        <v>561599.99997171108</v>
      </c>
      <c r="O146" s="30">
        <f t="shared" si="24"/>
        <v>0</v>
      </c>
      <c r="P146" s="30">
        <f>P145+O146</f>
        <v>1000000</v>
      </c>
      <c r="Q146" s="30">
        <f>Q145-O146</f>
        <v>1000000</v>
      </c>
      <c r="R146" s="31">
        <f>P146+Q146</f>
        <v>2000000</v>
      </c>
      <c r="S146" s="40">
        <f>Q146/R146</f>
        <v>0.5</v>
      </c>
      <c r="T146" s="41">
        <f t="shared" si="29"/>
        <v>0.5</v>
      </c>
      <c r="U146" s="41">
        <f>IF(S146&gt;T146,0.5/(1-T146)*(S146-T146),0.5/T146*(S146-T146))</f>
        <v>0</v>
      </c>
      <c r="V146" s="42">
        <f>(U146-U145)/M146</f>
        <v>0</v>
      </c>
      <c r="W146" s="43">
        <f>U146-U145</f>
        <v>0</v>
      </c>
      <c r="X146" s="44">
        <f t="shared" si="25"/>
        <v>0.36787944119285576</v>
      </c>
      <c r="Y146" s="34">
        <f>V146+X146*(Y145-V146)</f>
        <v>1.2382409365654508e-57</v>
      </c>
      <c r="Z146" s="35">
        <f>W146+(1-X146)*(Y145-V146)/(ALPHA_D/ALPHA_TIME_UNIT)</f>
        <v>7.6595288412909688e-54</v>
      </c>
      <c r="AA146" s="45">
        <f t="shared" si="26"/>
        <v>0.96078943915456017</v>
      </c>
      <c r="AB146" s="46">
        <f>V146/(ALPHA_I/ALPHA_TIME_UNIT)</f>
        <v>0</v>
      </c>
      <c r="AC146" s="47">
        <f>U146-AB146+AA146*(AC145+AB146-U145)</f>
        <v>-0.0017369580497460495</v>
      </c>
      <c r="AD146" s="48">
        <f>M146*((U146+U145)/2-AB146)+1/(ALPHA_I/ALPHA_TIME_UNIT)*(1-AA146)*(AC145+AB146-U145)</f>
        <v>-6.379794247106517</v>
      </c>
      <c r="AE146" s="49">
        <f t="shared" si="27"/>
        <v>0.041666666664241347</v>
      </c>
      <c r="AF146" s="34">
        <f>K_T/K_UNIT*AE146</f>
        <v>0.41666666664241347</v>
      </c>
      <c r="AG146" s="34">
        <f>((U146+U145)/2)*AE146*K_P/K_UNIT</f>
        <v>0</v>
      </c>
      <c r="AH146" s="34">
        <f>Z146*K_D/K_UNIT</f>
        <v>1.8382869219098326e-51</v>
      </c>
      <c r="AI146" s="34">
        <f>AD146*K_I/K_UNIT/K_TIME_UNIT</f>
        <v>-0.035443301372813985</v>
      </c>
      <c r="AJ146" s="34">
        <f>SUM(AF146:AI146)</f>
        <v>0.38122336526959949</v>
      </c>
      <c r="AK146" s="50">
        <f>AJ146+AK145</f>
        <v>-199.75652097385361</v>
      </c>
      <c r="AL146" s="38">
        <f>AL145+AJ146</f>
        <v>1300.2434790261461</v>
      </c>
    </row>
    <row r="147" ht="14.25">
      <c r="K147" s="26">
        <f t="shared" si="28"/>
        <v>44203.499999999673</v>
      </c>
      <c r="L147" s="28">
        <f t="shared" si="22"/>
        <v>44203.541666666337</v>
      </c>
      <c r="M147" s="30">
        <f t="shared" si="23"/>
        <v>3599.9999997904524</v>
      </c>
      <c r="N147" s="30">
        <f>N146+M147</f>
        <v>565199.99997150153</v>
      </c>
      <c r="O147" s="30">
        <f t="shared" si="24"/>
        <v>0</v>
      </c>
      <c r="P147" s="30">
        <f>P146+O147</f>
        <v>1000000</v>
      </c>
      <c r="Q147" s="30">
        <f>Q146-O147</f>
        <v>1000000</v>
      </c>
      <c r="R147" s="31">
        <f>P147+Q147</f>
        <v>2000000</v>
      </c>
      <c r="S147" s="40">
        <f>Q147/R147</f>
        <v>0.5</v>
      </c>
      <c r="T147" s="41">
        <f t="shared" si="29"/>
        <v>0.5</v>
      </c>
      <c r="U147" s="41">
        <f>IF(S147&gt;T147,0.5/(1-T147)*(S147-T147),0.5/T147*(S147-T147))</f>
        <v>0</v>
      </c>
      <c r="V147" s="42">
        <f>(U147-U146)/M147</f>
        <v>0</v>
      </c>
      <c r="W147" s="43">
        <f>U147-U146</f>
        <v>0</v>
      </c>
      <c r="X147" s="44">
        <f t="shared" si="25"/>
        <v>0.36787944119285576</v>
      </c>
      <c r="Y147" s="34">
        <f>V147+X147*(Y146-V147)</f>
        <v>4.555233838058164e-58</v>
      </c>
      <c r="Z147" s="35">
        <f>W147+(1-X147)*(Y146-V147)/(ALPHA_D/ALPHA_TIME_UNIT)</f>
        <v>2.8177831899346842e-54</v>
      </c>
      <c r="AA147" s="45">
        <f t="shared" si="26"/>
        <v>0.96078943915456017</v>
      </c>
      <c r="AB147" s="46">
        <f>V147/(ALPHA_I/ALPHA_TIME_UNIT)</f>
        <v>0</v>
      </c>
      <c r="AC147" s="47">
        <f>U147-AB147+AA147*(AC146+AB147-U146)</f>
        <v>-0.0016688509504505056</v>
      </c>
      <c r="AD147" s="48">
        <f>M147*((U147+U146)/2-AB147)+1/(ALPHA_I/ALPHA_TIME_UNIT)*(1-AA147)*(AC146+AB147-U146)</f>
        <v>-6.1296389365989601</v>
      </c>
      <c r="AE147" s="49">
        <f t="shared" si="27"/>
        <v>0.041666666664241347</v>
      </c>
      <c r="AF147" s="34">
        <f>K_T/K_UNIT*AE147</f>
        <v>0.41666666664241347</v>
      </c>
      <c r="AG147" s="34">
        <f>((U147+U146)/2)*AE147*K_P/K_UNIT</f>
        <v>0</v>
      </c>
      <c r="AH147" s="34">
        <f>Z147*K_D/K_UNIT</f>
        <v>6.7626796558432417e-52</v>
      </c>
      <c r="AI147" s="34">
        <f>AD147*K_I/K_UNIT/K_TIME_UNIT</f>
        <v>-0.034053549647771998</v>
      </c>
      <c r="AJ147" s="34">
        <f>SUM(AF147:AI147)</f>
        <v>0.38261311699464146</v>
      </c>
      <c r="AK147" s="50">
        <f>AJ147+AK146</f>
        <v>-199.37390785685898</v>
      </c>
      <c r="AL147" s="38">
        <f>AL146+AJ147</f>
        <v>1300.6260921431408</v>
      </c>
    </row>
    <row r="148" ht="14.25">
      <c r="K148" s="26">
        <f t="shared" si="28"/>
        <v>44203.541666666337</v>
      </c>
      <c r="L148" s="28">
        <f t="shared" si="22"/>
        <v>44203.583333333001</v>
      </c>
      <c r="M148" s="30">
        <f t="shared" si="23"/>
        <v>3599.9999997904524</v>
      </c>
      <c r="N148" s="30">
        <f>N147+M148</f>
        <v>568799.99997129198</v>
      </c>
      <c r="O148" s="30">
        <f t="shared" si="24"/>
        <v>0</v>
      </c>
      <c r="P148" s="30">
        <f>P147+O148</f>
        <v>1000000</v>
      </c>
      <c r="Q148" s="30">
        <f>Q147-O148</f>
        <v>1000000</v>
      </c>
      <c r="R148" s="31">
        <f>P148+Q148</f>
        <v>2000000</v>
      </c>
      <c r="S148" s="40">
        <f>Q148/R148</f>
        <v>0.5</v>
      </c>
      <c r="T148" s="41">
        <f t="shared" si="29"/>
        <v>0.5</v>
      </c>
      <c r="U148" s="41">
        <f>IF(S148&gt;T148,0.5/(1-T148)*(S148-T148),0.5/T148*(S148-T148))</f>
        <v>0</v>
      </c>
      <c r="V148" s="42">
        <f>(U148-U147)/M148</f>
        <v>0</v>
      </c>
      <c r="W148" s="43">
        <f>U148-U147</f>
        <v>0</v>
      </c>
      <c r="X148" s="44">
        <f t="shared" si="25"/>
        <v>0.36787944119285576</v>
      </c>
      <c r="Y148" s="34">
        <f>V148+X148*(Y147-V148)</f>
        <v>1.6757768788476248e-58</v>
      </c>
      <c r="Z148" s="35">
        <f>W148+(1-X148)*(Y147-V148)/(ALPHA_D/ALPHA_TIME_UNIT)</f>
        <v>1.0366045053157942e-54</v>
      </c>
      <c r="AA148" s="45">
        <f t="shared" si="26"/>
        <v>0.96078943915456017</v>
      </c>
      <c r="AB148" s="46">
        <f>V148/(ALPHA_I/ALPHA_TIME_UNIT)</f>
        <v>0</v>
      </c>
      <c r="AC148" s="47">
        <f>U148-AB148+AA148*(AC147+AB148-U147)</f>
        <v>-0.001603414368715896</v>
      </c>
      <c r="AD148" s="48">
        <f>M148*((U148+U147)/2-AB148)+1/(ALPHA_I/ALPHA_TIME_UNIT)*(1-AA148)*(AC147+AB148-U147)</f>
        <v>-5.8892923561148693</v>
      </c>
      <c r="AE148" s="49">
        <f t="shared" si="27"/>
        <v>0.041666666664241347</v>
      </c>
      <c r="AF148" s="34">
        <f>K_T/K_UNIT*AE148</f>
        <v>0.41666666664241347</v>
      </c>
      <c r="AG148" s="34">
        <f>((U148+U147)/2)*AE148*K_P/K_UNIT</f>
        <v>0</v>
      </c>
      <c r="AH148" s="34">
        <f>Z148*K_D/K_UNIT</f>
        <v>2.4878508127579061e-52</v>
      </c>
      <c r="AI148" s="34">
        <f>AD148*K_I/K_UNIT/K_TIME_UNIT</f>
        <v>-0.032718290867304829</v>
      </c>
      <c r="AJ148" s="34">
        <f>SUM(AF148:AI148)</f>
        <v>0.38394837577510865</v>
      </c>
      <c r="AK148" s="50">
        <f>AJ148+AK147</f>
        <v>-198.98995948108387</v>
      </c>
      <c r="AL148" s="38">
        <f>AL147+AJ148</f>
        <v>1301.010040518916</v>
      </c>
    </row>
    <row r="149" ht="14.25">
      <c r="K149" s="26">
        <f t="shared" si="28"/>
        <v>44203.583333333001</v>
      </c>
      <c r="L149" s="28">
        <f t="shared" si="22"/>
        <v>44203.624999999665</v>
      </c>
      <c r="M149" s="30">
        <f t="shared" si="23"/>
        <v>3599.9999997904524</v>
      </c>
      <c r="N149" s="30">
        <f>N148+M149</f>
        <v>572399.99997108243</v>
      </c>
      <c r="O149" s="30">
        <f t="shared" si="24"/>
        <v>0</v>
      </c>
      <c r="P149" s="30">
        <f>P148+O149</f>
        <v>1000000</v>
      </c>
      <c r="Q149" s="30">
        <f>Q148-O149</f>
        <v>1000000</v>
      </c>
      <c r="R149" s="31">
        <f>P149+Q149</f>
        <v>2000000</v>
      </c>
      <c r="S149" s="40">
        <f>Q149/R149</f>
        <v>0.5</v>
      </c>
      <c r="T149" s="41">
        <f t="shared" si="29"/>
        <v>0.5</v>
      </c>
      <c r="U149" s="41">
        <f>IF(S149&gt;T149,0.5/(1-T149)*(S149-T149),0.5/T149*(S149-T149))</f>
        <v>0</v>
      </c>
      <c r="V149" s="42">
        <f>(U149-U148)/M149</f>
        <v>0</v>
      </c>
      <c r="W149" s="43">
        <f>U149-U148</f>
        <v>0</v>
      </c>
      <c r="X149" s="44">
        <f t="shared" si="25"/>
        <v>0.36787944119285576</v>
      </c>
      <c r="Y149" s="34">
        <f>V149+X149*(Y148-V149)</f>
        <v>6.164838617543722e-59</v>
      </c>
      <c r="Z149" s="35">
        <f>W149+(1-X149)*(Y148-V149)/(ALPHA_D/ALPHA_TIME_UNIT)</f>
        <v>3.8134548615357097e-55</v>
      </c>
      <c r="AA149" s="45">
        <f t="shared" si="26"/>
        <v>0.96078943915456017</v>
      </c>
      <c r="AB149" s="46">
        <f>V149/(ALPHA_I/ALPHA_TIME_UNIT)</f>
        <v>0</v>
      </c>
      <c r="AC149" s="47">
        <f>U149-AB149+AA149*(AC148+AB149-U148)</f>
        <v>-0.0015405435920509089</v>
      </c>
      <c r="AD149" s="48">
        <f>M149*((U149+U148)/2-AB149)+1/(ALPHA_I/ALPHA_TIME_UNIT)*(1-AA149)*(AC148+AB149-U148)</f>
        <v>-5.6583698998488439</v>
      </c>
      <c r="AE149" s="49">
        <f t="shared" si="27"/>
        <v>0.041666666664241347</v>
      </c>
      <c r="AF149" s="34">
        <f>K_T/K_UNIT*AE149</f>
        <v>0.41666666664241347</v>
      </c>
      <c r="AG149" s="34">
        <f>((U149+U148)/2)*AE149*K_P/K_UNIT</f>
        <v>0</v>
      </c>
      <c r="AH149" s="34">
        <f>Z149*K_D/K_UNIT</f>
        <v>9.1522916676857034e-53</v>
      </c>
      <c r="AI149" s="34">
        <f>AD149*K_I/K_UNIT/K_TIME_UNIT</f>
        <v>-0.031435388332493576</v>
      </c>
      <c r="AJ149" s="34">
        <f>SUM(AF149:AI149)</f>
        <v>0.38523127830991988</v>
      </c>
      <c r="AK149" s="50">
        <f>AJ149+AK148</f>
        <v>-198.60472820277394</v>
      </c>
      <c r="AL149" s="38">
        <f>AL148+AJ149</f>
        <v>1301.3952717972259</v>
      </c>
    </row>
    <row r="150" ht="14.25">
      <c r="K150" s="26">
        <f t="shared" si="28"/>
        <v>44203.624999999665</v>
      </c>
      <c r="L150" s="28">
        <f t="shared" si="22"/>
        <v>44203.66666666633</v>
      </c>
      <c r="M150" s="30">
        <f t="shared" si="23"/>
        <v>3599.9999997904524</v>
      </c>
      <c r="N150" s="30">
        <f>N149+M150</f>
        <v>575999.99997087289</v>
      </c>
      <c r="O150" s="30">
        <f t="shared" si="24"/>
        <v>0</v>
      </c>
      <c r="P150" s="30">
        <f>P149+O150</f>
        <v>1000000</v>
      </c>
      <c r="Q150" s="30">
        <f>Q149-O150</f>
        <v>1000000</v>
      </c>
      <c r="R150" s="31">
        <f>P150+Q150</f>
        <v>2000000</v>
      </c>
      <c r="S150" s="40">
        <f>Q150/R150</f>
        <v>0.5</v>
      </c>
      <c r="T150" s="41">
        <f t="shared" si="29"/>
        <v>0.5</v>
      </c>
      <c r="U150" s="41">
        <f>IF(S150&gt;T150,0.5/(1-T150)*(S150-T150),0.5/T150*(S150-T150))</f>
        <v>0</v>
      </c>
      <c r="V150" s="42">
        <f>(U150-U149)/M150</f>
        <v>0</v>
      </c>
      <c r="W150" s="43">
        <f>U150-U149</f>
        <v>0</v>
      </c>
      <c r="X150" s="44">
        <f t="shared" si="25"/>
        <v>0.36787944119285576</v>
      </c>
      <c r="Y150" s="34">
        <f>V150+X150*(Y149-V150)</f>
        <v>2.267917385666122e-59</v>
      </c>
      <c r="Z150" s="35">
        <f>W150+(1-X150)*(Y149-V150)/(ALPHA_D/ALPHA_TIME_UNIT)</f>
        <v>1.402891643475936e-55</v>
      </c>
      <c r="AA150" s="45">
        <f t="shared" si="26"/>
        <v>0.96078943915456017</v>
      </c>
      <c r="AB150" s="46">
        <f>V150/(ALPHA_I/ALPHA_TIME_UNIT)</f>
        <v>0</v>
      </c>
      <c r="AC150" s="47">
        <f>U150-AB150+AA150*(AC149+AB150-U149)</f>
        <v>-0.0014801380137997443</v>
      </c>
      <c r="AD150" s="48">
        <f>M150*((U150+U149)/2-AB150)+1/(ALPHA_I/ALPHA_TIME_UNIT)*(1-AA150)*(AC149+AB150-U149)</f>
        <v>-5.4365020426048156</v>
      </c>
      <c r="AE150" s="49">
        <f t="shared" si="27"/>
        <v>0.041666666664241347</v>
      </c>
      <c r="AF150" s="34">
        <f>K_T/K_UNIT*AE150</f>
        <v>0.41666666664241347</v>
      </c>
      <c r="AG150" s="34">
        <f>((U150+U149)/2)*AE150*K_P/K_UNIT</f>
        <v>0</v>
      </c>
      <c r="AH150" s="34">
        <f>Z150*K_D/K_UNIT</f>
        <v>3.3669399443422462e-53</v>
      </c>
      <c r="AI150" s="34">
        <f>AD150*K_I/K_UNIT/K_TIME_UNIT</f>
        <v>-0.030202789125582309</v>
      </c>
      <c r="AJ150" s="34">
        <f>SUM(AF150:AI150)</f>
        <v>0.38646387751683114</v>
      </c>
      <c r="AK150" s="50">
        <f>AJ150+AK149</f>
        <v>-198.21826432525711</v>
      </c>
      <c r="AL150" s="38">
        <f>AL149+AJ150</f>
        <v>1301.7817356747428</v>
      </c>
    </row>
    <row r="151" ht="14.25">
      <c r="K151" s="26">
        <f t="shared" si="28"/>
        <v>44203.66666666633</v>
      </c>
      <c r="L151" s="28">
        <f t="shared" si="22"/>
        <v>44203.708333332994</v>
      </c>
      <c r="M151" s="30">
        <f t="shared" si="23"/>
        <v>3599.9999997904524</v>
      </c>
      <c r="N151" s="30">
        <f>N150+M151</f>
        <v>579599.99997066334</v>
      </c>
      <c r="O151" s="30">
        <f t="shared" si="24"/>
        <v>0</v>
      </c>
      <c r="P151" s="30">
        <f>P150+O151</f>
        <v>1000000</v>
      </c>
      <c r="Q151" s="30">
        <f>Q150-O151</f>
        <v>1000000</v>
      </c>
      <c r="R151" s="31">
        <f>P151+Q151</f>
        <v>2000000</v>
      </c>
      <c r="S151" s="40">
        <f>Q151/R151</f>
        <v>0.5</v>
      </c>
      <c r="T151" s="41">
        <f t="shared" si="29"/>
        <v>0.5</v>
      </c>
      <c r="U151" s="41">
        <f>IF(S151&gt;T151,0.5/(1-T151)*(S151-T151),0.5/T151*(S151-T151))</f>
        <v>0</v>
      </c>
      <c r="V151" s="42">
        <f>(U151-U150)/M151</f>
        <v>0</v>
      </c>
      <c r="W151" s="43">
        <f>U151-U150</f>
        <v>0</v>
      </c>
      <c r="X151" s="44">
        <f t="shared" si="25"/>
        <v>0.36787944119285576</v>
      </c>
      <c r="Y151" s="34">
        <f>V151+X151*(Y150-V151)</f>
        <v>8.3432018051041529e-60</v>
      </c>
      <c r="Z151" s="35">
        <f>W151+(1-X151)*(Y150-V151)/(ALPHA_D/ALPHA_TIME_UNIT)</f>
        <v>5.1609499385605439e-56</v>
      </c>
      <c r="AA151" s="45">
        <f t="shared" si="26"/>
        <v>0.96078943915456017</v>
      </c>
      <c r="AB151" s="46">
        <f>V151/(ALPHA_I/ALPHA_TIME_UNIT)</f>
        <v>0</v>
      </c>
      <c r="AC151" s="47">
        <f>U151-AB151+AA151*(AC150+AB151-U150)</f>
        <v>-0.0014221009721500011</v>
      </c>
      <c r="AD151" s="48">
        <f>M151*((U151+U150)/2-AB151)+1/(ALPHA_I/ALPHA_TIME_UNIT)*(1-AA151)*(AC150+AB151-U150)</f>
        <v>-5.2233337484769011</v>
      </c>
      <c r="AE151" s="49">
        <f t="shared" si="27"/>
        <v>0.041666666664241347</v>
      </c>
      <c r="AF151" s="34">
        <f>K_T/K_UNIT*AE151</f>
        <v>0.41666666664241347</v>
      </c>
      <c r="AG151" s="34">
        <f>((U151+U150)/2)*AE151*K_P/K_UNIT</f>
        <v>0</v>
      </c>
      <c r="AH151" s="34">
        <f>Z151*K_D/K_UNIT</f>
        <v>1.2386279852545306e-53</v>
      </c>
      <c r="AI151" s="34">
        <f>AD151*K_I/K_UNIT/K_TIME_UNIT</f>
        <v>-0.029018520824871673</v>
      </c>
      <c r="AJ151" s="34">
        <f>SUM(AF151:AI151)</f>
        <v>0.38764814581754181</v>
      </c>
      <c r="AK151" s="50">
        <f>AJ151+AK150</f>
        <v>-197.83061617943957</v>
      </c>
      <c r="AL151" s="38">
        <f>AL150+AJ151</f>
        <v>1302.1693838205604</v>
      </c>
    </row>
    <row r="152" ht="14.25">
      <c r="K152" s="26">
        <f t="shared" si="28"/>
        <v>44203.708333332994</v>
      </c>
      <c r="L152" s="28">
        <f t="shared" si="22"/>
        <v>44203.749999999658</v>
      </c>
      <c r="M152" s="30">
        <f t="shared" si="23"/>
        <v>3599.9999997904524</v>
      </c>
      <c r="N152" s="30">
        <f>N151+M152</f>
        <v>583199.99997045379</v>
      </c>
      <c r="O152" s="30">
        <f t="shared" si="24"/>
        <v>0</v>
      </c>
      <c r="P152" s="30">
        <f>P151+O152</f>
        <v>1000000</v>
      </c>
      <c r="Q152" s="30">
        <f>Q151-O152</f>
        <v>1000000</v>
      </c>
      <c r="R152" s="31">
        <f>P152+Q152</f>
        <v>2000000</v>
      </c>
      <c r="S152" s="40">
        <f>Q152/R152</f>
        <v>0.5</v>
      </c>
      <c r="T152" s="41">
        <f t="shared" si="29"/>
        <v>0.5</v>
      </c>
      <c r="U152" s="41">
        <f>IF(S152&gt;T152,0.5/(1-T152)*(S152-T152),0.5/T152*(S152-T152))</f>
        <v>0</v>
      </c>
      <c r="V152" s="42">
        <f>(U152-U151)/M152</f>
        <v>0</v>
      </c>
      <c r="W152" s="43">
        <f>U152-U151</f>
        <v>0</v>
      </c>
      <c r="X152" s="44">
        <f t="shared" si="25"/>
        <v>0.36787944119285576</v>
      </c>
      <c r="Y152" s="34">
        <f>V152+X152*(Y151-V152)</f>
        <v>3.0692924178209413e-60</v>
      </c>
      <c r="Z152" s="35">
        <f>W152+(1-X152)*(Y151-V152)/(ALPHA_D/ALPHA_TIME_UNIT)</f>
        <v>1.8986073794219562e-56</v>
      </c>
      <c r="AA152" s="45">
        <f t="shared" si="26"/>
        <v>0.96078943915456017</v>
      </c>
      <c r="AB152" s="46">
        <f>V152/(ALPHA_I/ALPHA_TIME_UNIT)</f>
        <v>0</v>
      </c>
      <c r="AC152" s="47">
        <f>U152-AB152+AA152*(AC151+AB152-U151)</f>
        <v>-0.0013663395954531543</v>
      </c>
      <c r="AD152" s="48">
        <f>M152*((U152+U151)/2-AB152)+1/(ALPHA_I/ALPHA_TIME_UNIT)*(1-AA152)*(AC151+AB152-U151)</f>
        <v>-5.0185239027162085</v>
      </c>
      <c r="AE152" s="49">
        <f t="shared" si="27"/>
        <v>0.041666666664241347</v>
      </c>
      <c r="AF152" s="34">
        <f>K_T/K_UNIT*AE152</f>
        <v>0.41666666664241347</v>
      </c>
      <c r="AG152" s="34">
        <f>((U152+U151)/2)*AE152*K_P/K_UNIT</f>
        <v>0</v>
      </c>
      <c r="AH152" s="34">
        <f>Z152*K_D/K_UNIT</f>
        <v>4.5566577106126948e-54</v>
      </c>
      <c r="AI152" s="34">
        <f>AD152*K_I/K_UNIT/K_TIME_UNIT</f>
        <v>-0.027880688348423381</v>
      </c>
      <c r="AJ152" s="34">
        <f>SUM(AF152:AI152)</f>
        <v>0.38878597829399009</v>
      </c>
      <c r="AK152" s="50">
        <f>AJ152+AK151</f>
        <v>-197.44183020114559</v>
      </c>
      <c r="AL152" s="38">
        <f>AL151+AJ152</f>
        <v>1302.5581697988544</v>
      </c>
    </row>
    <row r="153" ht="14.25">
      <c r="K153" s="26">
        <f t="shared" si="28"/>
        <v>44203.749999999658</v>
      </c>
      <c r="L153" s="28">
        <f t="shared" si="22"/>
        <v>44203.791666666322</v>
      </c>
      <c r="M153" s="30">
        <f t="shared" si="23"/>
        <v>3599.9999997904524</v>
      </c>
      <c r="N153" s="30">
        <f>N152+M153</f>
        <v>586799.99997024424</v>
      </c>
      <c r="O153" s="30">
        <f t="shared" si="24"/>
        <v>0</v>
      </c>
      <c r="P153" s="30">
        <f>P152+O153</f>
        <v>1000000</v>
      </c>
      <c r="Q153" s="30">
        <f>Q152-O153</f>
        <v>1000000</v>
      </c>
      <c r="R153" s="31">
        <f>P153+Q153</f>
        <v>2000000</v>
      </c>
      <c r="S153" s="40">
        <f>Q153/R153</f>
        <v>0.5</v>
      </c>
      <c r="T153" s="41">
        <f t="shared" si="29"/>
        <v>0.5</v>
      </c>
      <c r="U153" s="41">
        <f>IF(S153&gt;T153,0.5/(1-T153)*(S153-T153),0.5/T153*(S153-T153))</f>
        <v>0</v>
      </c>
      <c r="V153" s="42">
        <f>(U153-U152)/M153</f>
        <v>0</v>
      </c>
      <c r="W153" s="43">
        <f>U153-U152</f>
        <v>0</v>
      </c>
      <c r="X153" s="44">
        <f t="shared" si="25"/>
        <v>0.36787944119285576</v>
      </c>
      <c r="Y153" s="34">
        <f>V153+X153*(Y152-V153)</f>
        <v>1.129129579525437e-60</v>
      </c>
      <c r="Z153" s="35">
        <f>W153+(1-X153)*(Y152-V153)/(ALPHA_D/ALPHA_TIME_UNIT)</f>
        <v>6.9845862178638148e-57</v>
      </c>
      <c r="AA153" s="45">
        <f t="shared" si="26"/>
        <v>0.96078943915456017</v>
      </c>
      <c r="AB153" s="46">
        <f>V153/(ALPHA_I/ALPHA_TIME_UNIT)</f>
        <v>0</v>
      </c>
      <c r="AC153" s="47">
        <f>U153-AB153+AA153*(AC152+AB153-U152)</f>
        <v>-0.0013127646536101047</v>
      </c>
      <c r="AD153" s="48">
        <f>M153*((U153+U152)/2-AB153)+1/(ALPHA_I/ALPHA_TIME_UNIT)*(1-AA153)*(AC152+AB153-U152)</f>
        <v>-4.8217447658744605</v>
      </c>
      <c r="AE153" s="49">
        <f t="shared" si="27"/>
        <v>0.041666666664241347</v>
      </c>
      <c r="AF153" s="34">
        <f>K_T/K_UNIT*AE153</f>
        <v>0.41666666664241347</v>
      </c>
      <c r="AG153" s="34">
        <f>((U153+U152)/2)*AE153*K_P/K_UNIT</f>
        <v>0</v>
      </c>
      <c r="AH153" s="34">
        <f>Z153*K_D/K_UNIT</f>
        <v>1.6763006922873157e-54</v>
      </c>
      <c r="AI153" s="34">
        <f>AD153*K_I/K_UNIT/K_TIME_UNIT</f>
        <v>-0.026787470921524781</v>
      </c>
      <c r="AJ153" s="34">
        <f>SUM(AF153:AI153)</f>
        <v>0.38987919572088869</v>
      </c>
      <c r="AK153" s="50">
        <f>AJ153+AK152</f>
        <v>-197.05195100542471</v>
      </c>
      <c r="AL153" s="38">
        <f>AL152+AJ153</f>
        <v>1302.9480489945752</v>
      </c>
    </row>
    <row r="154" ht="14.25">
      <c r="K154" s="26">
        <f t="shared" si="28"/>
        <v>44203.791666666322</v>
      </c>
      <c r="L154" s="28">
        <f t="shared" si="22"/>
        <v>44203.833333332987</v>
      </c>
      <c r="M154" s="30">
        <f t="shared" si="23"/>
        <v>3599.9999997904524</v>
      </c>
      <c r="N154" s="30">
        <f>N153+M154</f>
        <v>590399.9999700347</v>
      </c>
      <c r="O154" s="30">
        <f t="shared" si="24"/>
        <v>0</v>
      </c>
      <c r="P154" s="30">
        <f>P153+O154</f>
        <v>1000000</v>
      </c>
      <c r="Q154" s="30">
        <f>Q153-O154</f>
        <v>1000000</v>
      </c>
      <c r="R154" s="31">
        <f>P154+Q154</f>
        <v>2000000</v>
      </c>
      <c r="S154" s="40">
        <f>Q154/R154</f>
        <v>0.5</v>
      </c>
      <c r="T154" s="41">
        <f t="shared" si="29"/>
        <v>0.5</v>
      </c>
      <c r="U154" s="41">
        <f>IF(S154&gt;T154,0.5/(1-T154)*(S154-T154),0.5/T154*(S154-T154))</f>
        <v>0</v>
      </c>
      <c r="V154" s="42">
        <f>(U154-U153)/M154</f>
        <v>0</v>
      </c>
      <c r="W154" s="43">
        <f>U154-U153</f>
        <v>0</v>
      </c>
      <c r="X154" s="44">
        <f t="shared" si="25"/>
        <v>0.36787944119285576</v>
      </c>
      <c r="Y154" s="34">
        <f>V154+X154*(Y153-V154)</f>
        <v>4.1538355875014199e-61</v>
      </c>
      <c r="Z154" s="35">
        <f>W154+(1-X154)*(Y153-V154)/(ALPHA_D/ALPHA_TIME_UNIT)</f>
        <v>2.5694856747910619e-57</v>
      </c>
      <c r="AA154" s="45">
        <f t="shared" si="26"/>
        <v>0.96078943915456017</v>
      </c>
      <c r="AB154" s="46">
        <f>V154/(ALPHA_I/ALPHA_TIME_UNIT)</f>
        <v>0</v>
      </c>
      <c r="AC154" s="47">
        <f>U154-AB154+AA154*(AC153+AB154-U153)</f>
        <v>-0.001261290415283983</v>
      </c>
      <c r="AD154" s="48">
        <f>M154*((U154+U153)/2-AB154)+1/(ALPHA_I/ALPHA_TIME_UNIT)*(1-AA154)*(AC153+AB154-U153)</f>
        <v>-4.6326814493509589</v>
      </c>
      <c r="AE154" s="49">
        <f t="shared" si="27"/>
        <v>0.041666666664241347</v>
      </c>
      <c r="AF154" s="34">
        <f>K_T/K_UNIT*AE154</f>
        <v>0.41666666664241347</v>
      </c>
      <c r="AG154" s="34">
        <f>((U154+U153)/2)*AE154*K_P/K_UNIT</f>
        <v>0</v>
      </c>
      <c r="AH154" s="34">
        <f>Z154*K_D/K_UNIT</f>
        <v>6.1667656194985485e-55</v>
      </c>
      <c r="AI154" s="34">
        <f>AD154*K_I/K_UNIT/K_TIME_UNIT</f>
        <v>-0.025737119163060884</v>
      </c>
      <c r="AJ154" s="34">
        <f>SUM(AF154:AI154)</f>
        <v>0.3909295474793526</v>
      </c>
      <c r="AK154" s="50">
        <f>AJ154+AK153</f>
        <v>-196.66102145794537</v>
      </c>
      <c r="AL154" s="38">
        <f>AL153+AJ154</f>
        <v>1303.3389785420545</v>
      </c>
    </row>
    <row r="155" ht="14.25">
      <c r="K155" s="26">
        <f t="shared" si="28"/>
        <v>44203.833333332987</v>
      </c>
      <c r="L155" s="28">
        <f t="shared" si="22"/>
        <v>44203.874999999651</v>
      </c>
      <c r="M155" s="30">
        <f t="shared" si="23"/>
        <v>3599.9999997904524</v>
      </c>
      <c r="N155" s="30">
        <f>N154+M155</f>
        <v>593999.99996982515</v>
      </c>
      <c r="O155" s="30">
        <f t="shared" si="24"/>
        <v>0</v>
      </c>
      <c r="P155" s="30">
        <f>P154+O155</f>
        <v>1000000</v>
      </c>
      <c r="Q155" s="30">
        <f>Q154-O155</f>
        <v>1000000</v>
      </c>
      <c r="R155" s="31">
        <f>P155+Q155</f>
        <v>2000000</v>
      </c>
      <c r="S155" s="40">
        <f>Q155/R155</f>
        <v>0.5</v>
      </c>
      <c r="T155" s="41">
        <f t="shared" si="29"/>
        <v>0.5</v>
      </c>
      <c r="U155" s="41">
        <f>IF(S155&gt;T155,0.5/(1-T155)*(S155-T155),0.5/T155*(S155-T155))</f>
        <v>0</v>
      </c>
      <c r="V155" s="42">
        <f>(U155-U154)/M155</f>
        <v>0</v>
      </c>
      <c r="W155" s="43">
        <f>U155-U154</f>
        <v>0</v>
      </c>
      <c r="X155" s="44">
        <f t="shared" si="25"/>
        <v>0.36787944119285576</v>
      </c>
      <c r="Y155" s="34">
        <f>V155+X155*(Y154-V155)</f>
        <v>1.5281107147370201e-61</v>
      </c>
      <c r="Z155" s="35">
        <f>W155+(1-X155)*(Y154-V155)/(ALPHA_D/ALPHA_TIME_UNIT)</f>
        <v>9.4526095419518406e-58</v>
      </c>
      <c r="AA155" s="45">
        <f t="shared" si="26"/>
        <v>0.96078943915456017</v>
      </c>
      <c r="AB155" s="46">
        <f>V155/(ALPHA_I/ALPHA_TIME_UNIT)</f>
        <v>0</v>
      </c>
      <c r="AC155" s="47">
        <f>U155-AB155+AA155*(AC154+AB155-U154)</f>
        <v>-0.0012118345107117203</v>
      </c>
      <c r="AD155" s="48">
        <f>M155*((U155+U154)/2-AB155)+1/(ALPHA_I/ALPHA_TIME_UNIT)*(1-AA155)*(AC154+AB155-U154)</f>
        <v>-4.4510314115036431</v>
      </c>
      <c r="AE155" s="49">
        <f t="shared" si="27"/>
        <v>0.041666666664241347</v>
      </c>
      <c r="AF155" s="34">
        <f>K_T/K_UNIT*AE155</f>
        <v>0.41666666664241347</v>
      </c>
      <c r="AG155" s="34">
        <f>((U155+U154)/2)*AE155*K_P/K_UNIT</f>
        <v>0</v>
      </c>
      <c r="AH155" s="34">
        <f>Z155*K_D/K_UNIT</f>
        <v>2.2686262900684417e-55</v>
      </c>
      <c r="AI155" s="34">
        <f>AD155*K_I/K_UNIT/K_TIME_UNIT</f>
        <v>-0.024727952286131349</v>
      </c>
      <c r="AJ155" s="34">
        <f>SUM(AF155:AI155)</f>
        <v>0.39193871435628214</v>
      </c>
      <c r="AK155" s="50">
        <f>AJ155+AK154</f>
        <v>-196.26908274358908</v>
      </c>
      <c r="AL155" s="38">
        <f>AL154+AJ155</f>
        <v>1303.7309172564107</v>
      </c>
    </row>
    <row r="156" ht="14.25">
      <c r="K156" s="26">
        <f t="shared" si="28"/>
        <v>44203.874999999651</v>
      </c>
      <c r="L156" s="28">
        <f t="shared" si="22"/>
        <v>44203.916666666315</v>
      </c>
      <c r="M156" s="30">
        <f t="shared" si="23"/>
        <v>3599.9999997904524</v>
      </c>
      <c r="N156" s="30">
        <f>N155+M156</f>
        <v>597599.9999696156</v>
      </c>
      <c r="O156" s="30">
        <f t="shared" si="24"/>
        <v>0</v>
      </c>
      <c r="P156" s="30">
        <f>P155+O156</f>
        <v>1000000</v>
      </c>
      <c r="Q156" s="30">
        <f>Q155-O156</f>
        <v>1000000</v>
      </c>
      <c r="R156" s="31">
        <f>P156+Q156</f>
        <v>2000000</v>
      </c>
      <c r="S156" s="40">
        <f>Q156/R156</f>
        <v>0.5</v>
      </c>
      <c r="T156" s="41">
        <f t="shared" si="29"/>
        <v>0.5</v>
      </c>
      <c r="U156" s="41">
        <f>IF(S156&gt;T156,0.5/(1-T156)*(S156-T156),0.5/T156*(S156-T156))</f>
        <v>0</v>
      </c>
      <c r="V156" s="42">
        <f>(U156-U155)/M156</f>
        <v>0</v>
      </c>
      <c r="W156" s="43">
        <f>U156-U155</f>
        <v>0</v>
      </c>
      <c r="X156" s="44">
        <f t="shared" si="25"/>
        <v>0.36787944119285576</v>
      </c>
      <c r="Y156" s="34">
        <f>V156+X156*(Y155-V156)</f>
        <v>5.6216051581827032e-62</v>
      </c>
      <c r="Z156" s="35">
        <f>W156+(1-X156)*(Y155-V156)/(ALPHA_D/ALPHA_TIME_UNIT)</f>
        <v>3.4774207161074993e-58</v>
      </c>
      <c r="AA156" s="45">
        <f t="shared" si="26"/>
        <v>0.96078943915456017</v>
      </c>
      <c r="AB156" s="46">
        <f>V156/(ALPHA_I/ALPHA_TIME_UNIT)</f>
        <v>0</v>
      </c>
      <c r="AC156" s="47">
        <f>U156-AB156+AA156*(AC155+AB156-U155)</f>
        <v>-0.0011643177998948546</v>
      </c>
      <c r="AD156" s="48">
        <f>M156*((U156+U155)/2-AB156)+1/(ALPHA_I/ALPHA_TIME_UNIT)*(1-AA156)*(AC155+AB156-U155)</f>
        <v>-4.2765039735179151</v>
      </c>
      <c r="AE156" s="49">
        <f t="shared" si="27"/>
        <v>0.041666666664241347</v>
      </c>
      <c r="AF156" s="34">
        <f>K_T/K_UNIT*AE156</f>
        <v>0.41666666664241347</v>
      </c>
      <c r="AG156" s="34">
        <f>((U156+U155)/2)*AE156*K_P/K_UNIT</f>
        <v>0</v>
      </c>
      <c r="AH156" s="34">
        <f>Z156*K_D/K_UNIT</f>
        <v>8.3458097186579986e-56</v>
      </c>
      <c r="AI156" s="34">
        <f>AD156*K_I/K_UNIT/K_TIME_UNIT</f>
        <v>-0.023758355408432859</v>
      </c>
      <c r="AJ156" s="34">
        <f>SUM(AF156:AI156)</f>
        <v>0.39290831123398062</v>
      </c>
      <c r="AK156" s="50">
        <f>AJ156+AK155</f>
        <v>-195.8761744323551</v>
      </c>
      <c r="AL156" s="38">
        <f>AL155+AJ156</f>
        <v>1304.1238255676446</v>
      </c>
    </row>
    <row r="157" ht="14.25">
      <c r="K157" s="26">
        <f t="shared" si="28"/>
        <v>44203.916666666315</v>
      </c>
      <c r="L157" s="28">
        <f t="shared" si="22"/>
        <v>44203.958333332979</v>
      </c>
      <c r="M157" s="30">
        <f t="shared" si="23"/>
        <v>3599.9999997904524</v>
      </c>
      <c r="N157" s="30">
        <f>N156+M157</f>
        <v>601199.99996940605</v>
      </c>
      <c r="O157" s="30">
        <f t="shared" si="24"/>
        <v>0</v>
      </c>
      <c r="P157" s="30">
        <f>P156+O157</f>
        <v>1000000</v>
      </c>
      <c r="Q157" s="30">
        <f>Q156-O157</f>
        <v>1000000</v>
      </c>
      <c r="R157" s="31">
        <f>P157+Q157</f>
        <v>2000000</v>
      </c>
      <c r="S157" s="40">
        <f>Q157/R157</f>
        <v>0.5</v>
      </c>
      <c r="T157" s="41">
        <f t="shared" si="29"/>
        <v>0.5</v>
      </c>
      <c r="U157" s="41">
        <f>IF(S157&gt;T157,0.5/(1-T157)*(S157-T157),0.5/T157*(S157-T157))</f>
        <v>0</v>
      </c>
      <c r="V157" s="42">
        <f>(U157-U156)/M157</f>
        <v>0</v>
      </c>
      <c r="W157" s="43">
        <f>U157-U156</f>
        <v>0</v>
      </c>
      <c r="X157" s="44">
        <f t="shared" si="25"/>
        <v>0.36787944119285576</v>
      </c>
      <c r="Y157" s="34">
        <f>V157+X157*(Y156-V157)</f>
        <v>2.0680729641991284e-62</v>
      </c>
      <c r="Z157" s="35">
        <f>W157+(1-X157)*(Y156-V157)/(ALPHA_D/ALPHA_TIME_UNIT)</f>
        <v>1.279271589834087e-58</v>
      </c>
      <c r="AA157" s="45">
        <f t="shared" si="26"/>
        <v>0.96078943915456017</v>
      </c>
      <c r="AB157" s="46">
        <f>V157/(ALPHA_I/ALPHA_TIME_UNIT)</f>
        <v>0</v>
      </c>
      <c r="AC157" s="47">
        <f>U157-AB157+AA157*(AC156+AB157-U156)</f>
        <v>-0.0011186642459586487</v>
      </c>
      <c r="AD157" s="48">
        <f>M157*((U157+U156)/2-AB157)+1/(ALPHA_I/ALPHA_TIME_UNIT)*(1-AA157)*(AC156+AB157-U156)</f>
        <v>-4.1088198542585257</v>
      </c>
      <c r="AE157" s="49">
        <f t="shared" si="27"/>
        <v>0.041666666664241347</v>
      </c>
      <c r="AF157" s="34">
        <f>K_T/K_UNIT*AE157</f>
        <v>0.41666666664241347</v>
      </c>
      <c r="AG157" s="34">
        <f>((U157+U156)/2)*AE157*K_P/K_UNIT</f>
        <v>0</v>
      </c>
      <c r="AH157" s="34">
        <f>Z157*K_D/K_UNIT</f>
        <v>3.0702518156018086e-56</v>
      </c>
      <c r="AI157" s="34">
        <f>AD157*K_I/K_UNIT/K_TIME_UNIT</f>
        <v>-0.022826776968102921</v>
      </c>
      <c r="AJ157" s="34">
        <f>SUM(AF157:AI157)</f>
        <v>0.39383988967431055</v>
      </c>
      <c r="AK157" s="50">
        <f>AJ157+AK156</f>
        <v>-195.4823345426808</v>
      </c>
      <c r="AL157" s="38">
        <f>AL156+AJ157</f>
        <v>1304.517665457319</v>
      </c>
    </row>
    <row r="158" ht="14.2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26">
        <f t="shared" si="28"/>
        <v>44203.958333332979</v>
      </c>
      <c r="L158" s="74">
        <f t="shared" si="22"/>
        <v>44203.999999999643</v>
      </c>
      <c r="M158" s="75">
        <f t="shared" si="23"/>
        <v>3599.9999997904524</v>
      </c>
      <c r="N158" s="30">
        <f>N157+M158</f>
        <v>604799.99996919651</v>
      </c>
      <c r="O158" s="75">
        <f t="shared" si="24"/>
        <v>0</v>
      </c>
      <c r="P158" s="75">
        <f>P157+O158</f>
        <v>1000000</v>
      </c>
      <c r="Q158" s="75">
        <f>Q157-O158</f>
        <v>1000000</v>
      </c>
      <c r="R158" s="76">
        <f>P158+Q158</f>
        <v>2000000</v>
      </c>
      <c r="S158" s="77">
        <f>Q158/R158</f>
        <v>0.5</v>
      </c>
      <c r="T158" s="78">
        <f t="shared" si="29"/>
        <v>0.5</v>
      </c>
      <c r="U158" s="41">
        <f>IF(S158&gt;T158,0.5/(1-T158)*(S158-T158),0.5/T158*(S158-T158))</f>
        <v>0</v>
      </c>
      <c r="V158" s="42">
        <f>(U158-U157)/M158</f>
        <v>0</v>
      </c>
      <c r="W158" s="79">
        <f>U158-U157</f>
        <v>0</v>
      </c>
      <c r="X158" s="44">
        <f t="shared" si="25"/>
        <v>0.36787944119285576</v>
      </c>
      <c r="Y158" s="34">
        <f>V158+X158*(Y157-V158)</f>
        <v>7.6080152641562813e-63</v>
      </c>
      <c r="Z158" s="35">
        <f>W158+(1-X158)*(Y157-V158)/(ALPHA_D/ALPHA_TIME_UNIT)</f>
        <v>4.7061771760206003e-59</v>
      </c>
      <c r="AA158" s="45">
        <f t="shared" si="26"/>
        <v>0.96078943915456017</v>
      </c>
      <c r="AB158" s="46">
        <f>V158/(ALPHA_I/ALPHA_TIME_UNIT)</f>
        <v>0</v>
      </c>
      <c r="AC158" s="47">
        <f>U158-AB158+AA158*(AC157+AB158-U157)</f>
        <v>-0.0010748007934768692</v>
      </c>
      <c r="AD158" s="48">
        <f>M158*((U158+U157)/2-AB158)+1/(ALPHA_I/ALPHA_TIME_UNIT)*(1-AA158)*(AC157+AB158-U157)</f>
        <v>-3.9477107233601707</v>
      </c>
      <c r="AE158" s="80">
        <f t="shared" si="27"/>
        <v>0.041666666664241347</v>
      </c>
      <c r="AF158" s="34">
        <f>K_T/K_UNIT*AE158</f>
        <v>0.41666666664241347</v>
      </c>
      <c r="AG158" s="34">
        <f>((U158+U157)/2)*AE158*K_P/K_UNIT</f>
        <v>0</v>
      </c>
      <c r="AH158" s="34">
        <f>Z158*K_D/K_UNIT</f>
        <v>1.1294825222449441e-56</v>
      </c>
      <c r="AI158" s="34">
        <f>AD158*K_I/K_UNIT/K_TIME_UNIT</f>
        <v>-0.021931726240889834</v>
      </c>
      <c r="AJ158" s="34">
        <f>SUM(AF158:AI158)</f>
        <v>0.39473494040152363</v>
      </c>
      <c r="AK158" s="50">
        <f>AJ158+AK157</f>
        <v>-195.08759960227928</v>
      </c>
      <c r="AL158" s="38">
        <f>AL157+AJ158</f>
        <v>1304.9124003977206</v>
      </c>
    </row>
    <row r="159" ht="14.25">
      <c r="A159" s="73"/>
      <c r="B159" s="73"/>
      <c r="C159" s="73"/>
      <c r="D159" s="73"/>
      <c r="E159" s="73"/>
      <c r="F159" s="73"/>
      <c r="G159" s="73"/>
      <c r="H159" s="73"/>
      <c r="I159" s="73"/>
      <c r="J159" s="81"/>
      <c r="K159" s="26">
        <f t="shared" si="28"/>
        <v>44203.999999999643</v>
      </c>
      <c r="L159" s="82">
        <f t="shared" si="22"/>
        <v>44204.041666666308</v>
      </c>
      <c r="M159" s="83">
        <f t="shared" si="23"/>
        <v>3599.9999997904524</v>
      </c>
      <c r="N159" s="30">
        <f>N158+M159</f>
        <v>608399.99996898696</v>
      </c>
      <c r="O159" s="83">
        <f t="shared" si="24"/>
        <v>0</v>
      </c>
      <c r="P159" s="83">
        <f>P158+O159</f>
        <v>1000000</v>
      </c>
      <c r="Q159" s="83">
        <f>Q158-O159</f>
        <v>1000000</v>
      </c>
      <c r="R159" s="84">
        <f>P159+Q159</f>
        <v>2000000</v>
      </c>
      <c r="S159" s="85">
        <f>Q159/R159</f>
        <v>0.5</v>
      </c>
      <c r="T159" s="86">
        <f t="shared" si="29"/>
        <v>0.5</v>
      </c>
      <c r="U159" s="41">
        <f>IF(S159&gt;T159,0.5/(1-T159)*(S159-T159),0.5/T159*(S159-T159))</f>
        <v>0</v>
      </c>
      <c r="V159" s="42">
        <f>(U159-U158)/M159</f>
        <v>0</v>
      </c>
      <c r="W159" s="87">
        <f>U159-U158</f>
        <v>0</v>
      </c>
      <c r="X159" s="44">
        <f t="shared" si="25"/>
        <v>0.36787944119285576</v>
      </c>
      <c r="Y159" s="34">
        <f>V159+X159*(Y158-V159)</f>
        <v>2.7988324039645299e-63</v>
      </c>
      <c r="Z159" s="35">
        <f>W159+(1-X159)*(Y158-V159)/(ALPHA_D/ALPHA_TIME_UNIT)</f>
        <v>1.7313058296690305e-59</v>
      </c>
      <c r="AA159" s="45">
        <f t="shared" si="26"/>
        <v>0.96078943915456017</v>
      </c>
      <c r="AB159" s="46">
        <f>V159/(ALPHA_I/ALPHA_TIME_UNIT)</f>
        <v>0</v>
      </c>
      <c r="AC159" s="47">
        <f>U159-AB159+AA159*(AC158+AB159-U158)</f>
        <v>-0.0010326572515675174</v>
      </c>
      <c r="AD159" s="48">
        <f>M159*((U159+U158)/2-AB159)+1/(ALPHA_I/ALPHA_TIME_UNIT)*(1-AA159)*(AC158+AB159-U158)</f>
        <v>-3.7929187718416619</v>
      </c>
      <c r="AE159" s="88">
        <f t="shared" si="27"/>
        <v>0.041666666664241347</v>
      </c>
      <c r="AF159" s="34">
        <f>K_T/K_UNIT*AE159</f>
        <v>0.41666666664241347</v>
      </c>
      <c r="AG159" s="34">
        <f>((U159+U158)/2)*AE159*K_P/K_UNIT</f>
        <v>0</v>
      </c>
      <c r="AH159" s="34">
        <f>Z159*K_D/K_UNIT</f>
        <v>4.1551339912056734e-57</v>
      </c>
      <c r="AI159" s="34">
        <f>AD159*K_I/K_UNIT/K_TIME_UNIT</f>
        <v>-0.021071770954675901</v>
      </c>
      <c r="AJ159" s="34">
        <f>SUM(AF159:AI159)</f>
        <v>0.39559489568773759</v>
      </c>
      <c r="AK159" s="50">
        <f>AJ159+AK158</f>
        <v>-194.69200470659155</v>
      </c>
      <c r="AL159" s="38">
        <f>AL158+AJ159</f>
        <v>1305.3079952934083</v>
      </c>
    </row>
    <row r="160" ht="14.25">
      <c r="K160" s="26">
        <f t="shared" si="28"/>
        <v>44204.041666666308</v>
      </c>
      <c r="L160" s="28">
        <f t="shared" si="22"/>
        <v>44204.083333332972</v>
      </c>
      <c r="M160" s="30">
        <f t="shared" si="23"/>
        <v>3599.9999997904524</v>
      </c>
      <c r="N160" s="30">
        <f>N159+M160</f>
        <v>611999.99996877741</v>
      </c>
      <c r="O160" s="30">
        <f t="shared" si="24"/>
        <v>0</v>
      </c>
      <c r="P160" s="30">
        <f>P159+O160</f>
        <v>1000000</v>
      </c>
      <c r="Q160" s="30">
        <f>Q159-O160</f>
        <v>1000000</v>
      </c>
      <c r="R160" s="27">
        <f>P160+Q160</f>
        <v>2000000</v>
      </c>
      <c r="S160" s="40">
        <f>Q160/R160</f>
        <v>0.5</v>
      </c>
      <c r="T160" s="41">
        <f t="shared" si="29"/>
        <v>0.5</v>
      </c>
      <c r="U160" s="41">
        <f>IF(S160&gt;T160,0.5/(1-T160)*(S160-T160),0.5/T160*(S160-T160))</f>
        <v>0</v>
      </c>
      <c r="V160" s="42">
        <f>(U160-U159)/M160</f>
        <v>0</v>
      </c>
      <c r="W160" s="43">
        <f>U160-U159</f>
        <v>0</v>
      </c>
      <c r="X160" s="44">
        <f t="shared" si="25"/>
        <v>0.36787944119285576</v>
      </c>
      <c r="Y160" s="34">
        <f>V160+X160*(Y159-V160)</f>
        <v>1.0296329007629284e-63</v>
      </c>
      <c r="Z160" s="35">
        <f>W160+(1-X160)*(Y159-V160)/(ALPHA_D/ALPHA_TIME_UNIT)</f>
        <v>6.3691182115257655e-60</v>
      </c>
      <c r="AA160" s="45">
        <f t="shared" si="26"/>
        <v>0.96078943915456017</v>
      </c>
      <c r="AB160" s="46">
        <f>V160/(ALPHA_I/ALPHA_TIME_UNIT)</f>
        <v>0</v>
      </c>
      <c r="AC160" s="47">
        <f>U160-AB160+AA160*(AC159+AB160-U159)</f>
        <v>-0.00099216618157244463</v>
      </c>
      <c r="AD160" s="48">
        <f>M160*((U160+U159)/2-AB160)+1/(ALPHA_I/ALPHA_TIME_UNIT)*(1-AA160)*(AC159+AB160-U159)</f>
        <v>-3.6441962995565538</v>
      </c>
      <c r="AE160" s="89">
        <f t="shared" si="27"/>
        <v>0.041666666664241347</v>
      </c>
      <c r="AF160" s="34">
        <f>K_T/K_UNIT*AE160</f>
        <v>0.41666666664241347</v>
      </c>
      <c r="AG160" s="34">
        <f>((U160+U159)/2)*AE160*K_P/K_UNIT</f>
        <v>0</v>
      </c>
      <c r="AH160" s="34">
        <f>Z160*K_D/K_UNIT</f>
        <v>1.5285883707661838e-57</v>
      </c>
      <c r="AI160" s="34">
        <f>AD160*K_I/K_UNIT/K_TIME_UNIT</f>
        <v>-0.02024553499753641</v>
      </c>
      <c r="AJ160" s="34">
        <f>SUM(AF160:AI160)</f>
        <v>0.39642113164487708</v>
      </c>
      <c r="AK160" s="50">
        <f>AJ160+AK159</f>
        <v>-194.29558357494668</v>
      </c>
      <c r="AL160" s="38">
        <f>AL159+AJ160</f>
        <v>1305.7044164250533</v>
      </c>
    </row>
    <row r="161" ht="14.25">
      <c r="K161" s="26">
        <f t="shared" si="28"/>
        <v>44204.083333332972</v>
      </c>
      <c r="L161" s="28">
        <f t="shared" si="22"/>
        <v>44204.124999999636</v>
      </c>
      <c r="M161" s="30">
        <f t="shared" si="23"/>
        <v>3599.9999997904524</v>
      </c>
      <c r="N161" s="30">
        <f>N160+M161</f>
        <v>615599.99996856786</v>
      </c>
      <c r="O161" s="30">
        <f t="shared" si="24"/>
        <v>0</v>
      </c>
      <c r="P161" s="30">
        <f>P160+O161</f>
        <v>1000000</v>
      </c>
      <c r="Q161" s="30">
        <f>Q160-O161</f>
        <v>1000000</v>
      </c>
      <c r="R161" s="27">
        <f>P161+Q161</f>
        <v>2000000</v>
      </c>
      <c r="S161" s="40">
        <f>Q161/R161</f>
        <v>0.5</v>
      </c>
      <c r="T161" s="41">
        <f t="shared" si="29"/>
        <v>0.5</v>
      </c>
      <c r="U161" s="41">
        <f>IF(S161&gt;T161,0.5/(1-T161)*(S161-T161),0.5/T161*(S161-T161))</f>
        <v>0</v>
      </c>
      <c r="V161" s="42">
        <f>(U161-U160)/M161</f>
        <v>0</v>
      </c>
      <c r="W161" s="43">
        <f>U161-U160</f>
        <v>0</v>
      </c>
      <c r="X161" s="44">
        <f t="shared" si="25"/>
        <v>0.36787944119285576</v>
      </c>
      <c r="Y161" s="34">
        <f>V161+X161*(Y160-V161)</f>
        <v>3.787807761664452e-64</v>
      </c>
      <c r="Z161" s="35">
        <f>W161+(1-X161)*(Y160-V161)/(ALPHA_D/ALPHA_TIME_UNIT)</f>
        <v>2.3430676485473391e-60</v>
      </c>
      <c r="AA161" s="45">
        <f t="shared" si="26"/>
        <v>0.96078943915456017</v>
      </c>
      <c r="AB161" s="46">
        <f>V161/(ALPHA_I/ALPHA_TIME_UNIT)</f>
        <v>0</v>
      </c>
      <c r="AC161" s="47">
        <f>U161-AB161+AA161*(AC160+AB161-U160)</f>
        <v>-0.00095326278914111061</v>
      </c>
      <c r="AD161" s="48">
        <f>M161*((U161+U160)/2-AB161)+1/(ALPHA_I/ALPHA_TIME_UNIT)*(1-AA161)*(AC160+AB161-U160)</f>
        <v>-3.5013053188200649</v>
      </c>
      <c r="AE161" s="89">
        <f t="shared" si="27"/>
        <v>0.041666666664241347</v>
      </c>
      <c r="AF161" s="34">
        <f>K_T/K_UNIT*AE161</f>
        <v>0.41666666664241347</v>
      </c>
      <c r="AG161" s="34">
        <f>((U161+U160)/2)*AE161*K_P/K_UNIT</f>
        <v>0</v>
      </c>
      <c r="AH161" s="34">
        <f>Z161*K_D/K_UNIT</f>
        <v>5.6233623565136141e-58</v>
      </c>
      <c r="AI161" s="34">
        <f>AD161*K_I/K_UNIT/K_TIME_UNIT</f>
        <v>-0.019451696215667027</v>
      </c>
      <c r="AJ161" s="34">
        <f>SUM(AF161:AI161)</f>
        <v>0.39721497042674647</v>
      </c>
      <c r="AK161" s="50">
        <f>AJ161+AK160</f>
        <v>-193.89836860451993</v>
      </c>
      <c r="AL161" s="38">
        <f>AL160+AJ161</f>
        <v>1306.1016313954801</v>
      </c>
    </row>
    <row r="162" ht="14.25">
      <c r="K162" s="26">
        <f t="shared" si="28"/>
        <v>44204.124999999636</v>
      </c>
      <c r="L162" s="28">
        <f t="shared" si="22"/>
        <v>44204.1666666663</v>
      </c>
      <c r="M162" s="30">
        <f t="shared" si="23"/>
        <v>3599.9999997904524</v>
      </c>
      <c r="N162" s="30">
        <f>N161+M162</f>
        <v>619199.99996835832</v>
      </c>
      <c r="O162" s="30">
        <f t="shared" si="24"/>
        <v>0</v>
      </c>
      <c r="P162" s="30">
        <f>P161+O162</f>
        <v>1000000</v>
      </c>
      <c r="Q162" s="30">
        <f>Q161-O162</f>
        <v>1000000</v>
      </c>
      <c r="R162" s="27">
        <f>P162+Q162</f>
        <v>2000000</v>
      </c>
      <c r="S162" s="40">
        <f>Q162/R162</f>
        <v>0.5</v>
      </c>
      <c r="T162" s="41">
        <f t="shared" si="29"/>
        <v>0.5</v>
      </c>
      <c r="U162" s="41">
        <f>IF(S162&gt;T162,0.5/(1-T162)*(S162-T162),0.5/T162*(S162-T162))</f>
        <v>0</v>
      </c>
      <c r="V162" s="42">
        <f>(U162-U161)/M162</f>
        <v>0</v>
      </c>
      <c r="W162" s="43">
        <f>U162-U161</f>
        <v>0</v>
      </c>
      <c r="X162" s="44">
        <f t="shared" si="25"/>
        <v>0.36787944119285576</v>
      </c>
      <c r="Y162" s="34">
        <f>V162+X162*(Y161-V162)</f>
        <v>1.3934566027070803e-64</v>
      </c>
      <c r="Z162" s="35">
        <f>W162+(1-X162)*(Y161-V162)/(ALPHA_D/ALPHA_TIME_UNIT)</f>
        <v>8.6196641722465376e-61</v>
      </c>
      <c r="AA162" s="45">
        <f t="shared" si="26"/>
        <v>0.96078943915456017</v>
      </c>
      <c r="AB162" s="46">
        <f>V162/(ALPHA_I/ALPHA_TIME_UNIT)</f>
        <v>0</v>
      </c>
      <c r="AC162" s="47">
        <f>U162-AB162+AA162*(AC161+AB162-U161)</f>
        <v>-0.00091588482054579944</v>
      </c>
      <c r="AD162" s="48">
        <f>M162*((U162+U161)/2-AB162)+1/(ALPHA_I/ALPHA_TIME_UNIT)*(1-AA162)*(AC161+AB162-U161)</f>
        <v>-3.3640171735780084</v>
      </c>
      <c r="AE162" s="89">
        <f t="shared" si="27"/>
        <v>0.041666666664241347</v>
      </c>
      <c r="AF162" s="34">
        <f>K_T/K_UNIT*AE162</f>
        <v>0.41666666664241347</v>
      </c>
      <c r="AG162" s="34">
        <f>((U162+U161)/2)*AE162*K_P/K_UNIT</f>
        <v>0</v>
      </c>
      <c r="AH162" s="34">
        <f>Z162*K_D/K_UNIT</f>
        <v>2.0687194013391692e-58</v>
      </c>
      <c r="AI162" s="34">
        <f>AD162*K_I/K_UNIT/K_TIME_UNIT</f>
        <v>-0.018688984297655604</v>
      </c>
      <c r="AJ162" s="34">
        <f>SUM(AF162:AI162)</f>
        <v>0.39797768234475789</v>
      </c>
      <c r="AK162" s="50">
        <f>AJ162+AK161</f>
        <v>-193.50039092217517</v>
      </c>
      <c r="AL162" s="38">
        <f>AL161+AJ162</f>
        <v>1306.499609077825</v>
      </c>
    </row>
    <row r="163" ht="14.25">
      <c r="K163" s="26">
        <f t="shared" si="28"/>
        <v>44204.1666666663</v>
      </c>
      <c r="L163" s="28">
        <f t="shared" si="22"/>
        <v>44204.208333332965</v>
      </c>
      <c r="M163" s="30">
        <f t="shared" si="23"/>
        <v>3599.9999997904524</v>
      </c>
      <c r="N163" s="30">
        <f>N162+M163</f>
        <v>622799.99996814877</v>
      </c>
      <c r="O163" s="30">
        <f t="shared" si="24"/>
        <v>0</v>
      </c>
      <c r="P163" s="30">
        <f>P162+O163</f>
        <v>1000000</v>
      </c>
      <c r="Q163" s="30">
        <f>Q162-O163</f>
        <v>1000000</v>
      </c>
      <c r="R163" s="27">
        <f>P163+Q163</f>
        <v>2000000</v>
      </c>
      <c r="S163" s="40">
        <f>Q163/R163</f>
        <v>0.5</v>
      </c>
      <c r="T163" s="41">
        <f t="shared" si="29"/>
        <v>0.5</v>
      </c>
      <c r="U163" s="41">
        <f>IF(S163&gt;T163,0.5/(1-T163)*(S163-T163),0.5/T163*(S163-T163))</f>
        <v>0</v>
      </c>
      <c r="V163" s="42">
        <f>(U163-U162)/M163</f>
        <v>0</v>
      </c>
      <c r="W163" s="43">
        <f>U163-U162</f>
        <v>0</v>
      </c>
      <c r="X163" s="44">
        <f t="shared" si="25"/>
        <v>0.36787944119285576</v>
      </c>
      <c r="Y163" s="34">
        <f>V163+X163*(Y162-V163)</f>
        <v>5.1262403633037592e-65</v>
      </c>
      <c r="Z163" s="35">
        <f>W163+(1-X163)*(Y162-V163)/(ALPHA_D/ALPHA_TIME_UNIT)</f>
        <v>3.1709972389561352e-61</v>
      </c>
      <c r="AA163" s="45">
        <f t="shared" si="26"/>
        <v>0.96078943915456017</v>
      </c>
      <c r="AB163" s="46">
        <f>V163/(ALPHA_I/ALPHA_TIME_UNIT)</f>
        <v>0</v>
      </c>
      <c r="AC163" s="47">
        <f>U163-AB163+AA163*(AC162+AB163-U162)</f>
        <v>-0.00087997246306237363</v>
      </c>
      <c r="AD163" s="48">
        <f>M163*((U163+U162)/2-AB163)+1/(ALPHA_I/ALPHA_TIME_UNIT)*(1-AA163)*(AC162+AB163-U162)</f>
        <v>-3.2321121735083236</v>
      </c>
      <c r="AE163" s="89">
        <f t="shared" si="27"/>
        <v>0.041666666664241347</v>
      </c>
      <c r="AF163" s="34">
        <f>K_T/K_UNIT*AE163</f>
        <v>0.41666666664241347</v>
      </c>
      <c r="AG163" s="34">
        <f>((U163+U162)/2)*AE163*K_P/K_UNIT</f>
        <v>0</v>
      </c>
      <c r="AH163" s="34">
        <f>Z163*K_D/K_UNIT</f>
        <v>7.6103933734947245e-59</v>
      </c>
      <c r="AI163" s="34">
        <f>AD163*K_I/K_UNIT/K_TIME_UNIT</f>
        <v>-0.017956178741712906</v>
      </c>
      <c r="AJ163" s="34">
        <f>SUM(AF163:AI163)</f>
        <v>0.39871048790070057</v>
      </c>
      <c r="AK163" s="50">
        <f>AJ163+AK162</f>
        <v>-193.10168043427447</v>
      </c>
      <c r="AL163" s="38">
        <f>AL162+AJ163</f>
        <v>1306.8983195657256</v>
      </c>
    </row>
    <row r="164" ht="14.25">
      <c r="K164" s="26">
        <f t="shared" si="28"/>
        <v>44204.208333332965</v>
      </c>
      <c r="L164" s="28">
        <f t="shared" ref="L164:L172" si="30">K164+1/24</f>
        <v>44204.249999999629</v>
      </c>
      <c r="M164" s="30">
        <f t="shared" ref="M164:M172" si="31">(L164-K164)*24*3600</f>
        <v>3599.9999997904524</v>
      </c>
      <c r="N164" s="30">
        <f>N163+M164</f>
        <v>626399.99996793922</v>
      </c>
      <c r="O164" s="30">
        <f t="shared" ref="O164:O172" si="32">SUMIFS(LIQUIDITY_DELTAS,TIMESTAMPS,"&gt;="&amp;K164,TIMESTAMPS,"&lt;"&amp;L164)</f>
        <v>0</v>
      </c>
      <c r="P164" s="30">
        <f>P163+O164</f>
        <v>1000000</v>
      </c>
      <c r="Q164" s="30">
        <f>Q163-O164</f>
        <v>1000000</v>
      </c>
      <c r="R164" s="27">
        <f>P164+Q164</f>
        <v>2000000</v>
      </c>
      <c r="S164" s="40">
        <f>Q164/R164</f>
        <v>0.5</v>
      </c>
      <c r="T164" s="41">
        <f t="shared" si="29"/>
        <v>0.5</v>
      </c>
      <c r="U164" s="41">
        <f>IF(S164&gt;T164,0.5/(1-T164)*(S164-T164),0.5/T164*(S164-T164))</f>
        <v>0</v>
      </c>
      <c r="V164" s="42">
        <f>(U164-U163)/M164</f>
        <v>0</v>
      </c>
      <c r="W164" s="43">
        <f>U164-U163</f>
        <v>0</v>
      </c>
      <c r="X164" s="44">
        <f t="shared" ref="X164:X172" si="33">IF(ALPHA_D&lt;=0,0,EXP(-ALPHA_D*M164/ALPHA_TIME_UNIT))</f>
        <v>0.36787944119285576</v>
      </c>
      <c r="Y164" s="34">
        <f>V164+X164*(Y163-V164)</f>
        <v>1.8858384402724488e-65</v>
      </c>
      <c r="Z164" s="35">
        <f>W164+(1-X164)*(Y163-V164)/(ALPHA_D/ALPHA_TIME_UNIT)</f>
        <v>1.1665446922912717e-61</v>
      </c>
      <c r="AA164" s="45">
        <f t="shared" ref="AA164:AA172" si="34">IF(ALPHA_I&lt;=0,0,EXP(-ALPHA_I*M164/ALPHA_TIME_UNIT))</f>
        <v>0.96078943915456017</v>
      </c>
      <c r="AB164" s="46">
        <f>V164/(ALPHA_I/ALPHA_TIME_UNIT)</f>
        <v>0</v>
      </c>
      <c r="AC164" s="47">
        <f>U164-AB164+AA164*(AC163+AB164-U163)</f>
        <v>-0.00084546824925715489</v>
      </c>
      <c r="AD164" s="48">
        <f>M164*((U164+U163)/2-AB164)+1/(ALPHA_I/ALPHA_TIME_UNIT)*(1-AA164)*(AC163+AB164-U163)</f>
        <v>-3.1053792424696889</v>
      </c>
      <c r="AE164" s="89">
        <f t="shared" ref="AE164:AE172" si="35">M164/K_TIME_UNIT</f>
        <v>0.041666666664241347</v>
      </c>
      <c r="AF164" s="34">
        <f>K_T/K_UNIT*AE164</f>
        <v>0.41666666664241347</v>
      </c>
      <c r="AG164" s="34">
        <f>((U164+U163)/2)*AE164*K_P/K_UNIT</f>
        <v>0</v>
      </c>
      <c r="AH164" s="34">
        <f>Z164*K_D/K_UNIT</f>
        <v>2.7997072614990522e-59</v>
      </c>
      <c r="AI164" s="34">
        <f>AD164*K_I/K_UNIT/K_TIME_UNIT</f>
        <v>-0.017252106902609383</v>
      </c>
      <c r="AJ164" s="34">
        <f>SUM(AF164:AI164)</f>
        <v>0.39941455973980411</v>
      </c>
      <c r="AK164" s="50">
        <f>AJ164+AK163</f>
        <v>-192.70226587453467</v>
      </c>
      <c r="AL164" s="38">
        <f>AL163+AJ164</f>
        <v>1307.2977341254655</v>
      </c>
    </row>
    <row r="165" ht="14.25">
      <c r="K165" s="26">
        <f t="shared" ref="K165:K172" si="36">L164</f>
        <v>44204.249999999629</v>
      </c>
      <c r="L165" s="28">
        <f t="shared" si="30"/>
        <v>44204.291666666293</v>
      </c>
      <c r="M165" s="30">
        <f t="shared" si="31"/>
        <v>3599.9999997904524</v>
      </c>
      <c r="N165" s="30">
        <f>N164+M165</f>
        <v>629999.99996772967</v>
      </c>
      <c r="O165" s="30">
        <f t="shared" si="32"/>
        <v>0</v>
      </c>
      <c r="P165" s="30">
        <f>P164+O165</f>
        <v>1000000</v>
      </c>
      <c r="Q165" s="30">
        <f>Q164-O165</f>
        <v>1000000</v>
      </c>
      <c r="R165" s="27">
        <f>P165+Q165</f>
        <v>2000000</v>
      </c>
      <c r="S165" s="40">
        <f>Q165/R165</f>
        <v>0.5</v>
      </c>
      <c r="T165" s="41">
        <f t="shared" si="29"/>
        <v>0.5</v>
      </c>
      <c r="U165" s="41">
        <f>IF(S165&gt;T165,0.5/(1-T165)*(S165-T165),0.5/T165*(S165-T165))</f>
        <v>0</v>
      </c>
      <c r="V165" s="42">
        <f>(U165-U164)/M165</f>
        <v>0</v>
      </c>
      <c r="W165" s="43">
        <f>U165-U164</f>
        <v>0</v>
      </c>
      <c r="X165" s="44">
        <f t="shared" si="33"/>
        <v>0.36787944119285576</v>
      </c>
      <c r="Y165" s="34">
        <f>V165+X165*(Y164-V165)</f>
        <v>6.9376119158743519e-66</v>
      </c>
      <c r="Z165" s="35">
        <f>W165+(1-X165)*(Y164-V165)/(ALPHA_D/ALPHA_TIME_UNIT)</f>
        <v>4.2914780952660492e-62</v>
      </c>
      <c r="AA165" s="45">
        <f t="shared" si="34"/>
        <v>0.96078943915456017</v>
      </c>
      <c r="AB165" s="46">
        <f>V165/(ALPHA_I/ALPHA_TIME_UNIT)</f>
        <v>0</v>
      </c>
      <c r="AC165" s="47">
        <f>U165-AB165+AA165*(AC164+AB165-U164)</f>
        <v>-0.00081231696502676975</v>
      </c>
      <c r="AD165" s="48">
        <f>M165*((U165+U164)/2-AB165)+1/(ALPHA_I/ALPHA_TIME_UNIT)*(1-AA165)*(AC164+AB165-U164)</f>
        <v>-2.9836155807346652</v>
      </c>
      <c r="AE165" s="89">
        <f t="shared" si="35"/>
        <v>0.041666666664241347</v>
      </c>
      <c r="AF165" s="34">
        <f>K_T/K_UNIT*AE165</f>
        <v>0.41666666664241347</v>
      </c>
      <c r="AG165" s="34">
        <f>((U165+U164)/2)*AE165*K_P/K_UNIT</f>
        <v>0</v>
      </c>
      <c r="AH165" s="34">
        <f>Z165*K_D/K_UNIT</f>
        <v>1.0299547428638519e-59</v>
      </c>
      <c r="AI165" s="34">
        <f>AD165*K_I/K_UNIT/K_TIME_UNIT</f>
        <v>-0.016575642115192586</v>
      </c>
      <c r="AJ165" s="34">
        <f>SUM(AF165:AI165)</f>
        <v>0.4000910245272209</v>
      </c>
      <c r="AK165" s="50">
        <f>AJ165+AK164</f>
        <v>-192.30217485000745</v>
      </c>
      <c r="AL165" s="38">
        <f>AL164+AJ165</f>
        <v>1307.6978251499927</v>
      </c>
    </row>
    <row r="166" ht="14.25">
      <c r="K166" s="26">
        <f t="shared" si="36"/>
        <v>44204.291666666293</v>
      </c>
      <c r="L166" s="28">
        <f t="shared" si="30"/>
        <v>44204.333333332957</v>
      </c>
      <c r="M166" s="30">
        <f t="shared" si="31"/>
        <v>3599.9999997904524</v>
      </c>
      <c r="N166" s="30">
        <f>N165+M166</f>
        <v>633599.99996752013</v>
      </c>
      <c r="O166" s="30">
        <f t="shared" si="32"/>
        <v>0</v>
      </c>
      <c r="P166" s="30">
        <f>P165+O166</f>
        <v>1000000</v>
      </c>
      <c r="Q166" s="30">
        <f>Q165-O166</f>
        <v>1000000</v>
      </c>
      <c r="R166" s="27">
        <f>P166+Q166</f>
        <v>2000000</v>
      </c>
      <c r="S166" s="40">
        <f>Q166/R166</f>
        <v>0.5</v>
      </c>
      <c r="T166" s="41">
        <f t="shared" si="29"/>
        <v>0.5</v>
      </c>
      <c r="U166" s="41">
        <f>IF(S166&gt;T166,0.5/(1-T166)*(S166-T166),0.5/T166*(S166-T166))</f>
        <v>0</v>
      </c>
      <c r="V166" s="42">
        <f>(U166-U165)/M166</f>
        <v>0</v>
      </c>
      <c r="W166" s="43">
        <f>U166-U165</f>
        <v>0</v>
      </c>
      <c r="X166" s="44">
        <f t="shared" si="33"/>
        <v>0.36787944119285576</v>
      </c>
      <c r="Y166" s="34">
        <f>V166+X166*(Y165-V166)</f>
        <v>2.5522047948247542e-66</v>
      </c>
      <c r="Z166" s="35">
        <f>W166+(1-X166)*(Y165-V166)/(ALPHA_D/ALPHA_TIME_UNIT)</f>
        <v>1.5787465635778552e-62</v>
      </c>
      <c r="AA166" s="45">
        <f t="shared" si="34"/>
        <v>0.96078943915456017</v>
      </c>
      <c r="AB166" s="46">
        <f>V166/(ALPHA_I/ALPHA_TIME_UNIT)</f>
        <v>0</v>
      </c>
      <c r="AC166" s="47">
        <f>U166-AB166+AA166*(AC165+AB166-U165)</f>
        <v>-0.00078046556124380462</v>
      </c>
      <c r="AD166" s="48">
        <f>M166*((U166+U165)/2-AB166)+1/(ALPHA_I/ALPHA_TIME_UNIT)*(1-AA166)*(AC165+AB166-U165)</f>
        <v>-2.8666263404668664</v>
      </c>
      <c r="AE166" s="89">
        <f t="shared" si="35"/>
        <v>0.041666666664241347</v>
      </c>
      <c r="AF166" s="34">
        <f>K_T/K_UNIT*AE166</f>
        <v>0.41666666664241347</v>
      </c>
      <c r="AG166" s="34">
        <f>((U166+U165)/2)*AE166*K_P/K_UNIT</f>
        <v>0</v>
      </c>
      <c r="AH166" s="34">
        <f>Z166*K_D/K_UNIT</f>
        <v>3.7889917525868527e-60</v>
      </c>
      <c r="AI166" s="34">
        <f>AD166*K_I/K_UNIT/K_TIME_UNIT</f>
        <v>-0.01592570189148259</v>
      </c>
      <c r="AJ166" s="34">
        <f>SUM(AF166:AI166)</f>
        <v>0.40074096475093091</v>
      </c>
      <c r="AK166" s="50">
        <f>AJ166+AK165</f>
        <v>-191.90143388525652</v>
      </c>
      <c r="AL166" s="38">
        <f>AL165+AJ166</f>
        <v>1308.0985661147436</v>
      </c>
    </row>
    <row r="167" ht="14.25">
      <c r="K167" s="26">
        <f t="shared" si="36"/>
        <v>44204.333333332957</v>
      </c>
      <c r="L167" s="28">
        <f t="shared" si="30"/>
        <v>44204.374999999622</v>
      </c>
      <c r="M167" s="30">
        <f t="shared" si="31"/>
        <v>3599.9999997904524</v>
      </c>
      <c r="N167" s="30">
        <f>N166+M167</f>
        <v>637199.99996731058</v>
      </c>
      <c r="O167" s="30">
        <f t="shared" si="32"/>
        <v>0</v>
      </c>
      <c r="P167" s="30">
        <f>P166+O167</f>
        <v>1000000</v>
      </c>
      <c r="Q167" s="30">
        <f>Q166-O167</f>
        <v>1000000</v>
      </c>
      <c r="R167" s="27">
        <f>P167+Q167</f>
        <v>2000000</v>
      </c>
      <c r="S167" s="40">
        <f>Q167/R167</f>
        <v>0.5</v>
      </c>
      <c r="T167" s="41">
        <f t="shared" si="29"/>
        <v>0.5</v>
      </c>
      <c r="U167" s="41">
        <f>IF(S167&gt;T167,0.5/(1-T167)*(S167-T167),0.5/T167*(S167-T167))</f>
        <v>0</v>
      </c>
      <c r="V167" s="42">
        <f>(U167-U166)/M167</f>
        <v>0</v>
      </c>
      <c r="W167" s="43">
        <f>U167-U166</f>
        <v>0</v>
      </c>
      <c r="X167" s="44">
        <f t="shared" si="33"/>
        <v>0.36787944119285576</v>
      </c>
      <c r="Y167" s="34">
        <f>V167+X167*(Y166-V167)</f>
        <v>9.3890367372985762e-67</v>
      </c>
      <c r="Z167" s="35">
        <f>W167+(1-X167)*(Y166-V167)/(ALPHA_D/ALPHA_TIME_UNIT)</f>
        <v>5.8078840359416269e-63</v>
      </c>
      <c r="AA167" s="45">
        <f t="shared" si="34"/>
        <v>0.96078943915456017</v>
      </c>
      <c r="AB167" s="46">
        <f>V167/(ALPHA_I/ALPHA_TIME_UNIT)</f>
        <v>0</v>
      </c>
      <c r="AC167" s="47">
        <f>U167-AB167+AA167*(AC166+AB167-U166)</f>
        <v>-0.00074986306886688412</v>
      </c>
      <c r="AD167" s="48">
        <f>M167*((U167+U166)/2-AB167)+1/(ALPHA_I/ALPHA_TIME_UNIT)*(1-AA167)*(AC166+AB167-U166)</f>
        <v>-2.7542243139228502</v>
      </c>
      <c r="AE167" s="89">
        <f t="shared" si="35"/>
        <v>0.041666666664241347</v>
      </c>
      <c r="AF167" s="34">
        <f>K_T/K_UNIT*AE167</f>
        <v>0.41666666664241347</v>
      </c>
      <c r="AG167" s="34">
        <f>((U167+U166)/2)*AE167*K_P/K_UNIT</f>
        <v>0</v>
      </c>
      <c r="AH167" s="34">
        <f>Z167*K_D/K_UNIT</f>
        <v>1.3938921686259906e-60</v>
      </c>
      <c r="AI167" s="34">
        <f>AD167*K_I/K_UNIT/K_TIME_UNIT</f>
        <v>-0.01530124618846028</v>
      </c>
      <c r="AJ167" s="34">
        <f>SUM(AF167:AI167)</f>
        <v>0.40136542045395318</v>
      </c>
      <c r="AK167" s="50">
        <f>AJ167+AK166</f>
        <v>-191.50006846480258</v>
      </c>
      <c r="AL167" s="38">
        <f>AL166+AJ167</f>
        <v>1308.4999315351974</v>
      </c>
    </row>
    <row r="168" ht="14.25">
      <c r="K168" s="26">
        <f t="shared" si="36"/>
        <v>44204.374999999622</v>
      </c>
      <c r="L168" s="28">
        <f t="shared" si="30"/>
        <v>44204.416666666286</v>
      </c>
      <c r="M168" s="30">
        <f t="shared" si="31"/>
        <v>3599.9999997904524</v>
      </c>
      <c r="N168" s="30">
        <f>N167+M168</f>
        <v>640799.99996710103</v>
      </c>
      <c r="O168" s="30">
        <f t="shared" si="32"/>
        <v>0</v>
      </c>
      <c r="P168" s="30">
        <f>P167+O168</f>
        <v>1000000</v>
      </c>
      <c r="Q168" s="30">
        <f>Q167-O168</f>
        <v>1000000</v>
      </c>
      <c r="R168" s="27">
        <f>P168+Q168</f>
        <v>2000000</v>
      </c>
      <c r="S168" s="40">
        <f>Q168/R168</f>
        <v>0.5</v>
      </c>
      <c r="T168" s="41">
        <f t="shared" si="29"/>
        <v>0.5</v>
      </c>
      <c r="U168" s="41">
        <f>IF(S168&gt;T168,0.5/(1-T168)*(S168-T168),0.5/T168*(S168-T168))</f>
        <v>0</v>
      </c>
      <c r="V168" s="42">
        <f>(U168-U167)/M168</f>
        <v>0</v>
      </c>
      <c r="W168" s="43">
        <f>U168-U167</f>
        <v>0</v>
      </c>
      <c r="X168" s="44">
        <f t="shared" si="33"/>
        <v>0.36787944119285576</v>
      </c>
      <c r="Y168" s="34">
        <f>V168+X168*(Y167-V168)</f>
        <v>3.4540335882565939e-67</v>
      </c>
      <c r="Z168" s="35">
        <f>W168+(1-X168)*(Y167-V168)/(ALPHA_D/ALPHA_TIME_UNIT)</f>
        <v>2.1366011336551137e-63</v>
      </c>
      <c r="AA168" s="45">
        <f t="shared" si="34"/>
        <v>0.96078943915456017</v>
      </c>
      <c r="AB168" s="46">
        <f>V168/(ALPHA_I/ALPHA_TIME_UNIT)</f>
        <v>0</v>
      </c>
      <c r="AC168" s="47">
        <f>U168-AB168+AA168*(AC167+AB168-U167)</f>
        <v>-0.00072046051737933092</v>
      </c>
      <c r="AD168" s="48">
        <f>M168*((U168+U167)/2-AB168)+1/(ALPHA_I/ALPHA_TIME_UNIT)*(1-AA168)*(AC167+AB168-U167)</f>
        <v>-2.6462296338797886</v>
      </c>
      <c r="AE168" s="89">
        <f t="shared" si="35"/>
        <v>0.041666666664241347</v>
      </c>
      <c r="AF168" s="34">
        <f>K_T/K_UNIT*AE168</f>
        <v>0.41666666664241347</v>
      </c>
      <c r="AG168" s="34">
        <f>((U168+U167)/2)*AE168*K_P/K_UNIT</f>
        <v>0</v>
      </c>
      <c r="AH168" s="34">
        <f>Z168*K_D/K_UNIT</f>
        <v>5.1278427207722727e-61</v>
      </c>
      <c r="AI168" s="34">
        <f>AD168*K_I/K_UNIT/K_TIME_UNIT</f>
        <v>-0.014701275743776603</v>
      </c>
      <c r="AJ168" s="34">
        <f>SUM(AF168:AI168)</f>
        <v>0.40196539089863687</v>
      </c>
      <c r="AK168" s="50">
        <f>AJ168+AK167</f>
        <v>-191.09810307390396</v>
      </c>
      <c r="AL168" s="38">
        <f>AL167+AJ168</f>
        <v>1308.901896926096</v>
      </c>
    </row>
    <row r="169" ht="14.25">
      <c r="K169" s="26">
        <f t="shared" si="36"/>
        <v>44204.416666666286</v>
      </c>
      <c r="L169" s="28">
        <f t="shared" si="30"/>
        <v>44204.45833333295</v>
      </c>
      <c r="M169" s="30">
        <f t="shared" si="31"/>
        <v>3599.9999997904524</v>
      </c>
      <c r="N169" s="30">
        <f>N168+M169</f>
        <v>644399.99996689148</v>
      </c>
      <c r="O169" s="30">
        <f t="shared" si="32"/>
        <v>0</v>
      </c>
      <c r="P169" s="30">
        <f>P168+O169</f>
        <v>1000000</v>
      </c>
      <c r="Q169" s="30">
        <f>Q168-O169</f>
        <v>1000000</v>
      </c>
      <c r="R169" s="27">
        <f>P169+Q169</f>
        <v>2000000</v>
      </c>
      <c r="S169" s="40">
        <f>Q169/R169</f>
        <v>0.5</v>
      </c>
      <c r="T169" s="41">
        <f t="shared" si="29"/>
        <v>0.5</v>
      </c>
      <c r="U169" s="41">
        <f>IF(S169&gt;T169,0.5/(1-T169)*(S169-T169),0.5/T169*(S169-T169))</f>
        <v>0</v>
      </c>
      <c r="V169" s="42">
        <f>(U169-U168)/M169</f>
        <v>0</v>
      </c>
      <c r="W169" s="43">
        <f>U169-U168</f>
        <v>0</v>
      </c>
      <c r="X169" s="44">
        <f t="shared" si="33"/>
        <v>0.36787944119285576</v>
      </c>
      <c r="Y169" s="34">
        <f>V169+X169*(Y168-V169)</f>
        <v>1.2706679463091902e-67</v>
      </c>
      <c r="Z169" s="35">
        <f>W169+(1-X169)*(Y168-V169)/(ALPHA_D/ALPHA_TIME_UNIT)</f>
        <v>7.8601163110106534e-64</v>
      </c>
      <c r="AA169" s="45">
        <f t="shared" si="34"/>
        <v>0.96078943915456017</v>
      </c>
      <c r="AB169" s="46">
        <f>V169/(ALPHA_I/ALPHA_TIME_UNIT)</f>
        <v>0</v>
      </c>
      <c r="AC169" s="47">
        <f>U169-AB169+AA169*(AC168+AB169-U168)</f>
        <v>-0.00069221085642589165</v>
      </c>
      <c r="AD169" s="48">
        <f>M169*((U169+U168)/2-AB169)+1/(ALPHA_I/ALPHA_TIME_UNIT)*(1-AA169)*(AC168+AB169-U168)</f>
        <v>-2.5424694858095389</v>
      </c>
      <c r="AE169" s="89">
        <f t="shared" si="35"/>
        <v>0.041666666664241347</v>
      </c>
      <c r="AF169" s="34">
        <f>K_T/K_UNIT*AE169</f>
        <v>0.41666666664241347</v>
      </c>
      <c r="AG169" s="34">
        <f>((U169+U168)/2)*AE169*K_P/K_UNIT</f>
        <v>0</v>
      </c>
      <c r="AH169" s="34">
        <f>Z169*K_D/K_UNIT</f>
        <v>1.8864279146425568e-61</v>
      </c>
      <c r="AI169" s="34">
        <f>AD169*K_I/K_UNIT/K_TIME_UNIT</f>
        <v>-0.01412483047671966</v>
      </c>
      <c r="AJ169" s="34">
        <f>SUM(AF169:AI169)</f>
        <v>0.40254183616569383</v>
      </c>
      <c r="AK169" s="50">
        <f>AJ169+AK168</f>
        <v>-190.69556123773827</v>
      </c>
      <c r="AL169" s="38">
        <f>AL168+AJ169</f>
        <v>1309.3044387622617</v>
      </c>
    </row>
    <row r="170" ht="14.25">
      <c r="K170" s="26">
        <f t="shared" si="36"/>
        <v>44204.45833333295</v>
      </c>
      <c r="L170" s="28">
        <f t="shared" si="30"/>
        <v>44204.499999999614</v>
      </c>
      <c r="M170" s="30">
        <f t="shared" si="31"/>
        <v>3599.9999997904524</v>
      </c>
      <c r="N170" s="30">
        <f>N169+M170</f>
        <v>647999.99996668193</v>
      </c>
      <c r="O170" s="30">
        <f t="shared" si="32"/>
        <v>0</v>
      </c>
      <c r="P170" s="30">
        <f>P169+O170</f>
        <v>1000000</v>
      </c>
      <c r="Q170" s="30">
        <f>Q169-O170</f>
        <v>1000000</v>
      </c>
      <c r="R170" s="27">
        <f>P170+Q170</f>
        <v>2000000</v>
      </c>
      <c r="S170" s="40">
        <f>Q170/R170</f>
        <v>0.5</v>
      </c>
      <c r="T170" s="41">
        <f t="shared" si="29"/>
        <v>0.5</v>
      </c>
      <c r="U170" s="41">
        <f>IF(S170&gt;T170,0.5/(1-T170)*(S170-T170),0.5/T170*(S170-T170))</f>
        <v>0</v>
      </c>
      <c r="V170" s="42">
        <f>(U170-U169)/M170</f>
        <v>0</v>
      </c>
      <c r="W170" s="43">
        <f>U170-U169</f>
        <v>0</v>
      </c>
      <c r="X170" s="44">
        <f t="shared" si="33"/>
        <v>0.36787944119285576</v>
      </c>
      <c r="Y170" s="34">
        <f>V170+X170*(Y169-V170)</f>
        <v>4.6745261402989855e-68</v>
      </c>
      <c r="Z170" s="35">
        <f>W170+(1-X170)*(Y169-V170)/(ALPHA_D/ALPHA_TIME_UNIT)</f>
        <v>2.8915751962054501e-64</v>
      </c>
      <c r="AA170" s="45">
        <f t="shared" si="34"/>
        <v>0.96078943915456017</v>
      </c>
      <c r="AB170" s="46">
        <f>V170/(ALPHA_I/ALPHA_TIME_UNIT)</f>
        <v>0</v>
      </c>
      <c r="AC170" s="47">
        <f>U170-AB170+AA170*(AC169+AB170-U169)</f>
        <v>-0.00066506888052213025</v>
      </c>
      <c r="AD170" s="48">
        <f>M170*((U170+U169)/2-AB170)+1/(ALPHA_I/ALPHA_TIME_UNIT)*(1-AA170)*(AC169+AB170-U169)</f>
        <v>-2.44277783133853</v>
      </c>
      <c r="AE170" s="89">
        <f t="shared" si="35"/>
        <v>0.041666666664241347</v>
      </c>
      <c r="AF170" s="34">
        <f>K_T/K_UNIT*AE170</f>
        <v>0.41666666664241347</v>
      </c>
      <c r="AG170" s="34">
        <f>((U170+U169)/2)*AE170*K_P/K_UNIT</f>
        <v>0</v>
      </c>
      <c r="AH170" s="34">
        <f>Z170*K_D/K_UNIT</f>
        <v>6.9397804708930806e-62</v>
      </c>
      <c r="AI170" s="34">
        <f>AD170*K_I/K_UNIT/K_TIME_UNIT</f>
        <v>-0.013570987951880721</v>
      </c>
      <c r="AJ170" s="34">
        <f>SUM(AF170:AI170)</f>
        <v>0.40309567869053275</v>
      </c>
      <c r="AK170" s="50">
        <f>AJ170+AK169</f>
        <v>-190.29246555904774</v>
      </c>
      <c r="AL170" s="38">
        <f>AL169+AJ170</f>
        <v>1309.7075344409523</v>
      </c>
    </row>
    <row r="171" ht="14.25">
      <c r="K171" s="26">
        <f t="shared" si="36"/>
        <v>44204.499999999614</v>
      </c>
      <c r="L171" s="28">
        <f t="shared" si="30"/>
        <v>44204.541666666279</v>
      </c>
      <c r="M171" s="30">
        <f t="shared" si="31"/>
        <v>3599.9999997904524</v>
      </c>
      <c r="N171" s="30">
        <f>N170+M171</f>
        <v>651599.99996647239</v>
      </c>
      <c r="O171" s="30">
        <f t="shared" si="32"/>
        <v>0</v>
      </c>
      <c r="P171" s="30">
        <f>P170+O171</f>
        <v>1000000</v>
      </c>
      <c r="Q171" s="30">
        <f>Q170-O171</f>
        <v>1000000</v>
      </c>
      <c r="R171" s="27">
        <f>P171+Q171</f>
        <v>2000000</v>
      </c>
      <c r="S171" s="40">
        <f>Q171/R171</f>
        <v>0.5</v>
      </c>
      <c r="T171" s="41">
        <f t="shared" si="29"/>
        <v>0.5</v>
      </c>
      <c r="U171" s="41">
        <f>IF(S171&gt;T171,0.5/(1-T171)*(S171-T171),0.5/T171*(S171-T171))</f>
        <v>0</v>
      </c>
      <c r="V171" s="42">
        <f>(U171-U170)/M171</f>
        <v>0</v>
      </c>
      <c r="W171" s="43">
        <f>U171-U170</f>
        <v>0</v>
      </c>
      <c r="X171" s="44">
        <f t="shared" si="33"/>
        <v>0.36787944119285576</v>
      </c>
      <c r="Y171" s="34">
        <f>V171+X171*(Y170-V171)</f>
        <v>1.7196620643345877e-68</v>
      </c>
      <c r="Z171" s="35">
        <f>W171+(1-X171)*(Y170-V171)/(ALPHA_D/ALPHA_TIME_UNIT)</f>
        <v>1.0637510673471832e-64</v>
      </c>
      <c r="AA171" s="45">
        <f t="shared" si="34"/>
        <v>0.96078943915456017</v>
      </c>
      <c r="AB171" s="46">
        <f>V171/(ALPHA_I/ALPHA_TIME_UNIT)</f>
        <v>0</v>
      </c>
      <c r="AC171" s="47">
        <f>U171-AB171+AA171*(AC170+AB171-U170)</f>
        <v>-0.00063899115671600865</v>
      </c>
      <c r="AD171" s="48">
        <f>M171*((U171+U170)/2-AB171)+1/(ALPHA_I/ALPHA_TIME_UNIT)*(1-AA171)*(AC170+AB171-U170)</f>
        <v>-2.3469951425509392</v>
      </c>
      <c r="AE171" s="89">
        <f t="shared" si="35"/>
        <v>0.041666666664241347</v>
      </c>
      <c r="AF171" s="34">
        <f>K_T/K_UNIT*AE171</f>
        <v>0.41666666664241347</v>
      </c>
      <c r="AG171" s="34">
        <f>((U171+U170)/2)*AE171*K_P/K_UNIT</f>
        <v>0</v>
      </c>
      <c r="AH171" s="34">
        <f>Z171*K_D/K_UNIT</f>
        <v>2.5530025616332399e-62</v>
      </c>
      <c r="AI171" s="34">
        <f>AD171*K_I/K_UNIT/K_TIME_UNIT</f>
        <v>-0.013038861903060774</v>
      </c>
      <c r="AJ171" s="34">
        <f>SUM(AF171:AI171)</f>
        <v>0.40362780473935272</v>
      </c>
      <c r="AK171" s="50">
        <f>AJ171+AK170</f>
        <v>-189.88883775430838</v>
      </c>
      <c r="AL171" s="38">
        <f>AL170+AJ171</f>
        <v>1310.1111622456915</v>
      </c>
    </row>
    <row r="172" ht="14.25">
      <c r="A172" s="73"/>
      <c r="B172" s="73"/>
      <c r="C172" s="73"/>
      <c r="D172" s="73"/>
      <c r="E172" s="73"/>
      <c r="F172" s="73"/>
      <c r="G172" s="73"/>
      <c r="H172" s="73"/>
      <c r="I172" s="73"/>
      <c r="J172" s="81"/>
      <c r="K172" s="90">
        <f t="shared" si="36"/>
        <v>44204.541666666279</v>
      </c>
      <c r="L172" s="91">
        <f t="shared" si="30"/>
        <v>44204.583333332943</v>
      </c>
      <c r="M172" s="92">
        <f t="shared" si="31"/>
        <v>3599.9999997904524</v>
      </c>
      <c r="N172" s="92">
        <f>N171+M172</f>
        <v>655199.99996626284</v>
      </c>
      <c r="O172" s="92">
        <f t="shared" si="32"/>
        <v>0</v>
      </c>
      <c r="P172" s="92">
        <f>P171+O172</f>
        <v>1000000</v>
      </c>
      <c r="Q172" s="92">
        <f>Q171-O172</f>
        <v>1000000</v>
      </c>
      <c r="R172" s="93">
        <f>P172+Q172</f>
        <v>2000000</v>
      </c>
      <c r="S172" s="94">
        <f>Q172/R172</f>
        <v>0.5</v>
      </c>
      <c r="T172" s="95">
        <f t="shared" si="29"/>
        <v>0.5</v>
      </c>
      <c r="U172" s="95">
        <f>IF(S172&gt;T172,0.5/(1-T172)*(S172-T172),0.5/T172*(S172-T172))</f>
        <v>0</v>
      </c>
      <c r="V172" s="96">
        <f>(U172-U171)/M172</f>
        <v>0</v>
      </c>
      <c r="W172" s="97">
        <f>U172-U171</f>
        <v>0</v>
      </c>
      <c r="X172" s="98">
        <f t="shared" si="33"/>
        <v>0.36787944119285576</v>
      </c>
      <c r="Y172" s="99">
        <f>V172+X172*(Y171-V172)</f>
        <v>6.3262831926796087e-69</v>
      </c>
      <c r="Z172" s="100">
        <f>W172+(1-X172)*(Y171-V172)/(ALPHA_D/ALPHA_TIME_UNIT)</f>
        <v>3.9133214822398571e-65</v>
      </c>
      <c r="AA172" s="101">
        <f t="shared" si="34"/>
        <v>0.96078943915456017</v>
      </c>
      <c r="AB172" s="102">
        <f>V172/(ALPHA_I/ALPHA_TIME_UNIT)</f>
        <v>0</v>
      </c>
      <c r="AC172" s="103">
        <f>U172-AB172+AA172*(AC171+AB172-U171)</f>
        <v>-0.00061393595508589765</v>
      </c>
      <c r="AD172" s="104">
        <f>M172*((U172+U171)/2-AB172)+1/(ALPHA_I/ALPHA_TIME_UNIT)*(1-AA172)*(AC171+AB172-U171)</f>
        <v>-2.2549681467099938</v>
      </c>
      <c r="AE172" s="105">
        <f t="shared" si="35"/>
        <v>0.041666666664241347</v>
      </c>
      <c r="AF172" s="99">
        <f>K_T/K_UNIT*AE172</f>
        <v>0.41666666664241347</v>
      </c>
      <c r="AG172" s="99">
        <f>((U172+U171)/2)*AE172*K_P/K_UNIT</f>
        <v>0</v>
      </c>
      <c r="AH172" s="99">
        <f>Z172*K_D/K_UNIT</f>
        <v>9.3919715573756569e-63</v>
      </c>
      <c r="AI172" s="99">
        <f>AD172*K_I/K_UNIT/K_TIME_UNIT</f>
        <v>-0.012527600815055521</v>
      </c>
      <c r="AJ172" s="99">
        <f>SUM(AF172:AI172)</f>
        <v>0.40413906582735798</v>
      </c>
      <c r="AK172" s="106">
        <f>AJ172+AK171</f>
        <v>-189.48469868848102</v>
      </c>
      <c r="AL172" s="107">
        <f>AL171+AJ172</f>
        <v>1310.5153013115189</v>
      </c>
    </row>
    <row r="173" ht="14.25">
      <c r="K173" s="69"/>
      <c r="L173" s="69"/>
      <c r="M173" s="108"/>
      <c r="N173" s="108"/>
      <c r="O173" s="108"/>
      <c r="P173" s="108"/>
      <c r="Q173" s="108"/>
      <c r="R173" s="108"/>
      <c r="S173" s="109"/>
      <c r="T173" s="109"/>
      <c r="U173" s="109"/>
      <c r="V173" s="109"/>
      <c r="W173" s="109"/>
      <c r="X173" s="110"/>
      <c r="Y173" s="111"/>
      <c r="Z173" s="111"/>
      <c r="AA173" s="112"/>
      <c r="AB173" s="112"/>
      <c r="AC173" s="112"/>
      <c r="AD173" s="112"/>
      <c r="AE173" s="111"/>
      <c r="AF173" s="111"/>
      <c r="AG173" s="111"/>
      <c r="AH173" s="111"/>
      <c r="AI173" s="111"/>
      <c r="AJ173" s="111"/>
      <c r="AK173" s="111"/>
      <c r="AL173" s="113"/>
    </row>
    <row r="174" ht="14.25">
      <c r="K174" s="69"/>
      <c r="L174" s="69"/>
      <c r="M174" s="108"/>
      <c r="N174" s="108"/>
      <c r="O174" s="108"/>
      <c r="P174" s="108"/>
      <c r="Q174" s="108"/>
      <c r="R174" s="108"/>
      <c r="S174" s="109"/>
      <c r="T174" s="109"/>
      <c r="U174" s="109"/>
      <c r="V174" s="109"/>
      <c r="W174" s="109"/>
      <c r="X174" s="110"/>
      <c r="Y174" s="111"/>
      <c r="Z174" s="111"/>
      <c r="AA174" s="112"/>
      <c r="AB174" s="112"/>
      <c r="AC174" s="112"/>
      <c r="AD174" s="112"/>
      <c r="AE174" s="111"/>
      <c r="AF174" s="111"/>
      <c r="AG174" s="111"/>
      <c r="AH174" s="111"/>
      <c r="AI174" s="111"/>
      <c r="AJ174" s="111"/>
      <c r="AK174" s="111"/>
      <c r="AL174" s="113"/>
    </row>
    <row r="175" ht="14.25">
      <c r="K175" s="69"/>
      <c r="L175" s="69"/>
      <c r="M175" s="108"/>
      <c r="N175" s="108"/>
      <c r="O175" s="108"/>
      <c r="P175" s="108"/>
      <c r="Q175" s="108"/>
      <c r="R175" s="108"/>
      <c r="S175" s="109"/>
      <c r="T175" s="109"/>
      <c r="U175" s="109"/>
      <c r="V175" s="109"/>
      <c r="W175" s="109"/>
      <c r="X175" s="110"/>
      <c r="Y175" s="111"/>
      <c r="Z175" s="111"/>
      <c r="AA175" s="112"/>
      <c r="AB175" s="112"/>
      <c r="AC175" s="112"/>
      <c r="AD175" s="112"/>
      <c r="AE175" s="111"/>
      <c r="AF175" s="111"/>
      <c r="AG175" s="111"/>
      <c r="AH175" s="111"/>
      <c r="AI175" s="111"/>
      <c r="AJ175" s="111"/>
      <c r="AK175" s="111"/>
      <c r="AL175" s="113"/>
    </row>
    <row r="176" ht="14.25">
      <c r="K176" s="69"/>
      <c r="L176" s="69"/>
      <c r="M176" s="108"/>
      <c r="N176" s="108"/>
      <c r="O176" s="108"/>
      <c r="P176" s="108"/>
      <c r="Q176" s="108"/>
      <c r="R176" s="108"/>
      <c r="S176" s="109"/>
      <c r="T176" s="109"/>
      <c r="U176" s="109"/>
      <c r="V176" s="109"/>
      <c r="W176" s="109"/>
      <c r="X176" s="110"/>
      <c r="Y176" s="111"/>
      <c r="Z176" s="111"/>
      <c r="AA176" s="112"/>
      <c r="AB176" s="112"/>
      <c r="AC176" s="112"/>
      <c r="AD176" s="112"/>
      <c r="AE176" s="111"/>
      <c r="AF176" s="111"/>
      <c r="AG176" s="111"/>
      <c r="AH176" s="111"/>
      <c r="AI176" s="111"/>
      <c r="AJ176" s="111"/>
      <c r="AK176" s="111"/>
      <c r="AL176" s="113"/>
    </row>
    <row r="177" ht="14.25">
      <c r="K177" s="69"/>
      <c r="L177" s="69"/>
      <c r="M177" s="108"/>
      <c r="N177" s="108"/>
      <c r="O177" s="108"/>
      <c r="P177" s="108"/>
      <c r="Q177" s="108"/>
      <c r="R177" s="108"/>
      <c r="S177" s="109"/>
      <c r="T177" s="109"/>
      <c r="U177" s="109"/>
      <c r="V177" s="109"/>
      <c r="W177" s="109"/>
      <c r="X177" s="110"/>
      <c r="Y177" s="111"/>
      <c r="Z177" s="111"/>
      <c r="AA177" s="112"/>
      <c r="AB177" s="112"/>
      <c r="AC177" s="112"/>
      <c r="AD177" s="112"/>
      <c r="AE177" s="111"/>
      <c r="AF177" s="111"/>
      <c r="AG177" s="111"/>
      <c r="AH177" s="111"/>
      <c r="AI177" s="111"/>
      <c r="AJ177" s="111"/>
      <c r="AK177" s="111"/>
      <c r="AL177" s="113"/>
    </row>
    <row r="178" ht="14.25">
      <c r="K178" s="69"/>
      <c r="L178" s="69"/>
      <c r="M178" s="108"/>
      <c r="N178" s="108"/>
      <c r="O178" s="108"/>
      <c r="P178" s="108"/>
      <c r="Q178" s="108"/>
      <c r="R178" s="108"/>
      <c r="S178" s="109"/>
      <c r="T178" s="109"/>
      <c r="U178" s="109"/>
      <c r="V178" s="109"/>
      <c r="W178" s="109"/>
      <c r="X178" s="110"/>
      <c r="Y178" s="111"/>
      <c r="Z178" s="111"/>
      <c r="AA178" s="112"/>
      <c r="AB178" s="112"/>
      <c r="AC178" s="112"/>
      <c r="AD178" s="112"/>
      <c r="AE178" s="111"/>
      <c r="AF178" s="111"/>
      <c r="AG178" s="111"/>
      <c r="AH178" s="111"/>
      <c r="AI178" s="111"/>
      <c r="AJ178" s="111"/>
      <c r="AK178" s="111"/>
      <c r="AL178" s="113"/>
    </row>
    <row r="179" ht="14.25">
      <c r="K179" s="69"/>
      <c r="L179" s="69"/>
      <c r="M179" s="108"/>
      <c r="N179" s="108"/>
      <c r="O179" s="108"/>
      <c r="P179" s="108"/>
      <c r="Q179" s="108"/>
      <c r="R179" s="108"/>
      <c r="S179" s="109"/>
      <c r="T179" s="109"/>
      <c r="U179" s="109"/>
      <c r="V179" s="109"/>
      <c r="W179" s="109"/>
      <c r="X179" s="110"/>
      <c r="Y179" s="111"/>
      <c r="Z179" s="111"/>
      <c r="AA179" s="112"/>
      <c r="AB179" s="112"/>
      <c r="AC179" s="112"/>
      <c r="AD179" s="112"/>
      <c r="AE179" s="111"/>
      <c r="AF179" s="111"/>
      <c r="AG179" s="111"/>
      <c r="AH179" s="111"/>
      <c r="AI179" s="111"/>
      <c r="AJ179" s="111"/>
      <c r="AK179" s="111"/>
      <c r="AL179" s="113"/>
    </row>
    <row r="180" ht="14.25">
      <c r="K180" s="69"/>
      <c r="L180" s="69"/>
      <c r="M180" s="108"/>
      <c r="N180" s="108"/>
      <c r="O180" s="108"/>
      <c r="P180" s="108"/>
      <c r="Q180" s="108"/>
      <c r="R180" s="108"/>
      <c r="S180" s="109"/>
      <c r="T180" s="109"/>
      <c r="U180" s="109"/>
      <c r="V180" s="109"/>
      <c r="W180" s="109"/>
      <c r="X180" s="110"/>
      <c r="Y180" s="111"/>
      <c r="Z180" s="111"/>
      <c r="AA180" s="112"/>
      <c r="AB180" s="112"/>
      <c r="AC180" s="112"/>
      <c r="AD180" s="112"/>
      <c r="AE180" s="111"/>
      <c r="AF180" s="111"/>
      <c r="AG180" s="111"/>
      <c r="AH180" s="111"/>
      <c r="AI180" s="111"/>
      <c r="AJ180" s="111"/>
      <c r="AK180" s="111"/>
      <c r="AL180" s="113"/>
    </row>
    <row r="181" ht="14.25">
      <c r="K181" s="69"/>
      <c r="L181" s="69"/>
      <c r="M181" s="108"/>
      <c r="N181" s="108"/>
      <c r="O181" s="108"/>
      <c r="P181" s="108"/>
      <c r="Q181" s="108"/>
      <c r="R181" s="108"/>
      <c r="S181" s="109"/>
      <c r="T181" s="109"/>
      <c r="U181" s="109"/>
      <c r="V181" s="109"/>
      <c r="W181" s="109"/>
      <c r="X181" s="110"/>
      <c r="Y181" s="111"/>
      <c r="Z181" s="111"/>
      <c r="AA181" s="112"/>
      <c r="AB181" s="112"/>
      <c r="AC181" s="112"/>
      <c r="AD181" s="112"/>
      <c r="AE181" s="111"/>
      <c r="AF181" s="111"/>
      <c r="AG181" s="111"/>
      <c r="AH181" s="111"/>
      <c r="AI181" s="111"/>
      <c r="AJ181" s="111"/>
      <c r="AK181" s="111"/>
      <c r="AL181" s="113"/>
    </row>
    <row r="182" ht="14.25">
      <c r="K182" s="69"/>
      <c r="L182" s="69"/>
      <c r="M182" s="108"/>
      <c r="N182" s="108"/>
      <c r="O182" s="108"/>
      <c r="P182" s="108"/>
      <c r="Q182" s="108"/>
      <c r="R182" s="108"/>
      <c r="S182" s="109"/>
      <c r="T182" s="109"/>
      <c r="U182" s="109"/>
      <c r="V182" s="109"/>
      <c r="W182" s="109"/>
      <c r="X182" s="110"/>
      <c r="Y182" s="111"/>
      <c r="Z182" s="111"/>
      <c r="AA182" s="112"/>
      <c r="AB182" s="112"/>
      <c r="AC182" s="112"/>
      <c r="AD182" s="112"/>
      <c r="AE182" s="111"/>
      <c r="AF182" s="111"/>
      <c r="AG182" s="111"/>
      <c r="AH182" s="111"/>
      <c r="AI182" s="111"/>
      <c r="AJ182" s="111"/>
      <c r="AK182" s="111"/>
      <c r="AL182" s="113"/>
    </row>
  </sheetData>
  <mergeCells count="9">
    <mergeCell ref="H2:I2"/>
    <mergeCell ref="K2:R2"/>
    <mergeCell ref="S2:W2"/>
    <mergeCell ref="X2:Z2"/>
    <mergeCell ref="AA2:AD2"/>
    <mergeCell ref="AE2:AL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4" max="4" width="11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customWidth="1" min="21" max="21" width="12.421875"/>
    <col bestFit="1" customWidth="1" min="22" max="22" width="20.7109375"/>
    <col bestFit="1" min="23" max="23" width="9.421875"/>
    <col bestFit="1" customWidth="1" min="24" max="24" width="18.00390625"/>
    <col bestFit="1" customWidth="1" min="25" max="25" width="17.140625"/>
    <col customWidth="1" min="27" max="27" width="15.00390625"/>
    <col bestFit="1" min="28" max="28" width="11.28125"/>
    <col bestFit="1" min="29" max="29" width="19.421875"/>
    <col bestFit="1" min="30" max="30" width="8.9609375"/>
    <col bestFit="1" min="32" max="32" width="14.00390625"/>
    <col customWidth="1" min="33" max="33" width="12.421875"/>
    <col customWidth="1" min="34" max="34" width="11.140625"/>
    <col bestFit="1" min="35" max="35" width="14.00390625"/>
    <col bestFit="1" min="36" max="36" width="19.28125"/>
    <col customWidth="1" min="37" max="37" width="14.140625"/>
  </cols>
  <sheetData>
    <row r="1" ht="18.75">
      <c r="A1" s="1" t="s">
        <v>0</v>
      </c>
      <c r="L1" s="2"/>
      <c r="N1" s="2"/>
    </row>
    <row r="2" ht="14.25">
      <c r="H2" s="3" t="s">
        <v>1</v>
      </c>
      <c r="I2" s="4"/>
      <c r="K2" s="5" t="s">
        <v>2</v>
      </c>
      <c r="L2" s="6"/>
      <c r="M2" s="6"/>
      <c r="N2" s="6"/>
      <c r="O2" s="6"/>
      <c r="P2" s="6"/>
      <c r="Q2" s="7"/>
      <c r="R2" s="5" t="s">
        <v>3</v>
      </c>
      <c r="S2" s="6"/>
      <c r="T2" s="6"/>
      <c r="U2" s="7"/>
      <c r="V2" s="8"/>
      <c r="W2" s="5" t="s">
        <v>4</v>
      </c>
      <c r="X2" s="6"/>
      <c r="Y2" s="8"/>
      <c r="Z2" s="5" t="s">
        <v>5</v>
      </c>
      <c r="AA2" s="9"/>
      <c r="AB2" s="9"/>
      <c r="AC2" s="10"/>
      <c r="AD2" s="11" t="s">
        <v>6</v>
      </c>
      <c r="AE2" s="6"/>
      <c r="AF2" s="6"/>
      <c r="AG2" s="6"/>
      <c r="AH2" s="6"/>
      <c r="AI2" s="6"/>
      <c r="AJ2" s="7"/>
      <c r="AK2" s="8"/>
    </row>
    <row r="3" ht="14.25">
      <c r="A3" s="12" t="s">
        <v>7</v>
      </c>
      <c r="B3" s="13"/>
      <c r="C3" s="13"/>
      <c r="D3" s="13"/>
      <c r="E3" s="13"/>
      <c r="F3" s="14"/>
      <c r="H3" s="15" t="s">
        <v>8</v>
      </c>
      <c r="I3" s="16" t="s">
        <v>9</v>
      </c>
      <c r="K3" s="17" t="s">
        <v>10</v>
      </c>
      <c r="L3" s="18" t="s">
        <v>11</v>
      </c>
      <c r="M3" s="18" t="s">
        <v>12</v>
      </c>
      <c r="N3" s="18" t="s">
        <v>14</v>
      </c>
      <c r="O3" s="18" t="s">
        <v>15</v>
      </c>
      <c r="P3" s="18" t="s">
        <v>16</v>
      </c>
      <c r="Q3" s="19" t="s">
        <v>17</v>
      </c>
      <c r="R3" s="17" t="s">
        <v>18</v>
      </c>
      <c r="S3" s="18" t="s">
        <v>19</v>
      </c>
      <c r="T3" s="18" t="s">
        <v>20</v>
      </c>
      <c r="U3" s="19" t="s">
        <v>53</v>
      </c>
      <c r="V3" s="20" t="s">
        <v>22</v>
      </c>
      <c r="W3" s="17" t="s">
        <v>23</v>
      </c>
      <c r="X3" s="18" t="s">
        <v>24</v>
      </c>
      <c r="Y3" s="20" t="s">
        <v>25</v>
      </c>
      <c r="Z3" s="17" t="s">
        <v>26</v>
      </c>
      <c r="AA3" s="21" t="s">
        <v>27</v>
      </c>
      <c r="AB3" s="21" t="s">
        <v>28</v>
      </c>
      <c r="AC3" s="20" t="s">
        <v>29</v>
      </c>
      <c r="AD3" s="21" t="s">
        <v>30</v>
      </c>
      <c r="AE3" s="18" t="s">
        <v>31</v>
      </c>
      <c r="AF3" s="18" t="s">
        <v>32</v>
      </c>
      <c r="AG3" s="18" t="s">
        <v>33</v>
      </c>
      <c r="AH3" s="18" t="s">
        <v>5</v>
      </c>
      <c r="AI3" s="18" t="s">
        <v>34</v>
      </c>
      <c r="AJ3" s="19" t="s">
        <v>35</v>
      </c>
      <c r="AK3" s="20" t="s">
        <v>36</v>
      </c>
    </row>
    <row r="4" ht="14.25">
      <c r="A4" s="22" t="s">
        <v>37</v>
      </c>
      <c r="B4" s="23">
        <v>500000</v>
      </c>
      <c r="C4" s="24" t="s">
        <v>38</v>
      </c>
      <c r="D4">
        <v>10</v>
      </c>
      <c r="E4" s="24"/>
      <c r="F4" s="25"/>
      <c r="H4" s="26">
        <v>44197.041678240741</v>
      </c>
      <c r="I4" s="27">
        <f>250000/6</f>
        <v>41666.666666666664</v>
      </c>
      <c r="K4" s="26"/>
      <c r="L4" s="28">
        <f>START_LEDGER</f>
        <v>44197</v>
      </c>
      <c r="M4" s="29"/>
      <c r="N4" s="28"/>
      <c r="O4" s="30">
        <f>START_LIQUIDITY_OUT</f>
        <v>1000000</v>
      </c>
      <c r="P4" s="30">
        <f>START_LIQUIDITY_IN</f>
        <v>1000000</v>
      </c>
      <c r="Q4" s="31">
        <f>O4+P4</f>
        <v>2000000</v>
      </c>
      <c r="R4" s="32"/>
      <c r="S4" s="29"/>
      <c r="T4" s="30">
        <v>0</v>
      </c>
      <c r="U4" s="31"/>
      <c r="V4" s="33"/>
      <c r="W4" s="32"/>
      <c r="X4" s="34"/>
      <c r="Y4" s="35"/>
      <c r="Z4" s="32"/>
      <c r="AA4" s="36"/>
      <c r="AB4" s="36"/>
      <c r="AC4" s="33"/>
      <c r="AD4" s="36"/>
      <c r="AE4" s="29"/>
      <c r="AF4" s="29"/>
      <c r="AG4" s="29"/>
      <c r="AH4" s="29"/>
      <c r="AI4" s="29"/>
      <c r="AJ4" s="37"/>
      <c r="AK4" s="38">
        <f>START_FEE</f>
        <v>1500</v>
      </c>
    </row>
    <row r="5" ht="14.25">
      <c r="A5" s="22"/>
      <c r="B5" s="39"/>
      <c r="C5" s="24" t="s">
        <v>39</v>
      </c>
      <c r="D5" s="39">
        <v>120</v>
      </c>
      <c r="E5" s="24"/>
      <c r="F5" s="25"/>
      <c r="H5" s="26">
        <f>H4+2/24/6</f>
        <v>44197.055567129632</v>
      </c>
      <c r="I5" s="27">
        <f>250000/6</f>
        <v>41666.666666666664</v>
      </c>
      <c r="K5" s="26">
        <f>L4</f>
        <v>44197</v>
      </c>
      <c r="L5" s="28">
        <f>K5+2/24/6</f>
        <v>44197.013888888891</v>
      </c>
      <c r="M5" s="30">
        <f>(L5-K5)*24*3600</f>
        <v>1200.0000001396984</v>
      </c>
      <c r="N5" s="30">
        <f>SUMIFS(LIQUIDITY_DELTAS2,TIMESTAMPS2,"&gt;="&amp;K5,TIMESTAMPS2,"&lt;"&amp;L5)</f>
        <v>0</v>
      </c>
      <c r="O5" s="30">
        <f>O4+N5</f>
        <v>1000000</v>
      </c>
      <c r="P5" s="30">
        <f>P4-N5</f>
        <v>1000000</v>
      </c>
      <c r="Q5" s="31">
        <f>O5+P5</f>
        <v>2000000</v>
      </c>
      <c r="R5" s="40">
        <f>P5/Q5</f>
        <v>0.5</v>
      </c>
      <c r="S5" s="41">
        <f>TARGET/PEER_TARGET_UNIT</f>
        <v>0.5</v>
      </c>
      <c r="T5" s="41">
        <f>IF(R5&gt;S5,0.5/(1-S5)*(R5-S5),0.5/S5*(R5-S5))</f>
        <v>0</v>
      </c>
      <c r="U5" s="42">
        <f>(T5-T4)/M5</f>
        <v>0</v>
      </c>
      <c r="V5" s="43">
        <f>T5-T4</f>
        <v>0</v>
      </c>
      <c r="W5" s="44">
        <f>IF(ALPHA_D&lt;=0,0,EXP(-ALPHA_D*M5/ALPHA_TIME_UNIT))</f>
        <v>0.71653131054598418</v>
      </c>
      <c r="X5" s="34">
        <f>U5+W5*(X4-U5)</f>
        <v>0</v>
      </c>
      <c r="Y5" s="35">
        <f>V5+(1-W5)*(X4-U5)/(ALPHA_D/ALPHA_TIME_UNIT)</f>
        <v>0</v>
      </c>
      <c r="Z5" s="45">
        <f>IF(ALPHA_I&lt;=0,0,EXP(-ALPHA_I*M5/ALPHA_TIME_UNIT))</f>
        <v>0.98675516180566403</v>
      </c>
      <c r="AA5" s="46">
        <f>U5/(ALPHA_I/ALPHA_TIME_UNIT)</f>
        <v>0</v>
      </c>
      <c r="AB5" s="47">
        <f>T5-AA5+Z5*(AB4+AA5-T4)</f>
        <v>0</v>
      </c>
      <c r="AC5" s="48">
        <f>M5*((T5+T4)/2-AA5)+1/(ALPHA_I/ALPHA_TIME_UNIT)*(1-Z5)*(AB4+AA5-T4)</f>
        <v>0</v>
      </c>
      <c r="AD5" s="49">
        <f>M5/K_TIME_UNIT</f>
        <v>0.013888888890505768</v>
      </c>
      <c r="AE5" s="34">
        <f>K_T/K_UNIT*AD5</f>
        <v>0.13888888890505768</v>
      </c>
      <c r="AF5" s="34">
        <f>((T5+T4)/2)*AD5*K_P/K_UNIT</f>
        <v>0</v>
      </c>
      <c r="AG5" s="34">
        <f>Y5*K_D/K_UNIT</f>
        <v>0</v>
      </c>
      <c r="AH5" s="34">
        <f>AC5*K_I/K_UNIT/K_TIME_UNIT</f>
        <v>0</v>
      </c>
      <c r="AI5" s="34">
        <f>SUM(AE5:AH5)</f>
        <v>0.13888888890505768</v>
      </c>
      <c r="AJ5" s="50">
        <f>AI5+AJ4</f>
        <v>0.13888888890505768</v>
      </c>
      <c r="AK5" s="38">
        <f>AK4+AI5</f>
        <v>1500.1388888889051</v>
      </c>
    </row>
    <row r="6" ht="14.25">
      <c r="A6" s="51"/>
      <c r="B6" s="52"/>
      <c r="C6" s="24" t="s">
        <v>40</v>
      </c>
      <c r="D6" s="39">
        <v>480</v>
      </c>
      <c r="E6" s="24" t="s">
        <v>41</v>
      </c>
      <c r="F6" s="25">
        <f>0.04*24</f>
        <v>0.95999999999999996</v>
      </c>
      <c r="H6" s="26">
        <f>H5+2/24/6</f>
        <v>44197.069456018522</v>
      </c>
      <c r="I6" s="27">
        <f>250000/6</f>
        <v>41666.666666666664</v>
      </c>
      <c r="K6" s="26">
        <f>L5</f>
        <v>44197.013888888891</v>
      </c>
      <c r="L6" s="28">
        <f>K6+2/24/6</f>
        <v>44197.027777777781</v>
      </c>
      <c r="M6" s="30">
        <f>(L6-K6)*24*3600</f>
        <v>1200.0000001396984</v>
      </c>
      <c r="N6" s="30">
        <f>SUMIFS(LIQUIDITY_DELTAS2,TIMESTAMPS2,"&gt;="&amp;K6,TIMESTAMPS2,"&lt;"&amp;L6)</f>
        <v>0</v>
      </c>
      <c r="O6" s="30">
        <f>O5+N6</f>
        <v>1000000</v>
      </c>
      <c r="P6" s="30">
        <f>P5-N6</f>
        <v>1000000</v>
      </c>
      <c r="Q6" s="31">
        <f>O6+P6</f>
        <v>2000000</v>
      </c>
      <c r="R6" s="40">
        <f>P6/Q6</f>
        <v>0.5</v>
      </c>
      <c r="S6" s="41">
        <f>TARGET/PEER_TARGET_UNIT</f>
        <v>0.5</v>
      </c>
      <c r="T6" s="41">
        <f>IF(R6&gt;S6,0.5/(1-S6)*(R6-S6),0.5/S6*(R6-S6))</f>
        <v>0</v>
      </c>
      <c r="U6" s="42">
        <f>(T6-T5)/M6</f>
        <v>0</v>
      </c>
      <c r="V6" s="43">
        <f>T6-T5</f>
        <v>0</v>
      </c>
      <c r="W6" s="44">
        <f>IF(ALPHA_D&lt;=0,0,EXP(-ALPHA_D*M6/ALPHA_TIME_UNIT))</f>
        <v>0.71653131054598418</v>
      </c>
      <c r="X6" s="34">
        <f>U6+W6*(X5-U6)</f>
        <v>0</v>
      </c>
      <c r="Y6" s="35">
        <f>V6+(1-W6)*(X5-U6)/(ALPHA_D/ALPHA_TIME_UNIT)</f>
        <v>0</v>
      </c>
      <c r="Z6" s="45">
        <f>IF(ALPHA_I&lt;=0,0,EXP(-ALPHA_I*M6/ALPHA_TIME_UNIT))</f>
        <v>0.98675516180566403</v>
      </c>
      <c r="AA6" s="46">
        <f>U6/(ALPHA_I/ALPHA_TIME_UNIT)</f>
        <v>0</v>
      </c>
      <c r="AB6" s="47">
        <f>T6-AA6+Z6*(AB5+AA6-T5)</f>
        <v>0</v>
      </c>
      <c r="AC6" s="48">
        <f>M6*((T6+T5)/2-AA6)+1/(ALPHA_I/ALPHA_TIME_UNIT)*(1-Z6)*(AB5+AA6-T5)</f>
        <v>0</v>
      </c>
      <c r="AD6" s="49">
        <f>M6/K_TIME_UNIT</f>
        <v>0.013888888890505768</v>
      </c>
      <c r="AE6" s="34">
        <f>K_T/K_UNIT*AD6</f>
        <v>0.13888888890505768</v>
      </c>
      <c r="AF6" s="34">
        <f>((T6+T5)/2)*AD6*K_P/K_UNIT</f>
        <v>0</v>
      </c>
      <c r="AG6" s="34">
        <f>Y6*K_D/K_UNIT</f>
        <v>0</v>
      </c>
      <c r="AH6" s="34">
        <f>AC6*K_I/K_UNIT/K_TIME_UNIT</f>
        <v>0</v>
      </c>
      <c r="AI6" s="34">
        <f>SUM(AE6:AH6)</f>
        <v>0.13888888890505768</v>
      </c>
      <c r="AJ6" s="50">
        <f>AI6+AJ5</f>
        <v>0.27777777781011537</v>
      </c>
      <c r="AK6" s="38">
        <f>AK5+AI6</f>
        <v>1500.2777777778101</v>
      </c>
    </row>
    <row r="7" ht="14.25">
      <c r="A7" s="53"/>
      <c r="B7" s="54"/>
      <c r="C7" s="55" t="s">
        <v>42</v>
      </c>
      <c r="D7" s="54">
        <v>240</v>
      </c>
      <c r="E7" s="55" t="s">
        <v>43</v>
      </c>
      <c r="F7" s="56">
        <v>24</v>
      </c>
      <c r="H7" s="26">
        <f>H6+2/24/6</f>
        <v>44197.083344907413</v>
      </c>
      <c r="I7" s="27">
        <f>250000/6</f>
        <v>41666.666666666664</v>
      </c>
      <c r="K7" s="26">
        <f>L6</f>
        <v>44197.027777777781</v>
      </c>
      <c r="L7" s="28">
        <f>K7+2/24/6</f>
        <v>44197.041666666672</v>
      </c>
      <c r="M7" s="30">
        <f>(L7-K7)*24*3600</f>
        <v>1200.0000001396984</v>
      </c>
      <c r="N7" s="30">
        <f>SUMIFS(LIQUIDITY_DELTAS2,TIMESTAMPS2,"&gt;="&amp;K7,TIMESTAMPS2,"&lt;"&amp;L7)</f>
        <v>0</v>
      </c>
      <c r="O7" s="30">
        <f>O6+N7</f>
        <v>1000000</v>
      </c>
      <c r="P7" s="30">
        <f>P6-N7</f>
        <v>1000000</v>
      </c>
      <c r="Q7" s="31">
        <f>O7+P7</f>
        <v>2000000</v>
      </c>
      <c r="R7" s="40">
        <f>P7/Q7</f>
        <v>0.5</v>
      </c>
      <c r="S7" s="41">
        <f>TARGET/PEER_TARGET_UNIT</f>
        <v>0.5</v>
      </c>
      <c r="T7" s="41">
        <f>IF(R7&gt;S7,0.5/(1-S7)*(R7-S7),0.5/S7*(R7-S7))</f>
        <v>0</v>
      </c>
      <c r="U7" s="42">
        <f>(T7-T6)/M7</f>
        <v>0</v>
      </c>
      <c r="V7" s="43">
        <f>T7-T6</f>
        <v>0</v>
      </c>
      <c r="W7" s="44">
        <f>IF(ALPHA_D&lt;=0,0,EXP(-ALPHA_D*M7/ALPHA_TIME_UNIT))</f>
        <v>0.71653131054598418</v>
      </c>
      <c r="X7" s="34">
        <f>U7+W7*(X6-U7)</f>
        <v>0</v>
      </c>
      <c r="Y7" s="35">
        <f>V7+(1-W7)*(X6-U7)/(ALPHA_D/ALPHA_TIME_UNIT)</f>
        <v>0</v>
      </c>
      <c r="Z7" s="45">
        <f>IF(ALPHA_I&lt;=0,0,EXP(-ALPHA_I*M7/ALPHA_TIME_UNIT))</f>
        <v>0.98675516180566403</v>
      </c>
      <c r="AA7" s="46">
        <f>U7/(ALPHA_I/ALPHA_TIME_UNIT)</f>
        <v>0</v>
      </c>
      <c r="AB7" s="47">
        <f>T7-AA7+Z7*(AB6+AA7-T6)</f>
        <v>0</v>
      </c>
      <c r="AC7" s="48">
        <f>M7*((T7+T6)/2-AA7)+1/(ALPHA_I/ALPHA_TIME_UNIT)*(1-Z7)*(AB6+AA7-T6)</f>
        <v>0</v>
      </c>
      <c r="AD7" s="49">
        <f>M7/K_TIME_UNIT</f>
        <v>0.013888888890505768</v>
      </c>
      <c r="AE7" s="34">
        <f>K_T/K_UNIT*AD7</f>
        <v>0.13888888890505768</v>
      </c>
      <c r="AF7" s="34">
        <f>((T7+T6)/2)*AD7*K_P/K_UNIT</f>
        <v>0</v>
      </c>
      <c r="AG7" s="34">
        <f>Y7*K_D/K_UNIT</f>
        <v>0</v>
      </c>
      <c r="AH7" s="34">
        <f>AC7*K_I/K_UNIT/K_TIME_UNIT</f>
        <v>0</v>
      </c>
      <c r="AI7" s="34">
        <f>SUM(AE7:AH7)</f>
        <v>0.13888888890505768</v>
      </c>
      <c r="AJ7" s="50">
        <f>AI7+AJ6</f>
        <v>0.41666666671517305</v>
      </c>
      <c r="AK7" s="38">
        <f>AK6+AI7</f>
        <v>1500.4166666667152</v>
      </c>
    </row>
    <row r="8" ht="14.25">
      <c r="H8" s="26">
        <f>H7+2/24/6</f>
        <v>44197.097233796303</v>
      </c>
      <c r="I8" s="27">
        <f>250000/6</f>
        <v>41666.666666666664</v>
      </c>
      <c r="K8" s="26">
        <f>L7</f>
        <v>44197.041666666672</v>
      </c>
      <c r="L8" s="28">
        <f>K8+2/24/6</f>
        <v>44197.055555555562</v>
      </c>
      <c r="M8" s="30">
        <f>(L8-K8)*24*3600</f>
        <v>1200.0000001396984</v>
      </c>
      <c r="N8" s="30">
        <f>SUMIFS(LIQUIDITY_DELTAS2,TIMESTAMPS2,"&gt;="&amp;K8,TIMESTAMPS2,"&lt;"&amp;L8)</f>
        <v>41666.666666666664</v>
      </c>
      <c r="O8" s="30">
        <f>O7+N8</f>
        <v>1041666.6666666666</v>
      </c>
      <c r="P8" s="30">
        <f>P7-N8</f>
        <v>958333.33333333337</v>
      </c>
      <c r="Q8" s="31">
        <f>O8+P8</f>
        <v>2000000</v>
      </c>
      <c r="R8" s="40">
        <f>P8/Q8</f>
        <v>0.47916666666666669</v>
      </c>
      <c r="S8" s="41">
        <f>TARGET/PEER_TARGET_UNIT</f>
        <v>0.5</v>
      </c>
      <c r="T8" s="41">
        <f>IF(R8&gt;S8,0.5/(1-S8)*(R8-S8),0.5/S8*(R8-S8))</f>
        <v>-0.020833333333333315</v>
      </c>
      <c r="U8" s="42">
        <f>(T8-T7)/M8</f>
        <v>-1.7361111109089996e-05</v>
      </c>
      <c r="V8" s="43">
        <f>T8-T7</f>
        <v>-0.020833333333333315</v>
      </c>
      <c r="W8" s="44">
        <f>IF(ALPHA_D&lt;=0,0,EXP(-ALPHA_D*M8/ALPHA_TIME_UNIT))</f>
        <v>0.71653131054598418</v>
      </c>
      <c r="X8" s="34">
        <f>U8+W8*(X7-U8)</f>
        <v>-4.921331413559296e-06</v>
      </c>
      <c r="Y8" s="35">
        <f>V8+(1-W8)*(X7-U8)/(ALPHA_D/ALPHA_TIME_UNIT)</f>
        <v>-0.0031165402445198498</v>
      </c>
      <c r="Z8" s="45">
        <f>IF(ALPHA_I&lt;=0,0,EXP(-ALPHA_I*M8/ALPHA_TIME_UNIT))</f>
        <v>0.98675516180566403</v>
      </c>
      <c r="AA8" s="46">
        <f>U8/(ALPHA_I/ALPHA_TIME_UNIT)</f>
        <v>-1.5624999998180997</v>
      </c>
      <c r="AB8" s="47">
        <f>T8-AA8+Z8*(AB7+AA8-T7)</f>
        <v>-0.0001382736570925136</v>
      </c>
      <c r="AC8" s="48">
        <f>M8*((T8+T7)/2-AA8)+1/(ALPHA_I/ALPHA_TIME_UNIT)*(1-Z8)*(AB7+AA8-T7)</f>
        <v>-0.055370863121652292</v>
      </c>
      <c r="AD8" s="49">
        <f>M8/K_TIME_UNIT</f>
        <v>0.013888888890505768</v>
      </c>
      <c r="AE8" s="34">
        <f>K_T/K_UNIT*AD8</f>
        <v>0.13888888890505768</v>
      </c>
      <c r="AF8" s="34">
        <f>((T8+T7)/2)*AD8*K_P/K_UNIT</f>
        <v>-0.017361111113132197</v>
      </c>
      <c r="AG8" s="34">
        <f>Y8*K_D/K_UNIT</f>
        <v>-0.74796965868476395</v>
      </c>
      <c r="AH8" s="34">
        <f>AC8*K_I/K_UNIT/K_TIME_UNIT</f>
        <v>-0.00030761590623140162</v>
      </c>
      <c r="AI8" s="34">
        <f>SUM(AE8:AH8)</f>
        <v>-0.62674949679906988</v>
      </c>
      <c r="AJ8" s="50">
        <f>AI8+AJ7</f>
        <v>-0.21008283008389683</v>
      </c>
      <c r="AK8" s="38">
        <f>AK7+AI8</f>
        <v>1499.7899171699162</v>
      </c>
    </row>
    <row r="9" ht="14.25">
      <c r="A9" s="57" t="s">
        <v>44</v>
      </c>
      <c r="B9" s="16"/>
      <c r="H9" s="26">
        <f>H8+2/24/6</f>
        <v>44197.111122685194</v>
      </c>
      <c r="I9" s="27">
        <f>250000/6</f>
        <v>41666.666666666664</v>
      </c>
      <c r="K9" s="26">
        <f>L8</f>
        <v>44197.055555555562</v>
      </c>
      <c r="L9" s="28">
        <f>K9+2/24/6</f>
        <v>44197.069444444453</v>
      </c>
      <c r="M9" s="30">
        <f>(L9-K9)*24*3600</f>
        <v>1200.0000001396984</v>
      </c>
      <c r="N9" s="30">
        <f>SUMIFS(LIQUIDITY_DELTAS2,TIMESTAMPS2,"&gt;="&amp;K9,TIMESTAMPS2,"&lt;"&amp;L9)</f>
        <v>41666.666666666664</v>
      </c>
      <c r="O9" s="30">
        <f>O8+N9</f>
        <v>1083333.3333333333</v>
      </c>
      <c r="P9" s="30">
        <f>P8-N9</f>
        <v>916666.66666666674</v>
      </c>
      <c r="Q9" s="31">
        <f>O9+P9</f>
        <v>2000000</v>
      </c>
      <c r="R9" s="40">
        <f>P9/Q9</f>
        <v>0.45833333333333337</v>
      </c>
      <c r="S9" s="41">
        <f>TARGET/PEER_TARGET_UNIT</f>
        <v>0.5</v>
      </c>
      <c r="T9" s="41">
        <f>IF(R9&gt;S9,0.5/(1-S9)*(R9-S9),0.5/S9*(R9-S9))</f>
        <v>-0.04166666666666663</v>
      </c>
      <c r="U9" s="42">
        <f>(T9-T8)/M9</f>
        <v>-1.7361111109089996e-05</v>
      </c>
      <c r="V9" s="43">
        <f>T9-T8</f>
        <v>-0.020833333333333315</v>
      </c>
      <c r="W9" s="44">
        <f>IF(ALPHA_D&lt;=0,0,EXP(-ALPHA_D*M9/ALPHA_TIME_UNIT))</f>
        <v>0.71653131054598418</v>
      </c>
      <c r="X9" s="34">
        <f>U9+W9*(X8-U9)</f>
        <v>-8.4476194609480595e-06</v>
      </c>
      <c r="Y9" s="35">
        <f>V9+(1-W9)*(X8-U9)/(ALPHA_D/ALPHA_TIME_UNIT)</f>
        <v>-0.0081386963627337657</v>
      </c>
      <c r="Z9" s="45">
        <f>IF(ALPHA_I&lt;=0,0,EXP(-ALPHA_I*M9/ALPHA_TIME_UNIT))</f>
        <v>0.98675516180566403</v>
      </c>
      <c r="AA9" s="46">
        <f>U9/(ALPHA_I/ALPHA_TIME_UNIT)</f>
        <v>-1.5624999998180997</v>
      </c>
      <c r="AB9" s="47">
        <f>T9-AA9+Z9*(AB8+AA9-T8)</f>
        <v>-0.00055065003101906207</v>
      </c>
      <c r="AC9" s="48">
        <f>M9*((T9+T8)/2-AA9)+1/(ALPHA_I/ALPHA_TIME_UNIT)*(1-Z9)*(AB8+AA9-T8)</f>
        <v>-0.38612635097774728</v>
      </c>
      <c r="AD9" s="49">
        <f>M9/K_TIME_UNIT</f>
        <v>0.013888888890505768</v>
      </c>
      <c r="AE9" s="34">
        <f>K_T/K_UNIT*AD9</f>
        <v>0.13888888890505768</v>
      </c>
      <c r="AF9" s="34">
        <f>((T9+T8)/2)*AD9*K_P/K_UNIT</f>
        <v>-0.052083333339396583</v>
      </c>
      <c r="AG9" s="34">
        <f>Y9*K_D/K_UNIT</f>
        <v>-1.9532871270561039</v>
      </c>
      <c r="AH9" s="34">
        <f>AC9*K_I/K_UNIT/K_TIME_UNIT</f>
        <v>-0.0021451463943208183</v>
      </c>
      <c r="AI9" s="34">
        <f>SUM(AE9:AH9)</f>
        <v>-1.8686267178847635</v>
      </c>
      <c r="AJ9" s="50">
        <f>AI9+AJ8</f>
        <v>-2.0787095479686606</v>
      </c>
      <c r="AK9" s="38">
        <f>AK8+AI9</f>
        <v>1497.9212904520314</v>
      </c>
    </row>
    <row r="10" ht="14.25">
      <c r="A10" s="58" t="s">
        <v>45</v>
      </c>
      <c r="B10" s="59">
        <v>44197</v>
      </c>
      <c r="H10" s="26">
        <f>H9+2/24/6</f>
        <v>44197.125011574084</v>
      </c>
      <c r="I10" s="27">
        <f>500000/9</f>
        <v>55555.555555555555</v>
      </c>
      <c r="K10" s="26">
        <f>L9</f>
        <v>44197.069444444453</v>
      </c>
      <c r="L10" s="28">
        <f>K10+2/24/6</f>
        <v>44197.083333333343</v>
      </c>
      <c r="M10" s="30">
        <f>(L10-K10)*24*3600</f>
        <v>1200.0000001396984</v>
      </c>
      <c r="N10" s="30">
        <f>SUMIFS(LIQUIDITY_DELTAS2,TIMESTAMPS2,"&gt;="&amp;K10,TIMESTAMPS2,"&lt;"&amp;L10)</f>
        <v>41666.666666666664</v>
      </c>
      <c r="O10" s="30">
        <f>O9+N10</f>
        <v>1125000</v>
      </c>
      <c r="P10" s="30">
        <f>P9-N10</f>
        <v>875000.00000000012</v>
      </c>
      <c r="Q10" s="31">
        <f>O10+P10</f>
        <v>2000000</v>
      </c>
      <c r="R10" s="40">
        <f>P10/Q10</f>
        <v>0.43750000000000006</v>
      </c>
      <c r="S10" s="41">
        <f>TARGET/PEER_TARGET_UNIT</f>
        <v>0.5</v>
      </c>
      <c r="T10" s="41">
        <f>IF(R10&gt;S10,0.5/(1-S10)*(R10-S10),0.5/S10*(R10-S10))</f>
        <v>-0.062499999999999944</v>
      </c>
      <c r="U10" s="42">
        <f>(T10-T9)/M10</f>
        <v>-1.7361111109089996e-05</v>
      </c>
      <c r="V10" s="43">
        <f>T10-T9</f>
        <v>-0.020833333333333315</v>
      </c>
      <c r="W10" s="44">
        <f>IF(ALPHA_D&lt;=0,0,EXP(-ALPHA_D*M10/ALPHA_TIME_UNIT))</f>
        <v>0.71653131054598418</v>
      </c>
      <c r="X10" s="34">
        <f>U10+W10*(X9-U10)</f>
        <v>-1.0974315256906169e-05</v>
      </c>
      <c r="Y10" s="35">
        <f>V10+(1-W10)*(X9-U10)/(ALPHA_D/ALPHA_TIME_UNIT)</f>
        <v>-0.011737228467884117</v>
      </c>
      <c r="Z10" s="45">
        <f>IF(ALPHA_I&lt;=0,0,EXP(-ALPHA_I*M10/ALPHA_TIME_UNIT))</f>
        <v>0.98675516180566403</v>
      </c>
      <c r="AA10" s="46">
        <f>U10/(ALPHA_I/ALPHA_TIME_UNIT)</f>
        <v>-1.5624999998180997</v>
      </c>
      <c r="AB10" s="47">
        <f>T10-AA10+Z10*(AB9+AA10-T9)</f>
        <v>-0.0012334986756463717</v>
      </c>
      <c r="AC10" s="48">
        <f>M10*((T10+T9)/2-AA10)+1/(ALPHA_I/ALPHA_TIME_UNIT)*(1-Z10)*(AB9+AA10-T9)</f>
        <v>-1.0436219908121984</v>
      </c>
      <c r="AD10" s="49">
        <f>M10/K_TIME_UNIT</f>
        <v>0.013888888890505768</v>
      </c>
      <c r="AE10" s="34">
        <f>K_T/K_UNIT*AD10</f>
        <v>0.13888888890505768</v>
      </c>
      <c r="AF10" s="34">
        <f>((T10+T9)/2)*AD10*K_P/K_UNIT</f>
        <v>-0.086805555565660969</v>
      </c>
      <c r="AG10" s="34">
        <f>Y10*K_D/K_UNIT</f>
        <v>-2.8169348322921883</v>
      </c>
      <c r="AH10" s="34">
        <f>AC10*K_I/K_UNIT/K_TIME_UNIT</f>
        <v>-0.0057978999489566576</v>
      </c>
      <c r="AI10" s="34">
        <f>SUM(AE10:AH10)</f>
        <v>-2.7706493989017482</v>
      </c>
      <c r="AJ10" s="50">
        <f>AI10+AJ9</f>
        <v>-4.8493589468704084</v>
      </c>
      <c r="AK10" s="38">
        <f>AK9+AI10</f>
        <v>1495.1506410531297</v>
      </c>
    </row>
    <row r="11" ht="14.25">
      <c r="A11" s="60" t="s">
        <v>15</v>
      </c>
      <c r="B11" s="61">
        <v>1000000</v>
      </c>
      <c r="H11" s="26">
        <f>H10+2/24/6</f>
        <v>44197.138900462975</v>
      </c>
      <c r="I11" s="27">
        <f>500000/9</f>
        <v>55555.555555555555</v>
      </c>
      <c r="K11" s="26">
        <f>L10</f>
        <v>44197.083333333343</v>
      </c>
      <c r="L11" s="28">
        <f>K11+2/24/6</f>
        <v>44197.097222222234</v>
      </c>
      <c r="M11" s="30">
        <f>(L11-K11)*24*3600</f>
        <v>1200.0000001396984</v>
      </c>
      <c r="N11" s="30">
        <f>SUMIFS(LIQUIDITY_DELTAS2,TIMESTAMPS2,"&gt;="&amp;K11,TIMESTAMPS2,"&lt;"&amp;L11)</f>
        <v>41666.666666666664</v>
      </c>
      <c r="O11" s="30">
        <f>O10+N11</f>
        <v>1166666.6666666667</v>
      </c>
      <c r="P11" s="30">
        <f>P10-N11</f>
        <v>833333.33333333349</v>
      </c>
      <c r="Q11" s="31">
        <f>O11+P11</f>
        <v>2000000.0000000002</v>
      </c>
      <c r="R11" s="40">
        <f>P11/Q11</f>
        <v>0.41666666666666669</v>
      </c>
      <c r="S11" s="41">
        <f>TARGET/PEER_TARGET_UNIT</f>
        <v>0.5</v>
      </c>
      <c r="T11" s="41">
        <f>IF(R11&gt;S11,0.5/(1-S11)*(R11-S11),0.5/S11*(R11-S11))</f>
        <v>-0.083333333333333315</v>
      </c>
      <c r="U11" s="42">
        <f>(T11-T10)/M11</f>
        <v>-1.7361111109090043e-05</v>
      </c>
      <c r="V11" s="43">
        <f>T11-T10</f>
        <v>-0.02083333333333337</v>
      </c>
      <c r="W11" s="44">
        <f>IF(ALPHA_D&lt;=0,0,EXP(-ALPHA_D*M11/ALPHA_TIME_UNIT))</f>
        <v>0.71653131054598418</v>
      </c>
      <c r="X11" s="34">
        <f>U11+W11*(X10-U11)</f>
        <v>-1.2784771906935076e-05</v>
      </c>
      <c r="Y11" s="35">
        <f>V11+(1-W11)*(X10-U11)/(ALPHA_D/ALPHA_TIME_UNIT)</f>
        <v>-0.014315689393229306</v>
      </c>
      <c r="Z11" s="45">
        <f>IF(ALPHA_I&lt;=0,0,EXP(-ALPHA_I*M11/ALPHA_TIME_UNIT))</f>
        <v>0.98675516180566403</v>
      </c>
      <c r="AA11" s="46">
        <f>U11/(ALPHA_I/ALPHA_TIME_UNIT)</f>
        <v>-1.5624999998181039</v>
      </c>
      <c r="AB11" s="47">
        <f>T11-AA11+Z11*(AB10+AA11-T10)</f>
        <v>-0.0021832372295129687</v>
      </c>
      <c r="AC11" s="48">
        <f>M11*((T11+T10)/2-AA11)+1/(ALPHA_I/ALPHA_TIME_UNIT)*(1-Z11)*(AB10+AA11-T10)</f>
        <v>-2.0235301621805775</v>
      </c>
      <c r="AD11" s="49">
        <f>M11/K_TIME_UNIT</f>
        <v>0.013888888890505768</v>
      </c>
      <c r="AE11" s="34">
        <f>K_T/K_UNIT*AD11</f>
        <v>0.13888888890505768</v>
      </c>
      <c r="AF11" s="34">
        <f>((T11+T10)/2)*AD11*K_P/K_UNIT</f>
        <v>-0.12152777779192542</v>
      </c>
      <c r="AG11" s="34">
        <f>Y11*K_D/K_UNIT</f>
        <v>-3.4357654543750336</v>
      </c>
      <c r="AH11" s="34">
        <f>AC11*K_I/K_UNIT/K_TIME_UNIT</f>
        <v>-0.011241834234336541</v>
      </c>
      <c r="AI11" s="34">
        <f>SUM(AE11:AH11)</f>
        <v>-3.4296461774962377</v>
      </c>
      <c r="AJ11" s="50">
        <f>AI11+AJ10</f>
        <v>-8.2790051243666465</v>
      </c>
      <c r="AK11" s="38">
        <f>AK10+AI11</f>
        <v>1491.7209948756336</v>
      </c>
    </row>
    <row r="12" ht="14.25">
      <c r="A12" s="60" t="s">
        <v>16</v>
      </c>
      <c r="B12" s="61">
        <v>1000000</v>
      </c>
      <c r="H12" s="26">
        <f>H11+2/24/6</f>
        <v>44197.152789351865</v>
      </c>
      <c r="I12" s="27">
        <f>500000/9</f>
        <v>55555.555555555555</v>
      </c>
      <c r="K12" s="26">
        <f>L11</f>
        <v>44197.097222222234</v>
      </c>
      <c r="L12" s="28">
        <f>K12+2/24/6</f>
        <v>44197.111111111124</v>
      </c>
      <c r="M12" s="30">
        <f>(L12-K12)*24*3600</f>
        <v>1200.0000001396984</v>
      </c>
      <c r="N12" s="30">
        <f>SUMIFS(LIQUIDITY_DELTAS2,TIMESTAMPS2,"&gt;="&amp;K12,TIMESTAMPS2,"&lt;"&amp;L12)</f>
        <v>41666.666666666664</v>
      </c>
      <c r="O12" s="30">
        <f>O11+N12</f>
        <v>1208333.3333333335</v>
      </c>
      <c r="P12" s="30">
        <f>P11-N12</f>
        <v>791666.66666666686</v>
      </c>
      <c r="Q12" s="31">
        <f>O12+P12</f>
        <v>2000000.0000000005</v>
      </c>
      <c r="R12" s="40">
        <f>P12/Q12</f>
        <v>0.39583333333333331</v>
      </c>
      <c r="S12" s="41">
        <f>TARGET/PEER_TARGET_UNIT</f>
        <v>0.5</v>
      </c>
      <c r="T12" s="41">
        <f>IF(R12&gt;S12,0.5/(1-S12)*(R12-S12),0.5/S12*(R12-S12))</f>
        <v>-0.10416666666666669</v>
      </c>
      <c r="U12" s="42">
        <f>(T12-T11)/M12</f>
        <v>-1.7361111109090043e-05</v>
      </c>
      <c r="V12" s="43">
        <f>T12-T11</f>
        <v>-0.02083333333333337</v>
      </c>
      <c r="W12" s="44">
        <f>IF(ALPHA_D&lt;=0,0,EXP(-ALPHA_D*M12/ALPHA_TIME_UNIT))</f>
        <v>0.71653131054598418</v>
      </c>
      <c r="X12" s="34">
        <f>U12+W12*(X11-U12)</f>
        <v>-1.4082020783066981e-05</v>
      </c>
      <c r="Y12" s="35">
        <f>V12+(1-W12)*(X11-U12)/(ALPHA_D/ALPHA_TIME_UNIT)</f>
        <v>-0.01616323737925851</v>
      </c>
      <c r="Z12" s="45">
        <f>IF(ALPHA_I&lt;=0,0,EXP(-ALPHA_I*M12/ALPHA_TIME_UNIT))</f>
        <v>0.98675516180566403</v>
      </c>
      <c r="AA12" s="46">
        <f>U12/(ALPHA_I/ALPHA_TIME_UNIT)</f>
        <v>-1.5624999998181039</v>
      </c>
      <c r="AB12" s="47">
        <f>T12-AA12+Z12*(AB11+AA12-T11)</f>
        <v>-0.0033963307789555142</v>
      </c>
      <c r="AC12" s="48">
        <f>M12*((T12+T11)/2-AA12)+1/(ALPHA_I/ALPHA_TIME_UNIT)*(1-Z12)*(AB11+AA12-T11)</f>
        <v>-3.3215805632707998</v>
      </c>
      <c r="AD12" s="49">
        <f>M12/K_TIME_UNIT</f>
        <v>0.013888888890505768</v>
      </c>
      <c r="AE12" s="34">
        <f>K_T/K_UNIT*AD12</f>
        <v>0.13888888890505768</v>
      </c>
      <c r="AF12" s="34">
        <f>((T12+T11)/2)*AD12*K_P/K_UNIT</f>
        <v>-0.15625000001818989</v>
      </c>
      <c r="AG12" s="34">
        <f>Y12*K_D/K_UNIT</f>
        <v>-3.8791769710220425</v>
      </c>
      <c r="AH12" s="34">
        <f>AC12*K_I/K_UNIT/K_TIME_UNIT</f>
        <v>-0.018453225351504444</v>
      </c>
      <c r="AI12" s="34">
        <f>SUM(AE12:AH12)</f>
        <v>-3.9149913074866793</v>
      </c>
      <c r="AJ12" s="50">
        <f>AI12+AJ11</f>
        <v>-12.193996431853325</v>
      </c>
      <c r="AK12" s="38">
        <f>AK11+AI12</f>
        <v>1487.8060035681469</v>
      </c>
    </row>
    <row r="13" ht="14.25">
      <c r="A13" s="62" t="s">
        <v>46</v>
      </c>
      <c r="B13" s="63">
        <v>1500</v>
      </c>
      <c r="H13" s="26">
        <f>H12+2/24/6</f>
        <v>44197.166678240756</v>
      </c>
      <c r="I13" s="27">
        <f>500000/9</f>
        <v>55555.555555555555</v>
      </c>
      <c r="K13" s="26">
        <f>L12</f>
        <v>44197.111111111124</v>
      </c>
      <c r="L13" s="28">
        <f>K13+2/24/6</f>
        <v>44197.125000000015</v>
      </c>
      <c r="M13" s="30">
        <f>(L13-K13)*24*3600</f>
        <v>1200.0000001396984</v>
      </c>
      <c r="N13" s="30">
        <f>SUMIFS(LIQUIDITY_DELTAS2,TIMESTAMPS2,"&gt;="&amp;K13,TIMESTAMPS2,"&lt;"&amp;L13)</f>
        <v>41666.666666666664</v>
      </c>
      <c r="O13" s="30">
        <f>O12+N13</f>
        <v>1250000.0000000002</v>
      </c>
      <c r="P13" s="30">
        <f>P12-N13</f>
        <v>750000.00000000023</v>
      </c>
      <c r="Q13" s="31">
        <f>O13+P13</f>
        <v>2000000.0000000005</v>
      </c>
      <c r="R13" s="40">
        <f>P13/Q13</f>
        <v>0.37500000000000006</v>
      </c>
      <c r="S13" s="41">
        <f>TARGET/PEER_TARGET_UNIT</f>
        <v>0.5</v>
      </c>
      <c r="T13" s="41">
        <f>IF(R13&gt;S13,0.5/(1-S13)*(R13-S13),0.5/S13*(R13-S13))</f>
        <v>-0.12499999999999994</v>
      </c>
      <c r="U13" s="42">
        <f>(T13-T12)/M13</f>
        <v>-1.7361111109089952e-05</v>
      </c>
      <c r="V13" s="43">
        <f>T13-T12</f>
        <v>-0.020833333333333259</v>
      </c>
      <c r="W13" s="44">
        <f>IF(ALPHA_D&lt;=0,0,EXP(-ALPHA_D*M13/ALPHA_TIME_UNIT))</f>
        <v>0.71653131054598418</v>
      </c>
      <c r="X13" s="34">
        <f>U13+W13*(X12-U13)</f>
        <v>-1.5011540220386053e-05</v>
      </c>
      <c r="Y13" s="35">
        <f>V13+(1-W13)*(X12-U13)/(ALPHA_D/ALPHA_TIME_UNIT)</f>
        <v>-0.017487063358984596</v>
      </c>
      <c r="Z13" s="45">
        <f>IF(ALPHA_I&lt;=0,0,EXP(-ALPHA_I*M13/ALPHA_TIME_UNIT))</f>
        <v>0.98675516180566403</v>
      </c>
      <c r="AA13" s="46">
        <f>U13/(ALPHA_I/ALPHA_TIME_UNIT)</f>
        <v>-1.5624999998180957</v>
      </c>
      <c r="AB13" s="47">
        <f>T13-AA13+Z13*(AB12+AA13-T12)</f>
        <v>-0.0048692912296697255</v>
      </c>
      <c r="AC13" s="48">
        <f>M13*((T13+T12)/2-AA13)+1/(ALPHA_I/ALPHA_TIME_UNIT)*(1-Z13)*(AB12+AA13-T12)</f>
        <v>-4.933559451727433</v>
      </c>
      <c r="AD13" s="49">
        <f>M13/K_TIME_UNIT</f>
        <v>0.013888888890505768</v>
      </c>
      <c r="AE13" s="34">
        <f>K_T/K_UNIT*AD13</f>
        <v>0.13888888890505768</v>
      </c>
      <c r="AF13" s="34">
        <f>((T13+T12)/2)*AD13*K_P/K_UNIT</f>
        <v>-0.19097222224445426</v>
      </c>
      <c r="AG13" s="34">
        <f>Y13*K_D/K_UNIT</f>
        <v>-4.1968952061563032</v>
      </c>
      <c r="AH13" s="34">
        <f>AC13*K_I/K_UNIT/K_TIME_UNIT</f>
        <v>-0.027408663620707961</v>
      </c>
      <c r="AI13" s="34">
        <f>SUM(AE13:AH13)</f>
        <v>-4.2763872031164079</v>
      </c>
      <c r="AJ13" s="50">
        <f>AI13+AJ12</f>
        <v>-16.470383634969732</v>
      </c>
      <c r="AK13" s="38">
        <f>AK12+AI13</f>
        <v>1483.5296163650305</v>
      </c>
    </row>
    <row r="14" ht="14.25">
      <c r="H14" s="26">
        <f>H13+2/24/6</f>
        <v>44197.180567129646</v>
      </c>
      <c r="I14" s="27">
        <f>500000/9</f>
        <v>55555.555555555555</v>
      </c>
      <c r="K14" s="26">
        <f>L13</f>
        <v>44197.125000000015</v>
      </c>
      <c r="L14" s="28">
        <f>K14+2/24/6</f>
        <v>44197.138888888905</v>
      </c>
      <c r="M14" s="30">
        <f>(L14-K14)*24*3600</f>
        <v>1200.0000001396984</v>
      </c>
      <c r="N14" s="30">
        <f>SUMIFS(LIQUIDITY_DELTAS2,TIMESTAMPS2,"&gt;="&amp;K14,TIMESTAMPS2,"&lt;"&amp;L14)</f>
        <v>55555.555555555555</v>
      </c>
      <c r="O14" s="30">
        <f>O13+N14</f>
        <v>1305555.5555555557</v>
      </c>
      <c r="P14" s="30">
        <f>P13-N14</f>
        <v>694444.44444444473</v>
      </c>
      <c r="Q14" s="31">
        <f>O14+P14</f>
        <v>2000000.0000000005</v>
      </c>
      <c r="R14" s="40">
        <f>P14/Q14</f>
        <v>0.34722222222222227</v>
      </c>
      <c r="S14" s="41">
        <f>TARGET/PEER_TARGET_UNIT</f>
        <v>0.5</v>
      </c>
      <c r="T14" s="41">
        <f>IF(R14&gt;S14,0.5/(1-S14)*(R14-S14),0.5/S14*(R14-S14))</f>
        <v>-0.15277777777777773</v>
      </c>
      <c r="U14" s="42">
        <f>(T14-T13)/M14</f>
        <v>-2.3148148145453359e-05</v>
      </c>
      <c r="V14" s="43">
        <f>T14-T13</f>
        <v>-0.02777777777777779</v>
      </c>
      <c r="W14" s="44">
        <f>IF(ALPHA_D&lt;=0,0,EXP(-ALPHA_D*M14/ALPHA_TIME_UNIT))</f>
        <v>0.71653131054598418</v>
      </c>
      <c r="X14" s="34">
        <f>U14+W14*(X13-U14)</f>
        <v>-1.731801380550604e-05</v>
      </c>
      <c r="Y14" s="35">
        <f>V14+(1-W14)*(X13-U14)/(ALPHA_D/ALPHA_TIME_UNIT)</f>
        <v>-0.019474472871345832</v>
      </c>
      <c r="Z14" s="45">
        <f>IF(ALPHA_I&lt;=0,0,EXP(-ALPHA_I*M14/ALPHA_TIME_UNIT))</f>
        <v>0.98675516180566403</v>
      </c>
      <c r="AA14" s="46">
        <f>U14/(ALPHA_I/ALPHA_TIME_UNIT)</f>
        <v>-2.0833333330908026</v>
      </c>
      <c r="AB14" s="47">
        <f>T14-AA14+Z14*(AB13+AA14-T13)</f>
        <v>-0.0066447679056271802</v>
      </c>
      <c r="AC14" s="48">
        <f>M14*((T14+T13)/2-AA14)+1/(ALPHA_I/ALPHA_TIME_UNIT)*(1-Z14)*(AB13+AA14-T13)</f>
        <v>-6.8737658499048848</v>
      </c>
      <c r="AD14" s="49">
        <f>M14/K_TIME_UNIT</f>
        <v>0.013888888890505768</v>
      </c>
      <c r="AE14" s="34">
        <f>K_T/K_UNIT*AD14</f>
        <v>0.13888888890505768</v>
      </c>
      <c r="AF14" s="34">
        <f>((T14+T13)/2)*AD14*K_P/K_UNIT</f>
        <v>-0.2314814815084294</v>
      </c>
      <c r="AG14" s="34">
        <f>Y14*K_D/K_UNIT</f>
        <v>-4.6738734891229994</v>
      </c>
      <c r="AH14" s="34">
        <f>AC14*K_I/K_UNIT/K_TIME_UNIT</f>
        <v>-0.038187588055027137</v>
      </c>
      <c r="AI14" s="34">
        <f>SUM(AE14:AH14)</f>
        <v>-4.8046536697813984</v>
      </c>
      <c r="AJ14" s="50">
        <f>AI14+AJ13</f>
        <v>-21.27503730475113</v>
      </c>
      <c r="AK14" s="38">
        <f>AK13+AI14</f>
        <v>1478.7249626952491</v>
      </c>
    </row>
    <row r="15" ht="14.25">
      <c r="A15" s="64" t="s">
        <v>47</v>
      </c>
      <c r="B15" s="65"/>
      <c r="D15" s="2"/>
      <c r="H15" s="26">
        <f>H14+2/24/6</f>
        <v>44197.194456018537</v>
      </c>
      <c r="I15" s="27">
        <f>500000/9</f>
        <v>55555.555555555555</v>
      </c>
      <c r="K15" s="26">
        <f>L14</f>
        <v>44197.138888888905</v>
      </c>
      <c r="L15" s="28">
        <f>K15+2/24/6</f>
        <v>44197.152777777796</v>
      </c>
      <c r="M15" s="30">
        <f>(L15-K15)*24*3600</f>
        <v>1200.0000001396984</v>
      </c>
      <c r="N15" s="30">
        <f>SUMIFS(LIQUIDITY_DELTAS2,TIMESTAMPS2,"&gt;="&amp;K15,TIMESTAMPS2,"&lt;"&amp;L15)</f>
        <v>55555.555555555555</v>
      </c>
      <c r="O15" s="30">
        <f>O14+N15</f>
        <v>1361111.1111111112</v>
      </c>
      <c r="P15" s="30">
        <f>P14-N15</f>
        <v>638888.88888888923</v>
      </c>
      <c r="Q15" s="31">
        <f>O15+P15</f>
        <v>2000000.0000000005</v>
      </c>
      <c r="R15" s="40">
        <f>P15/Q15</f>
        <v>0.31944444444444453</v>
      </c>
      <c r="S15" s="41">
        <f>TARGET/PEER_TARGET_UNIT</f>
        <v>0.5</v>
      </c>
      <c r="T15" s="41">
        <f>IF(R15&gt;S15,0.5/(1-S15)*(R15-S15),0.5/S15*(R15-S15))</f>
        <v>-0.18055555555555547</v>
      </c>
      <c r="U15" s="42">
        <f>(T15-T14)/M15</f>
        <v>-2.3148148145453312e-05</v>
      </c>
      <c r="V15" s="43">
        <f>T15-T14</f>
        <v>-0.027777777777777735</v>
      </c>
      <c r="W15" s="44">
        <f>IF(ALPHA_D&lt;=0,0,EXP(-ALPHA_D*M15/ALPHA_TIME_UNIT))</f>
        <v>0.71653131054598418</v>
      </c>
      <c r="X15" s="34">
        <f>U15+W15*(X14-U15)</f>
        <v>-1.8970674346191747e-05</v>
      </c>
      <c r="Y15" s="35">
        <f>V15+(1-W15)*(X14-U15)/(ALPHA_D/ALPHA_TIME_UNIT)</f>
        <v>-0.021828199831309191</v>
      </c>
      <c r="Z15" s="45">
        <f>IF(ALPHA_I&lt;=0,0,EXP(-ALPHA_I*M15/ALPHA_TIME_UNIT))</f>
        <v>0.98675516180566403</v>
      </c>
      <c r="AA15" s="46">
        <f>U15/(ALPHA_I/ALPHA_TIME_UNIT)</f>
        <v>-2.0833333330907982</v>
      </c>
      <c r="AB15" s="47">
        <f>T15-AA15+Z15*(AB14+AA15-T14)</f>
        <v>-0.0087646408523585073</v>
      </c>
      <c r="AC15" s="48">
        <f>M15*((T15+T14)/2-AA15)+1/(ALPHA_I/ALPHA_TIME_UNIT)*(1-Z15)*(AB14+AA15-T14)</f>
        <v>-9.2114348174573024</v>
      </c>
      <c r="AD15" s="49">
        <f>M15/K_TIME_UNIT</f>
        <v>0.013888888890505768</v>
      </c>
      <c r="AE15" s="34">
        <f>K_T/K_UNIT*AD15</f>
        <v>0.13888888890505768</v>
      </c>
      <c r="AF15" s="34">
        <f>((T15+T14)/2)*AD15*K_P/K_UNIT</f>
        <v>-0.27777777781011526</v>
      </c>
      <c r="AG15" s="34">
        <f>Y15*K_D/K_UNIT</f>
        <v>-5.238767959514206</v>
      </c>
      <c r="AH15" s="34">
        <f>AC15*K_I/K_UNIT/K_TIME_UNIT</f>
        <v>-0.051174637874762792</v>
      </c>
      <c r="AI15" s="34">
        <f>SUM(AE15:AH15)</f>
        <v>-5.4288314862940261</v>
      </c>
      <c r="AJ15" s="50">
        <f>AI15+AJ14</f>
        <v>-26.703868791045156</v>
      </c>
      <c r="AK15" s="38">
        <f>AK14+AI15</f>
        <v>1473.2961312089551</v>
      </c>
    </row>
    <row r="16" ht="14.25">
      <c r="A16" s="60" t="s">
        <v>48</v>
      </c>
      <c r="B16" s="61">
        <v>1</v>
      </c>
      <c r="H16" s="26">
        <f>H15+2/24/6</f>
        <v>44197.208344907427</v>
      </c>
      <c r="I16" s="27">
        <f>500000/9</f>
        <v>55555.555555555555</v>
      </c>
      <c r="K16" s="26">
        <f>L15</f>
        <v>44197.152777777796</v>
      </c>
      <c r="L16" s="28">
        <f>K16+2/24/6</f>
        <v>44197.166666666686</v>
      </c>
      <c r="M16" s="30">
        <f>(L16-K16)*24*3600</f>
        <v>1200.0000001396984</v>
      </c>
      <c r="N16" s="30">
        <f>SUMIFS(LIQUIDITY_DELTAS2,TIMESTAMPS2,"&gt;="&amp;K16,TIMESTAMPS2,"&lt;"&amp;L16)</f>
        <v>55555.555555555555</v>
      </c>
      <c r="O16" s="30">
        <f>O15+N16</f>
        <v>1416666.6666666667</v>
      </c>
      <c r="P16" s="30">
        <f>P15-N16</f>
        <v>583333.33333333372</v>
      </c>
      <c r="Q16" s="31">
        <f>O16+P16</f>
        <v>2000000.0000000005</v>
      </c>
      <c r="R16" s="40">
        <f>P16/Q16</f>
        <v>0.2916666666666668</v>
      </c>
      <c r="S16" s="41">
        <f>TARGET/PEER_TARGET_UNIT</f>
        <v>0.5</v>
      </c>
      <c r="T16" s="41">
        <f>IF(R16&gt;S16,0.5/(1-S16)*(R16-S16),0.5/S16*(R16-S16))</f>
        <v>-0.2083333333333332</v>
      </c>
      <c r="U16" s="42">
        <f>(T16-T15)/M16</f>
        <v>-2.3148148145453312e-05</v>
      </c>
      <c r="V16" s="43">
        <f>T16-T15</f>
        <v>-0.027777777777777735</v>
      </c>
      <c r="W16" s="44">
        <f>IF(ALPHA_D&lt;=0,0,EXP(-ALPHA_D*M16/ALPHA_TIME_UNIT))</f>
        <v>0.71653131054598418</v>
      </c>
      <c r="X16" s="34">
        <f>U16+W16*(X15-U16)</f>
        <v>-2.015485736929691e-05</v>
      </c>
      <c r="Y16" s="35">
        <f>V16+(1-W16)*(X15-U16)/(ALPHA_D/ALPHA_TIME_UNIT)</f>
        <v>-0.023514718894599145</v>
      </c>
      <c r="Z16" s="45">
        <f>IF(ALPHA_I&lt;=0,0,EXP(-ALPHA_I*M16/ALPHA_TIME_UNIT))</f>
        <v>0.98675516180566403</v>
      </c>
      <c r="AA16" s="46">
        <f>U16/(ALPHA_I/ALPHA_TIME_UNIT)</f>
        <v>-2.0833333330907982</v>
      </c>
      <c r="AB16" s="47">
        <f>T16-AA16+Z16*(AB15+AA16-T15)</f>
        <v>-0.011224348596982958</v>
      </c>
      <c r="AC16" s="48">
        <f>M16*((T16+T15)/2-AA16)+1/(ALPHA_I/ALPHA_TIME_UNIT)*(1-Z16)*(AB15+AA16-T15)</f>
        <v>-11.959636344312457</v>
      </c>
      <c r="AD16" s="49">
        <f>M16/K_TIME_UNIT</f>
        <v>0.013888888890505768</v>
      </c>
      <c r="AE16" s="34">
        <f>K_T/K_UNIT*AD16</f>
        <v>0.13888888890505768</v>
      </c>
      <c r="AF16" s="34">
        <f>((T16+T15)/2)*AD16*K_P/K_UNIT</f>
        <v>-0.32407407411180106</v>
      </c>
      <c r="AG16" s="34">
        <f>Y16*K_D/K_UNIT</f>
        <v>-5.6435325347037946</v>
      </c>
      <c r="AH16" s="34">
        <f>AC16*K_I/K_UNIT/K_TIME_UNIT</f>
        <v>-0.066442424135069206</v>
      </c>
      <c r="AI16" s="34">
        <f>SUM(AE16:AH16)</f>
        <v>-5.8951601440456072</v>
      </c>
      <c r="AJ16" s="50">
        <f>AI16+AJ15</f>
        <v>-32.599028935090764</v>
      </c>
      <c r="AK16" s="38">
        <f>AK15+AI16</f>
        <v>1467.4009710649095</v>
      </c>
    </row>
    <row r="17" ht="14.25">
      <c r="A17" s="60" t="s">
        <v>49</v>
      </c>
      <c r="B17" s="61">
        <f>24*3600</f>
        <v>86400</v>
      </c>
      <c r="H17" s="26">
        <f>H16+2/24/6</f>
        <v>44197.222233796318</v>
      </c>
      <c r="I17" s="27">
        <f>500000/9</f>
        <v>55555.555555555555</v>
      </c>
      <c r="K17" s="26">
        <f>L16</f>
        <v>44197.166666666686</v>
      </c>
      <c r="L17" s="28">
        <f>K17+2/24/6</f>
        <v>44197.180555555577</v>
      </c>
      <c r="M17" s="30">
        <f>(L17-K17)*24*3600</f>
        <v>1200.0000001396984</v>
      </c>
      <c r="N17" s="30">
        <f>SUMIFS(LIQUIDITY_DELTAS2,TIMESTAMPS2,"&gt;="&amp;K17,TIMESTAMPS2,"&lt;"&amp;L17)</f>
        <v>55555.555555555555</v>
      </c>
      <c r="O17" s="30">
        <f>O16+N17</f>
        <v>1472222.2222222222</v>
      </c>
      <c r="P17" s="30">
        <f>P16-N17</f>
        <v>527777.77777777822</v>
      </c>
      <c r="Q17" s="31">
        <f>O17+P17</f>
        <v>2000000.0000000005</v>
      </c>
      <c r="R17" s="40">
        <f>P17/Q17</f>
        <v>0.26388888888888906</v>
      </c>
      <c r="S17" s="41">
        <f>TARGET/PEER_TARGET_UNIT</f>
        <v>0.5</v>
      </c>
      <c r="T17" s="41">
        <f>IF(R17&gt;S17,0.5/(1-S17)*(R17-S17),0.5/S17*(R17-S17))</f>
        <v>-0.23611111111111094</v>
      </c>
      <c r="U17" s="42">
        <f>(T17-T16)/M17</f>
        <v>-2.3148148145453312e-05</v>
      </c>
      <c r="V17" s="43">
        <f>T17-T16</f>
        <v>-0.027777777777777735</v>
      </c>
      <c r="W17" s="44">
        <f>IF(ALPHA_D&lt;=0,0,EXP(-ALPHA_D*M17/ALPHA_TIME_UNIT))</f>
        <v>0.71653131054598418</v>
      </c>
      <c r="X17" s="34">
        <f>U17+W17*(X16-U17)</f>
        <v>-2.100336158276876e-05</v>
      </c>
      <c r="Y17" s="35">
        <f>V17+(1-W17)*(X16-U17)/(ALPHA_D/ALPHA_TIME_UNIT)</f>
        <v>-0.024723162609279078</v>
      </c>
      <c r="Z17" s="45">
        <f>IF(ALPHA_I&lt;=0,0,EXP(-ALPHA_I*M17/ALPHA_TIME_UNIT))</f>
        <v>0.98675516180566403</v>
      </c>
      <c r="AA17" s="46">
        <f>U17/(ALPHA_I/ALPHA_TIME_UNIT)</f>
        <v>-2.0833333330907982</v>
      </c>
      <c r="AB17" s="47">
        <f>T17-AA17+Z17*(AB16+AA17-T16)</f>
        <v>-0.014019390082588901</v>
      </c>
      <c r="AC17" s="48">
        <f>M17*((T17+T16)/2-AA17)+1/(ALPHA_I/ALPHA_TIME_UNIT)*(1-Z17)*(AB16+AA17-T16)</f>
        <v>-15.112932993146842</v>
      </c>
      <c r="AD17" s="49">
        <f>M17/K_TIME_UNIT</f>
        <v>0.013888888890505768</v>
      </c>
      <c r="AE17" s="34">
        <f>K_T/K_UNIT*AD17</f>
        <v>0.13888888890505768</v>
      </c>
      <c r="AF17" s="34">
        <f>((T17+T16)/2)*AD17*K_P/K_UNIT</f>
        <v>-0.37037037041348692</v>
      </c>
      <c r="AG17" s="34">
        <f>Y17*K_D/K_UNIT</f>
        <v>-5.9335590262269786</v>
      </c>
      <c r="AH17" s="34">
        <f>AC17*K_I/K_UNIT/K_TIME_UNIT</f>
        <v>-0.083960738850815786</v>
      </c>
      <c r="AI17" s="34">
        <f>SUM(AE17:AH17)</f>
        <v>-6.2490012465862232</v>
      </c>
      <c r="AJ17" s="50">
        <f>AI17+AJ16</f>
        <v>-38.84803018167699</v>
      </c>
      <c r="AK17" s="38">
        <f>AK16+AI17</f>
        <v>1461.1519698183233</v>
      </c>
    </row>
    <row r="18" ht="14.25">
      <c r="A18" s="60" t="s">
        <v>50</v>
      </c>
      <c r="B18" s="61">
        <v>1</v>
      </c>
      <c r="H18" s="26">
        <f>H17+2/24/6</f>
        <v>44197.236122685208</v>
      </c>
      <c r="I18" s="27">
        <f>500000/9</f>
        <v>55555.555555555555</v>
      </c>
      <c r="K18" s="26">
        <f>L17</f>
        <v>44197.180555555577</v>
      </c>
      <c r="L18" s="28">
        <f>K18+2/24/6</f>
        <v>44197.194444444467</v>
      </c>
      <c r="M18" s="30">
        <f>(L18-K18)*24*3600</f>
        <v>1200.0000001396984</v>
      </c>
      <c r="N18" s="30">
        <f>SUMIFS(LIQUIDITY_DELTAS2,TIMESTAMPS2,"&gt;="&amp;K18,TIMESTAMPS2,"&lt;"&amp;L18)</f>
        <v>55555.555555555555</v>
      </c>
      <c r="O18" s="30">
        <f>O17+N18</f>
        <v>1527777.7777777778</v>
      </c>
      <c r="P18" s="30">
        <f>P17-N18</f>
        <v>472222.22222222266</v>
      </c>
      <c r="Q18" s="31">
        <f>O18+P18</f>
        <v>2000000.0000000005</v>
      </c>
      <c r="R18" s="40">
        <f>P18/Q18</f>
        <v>0.23611111111111127</v>
      </c>
      <c r="S18" s="41">
        <f>TARGET/PEER_TARGET_UNIT</f>
        <v>0.5</v>
      </c>
      <c r="T18" s="41">
        <f>IF(R18&gt;S18,0.5/(1-S18)*(R18-S18),0.5/S18*(R18-S18))</f>
        <v>-0.26388888888888873</v>
      </c>
      <c r="U18" s="42">
        <f>(T18-T17)/M18</f>
        <v>-2.3148148145453359e-05</v>
      </c>
      <c r="V18" s="43">
        <f>T18-T17</f>
        <v>-0.02777777777777779</v>
      </c>
      <c r="W18" s="44">
        <f>IF(ALPHA_D&lt;=0,0,EXP(-ALPHA_D*M18/ALPHA_TIME_UNIT))</f>
        <v>0.71653131054598418</v>
      </c>
      <c r="X18" s="34">
        <f>U18+W18*(X17-U18)</f>
        <v>-2.1611341418851548e-05</v>
      </c>
      <c r="Y18" s="35">
        <f>V18+(1-W18)*(X17-U18)/(ALPHA_D/ALPHA_TIME_UNIT)</f>
        <v>-0.02558905036787976</v>
      </c>
      <c r="Z18" s="45">
        <f>IF(ALPHA_I&lt;=0,0,EXP(-ALPHA_I*M18/ALPHA_TIME_UNIT))</f>
        <v>0.98675516180566403</v>
      </c>
      <c r="AA18" s="46">
        <f>U18/(ALPHA_I/ALPHA_TIME_UNIT)</f>
        <v>-2.0833333330908026</v>
      </c>
      <c r="AB18" s="47">
        <f>T18-AA18+Z18*(AB17+AA18-T17)</f>
        <v>-0.017145323868036577</v>
      </c>
      <c r="AC18" s="48">
        <f>M18*((T18+T17)/2-AA18)+1/(ALPHA_I/ALPHA_TIME_UNIT)*(1-Z18)*(AB17+AA18-T17)</f>
        <v>-18.665959344618386</v>
      </c>
      <c r="AD18" s="49">
        <f>M18/K_TIME_UNIT</f>
        <v>0.013888888890505768</v>
      </c>
      <c r="AE18" s="34">
        <f>K_T/K_UNIT*AD18</f>
        <v>0.13888888890505768</v>
      </c>
      <c r="AF18" s="34">
        <f>((T18+T17)/2)*AD18*K_P/K_UNIT</f>
        <v>-0.41666666671517277</v>
      </c>
      <c r="AG18" s="34">
        <f>Y18*K_D/K_UNIT</f>
        <v>-6.141372088291142</v>
      </c>
      <c r="AH18" s="34">
        <f>AC18*K_I/K_UNIT/K_TIME_UNIT</f>
        <v>-0.10369977413676881</v>
      </c>
      <c r="AI18" s="34">
        <f>SUM(AE18:AH18)</f>
        <v>-6.522849640238026</v>
      </c>
      <c r="AJ18" s="50">
        <f>AI18+AJ17</f>
        <v>-45.370879821915018</v>
      </c>
      <c r="AK18" s="38">
        <f>AK17+AI18</f>
        <v>1454.6291201780853</v>
      </c>
    </row>
    <row r="19" ht="14.25">
      <c r="A19" s="66" t="s">
        <v>51</v>
      </c>
      <c r="B19" s="67">
        <v>86400</v>
      </c>
      <c r="H19" s="26">
        <f>H18+2/24/6</f>
        <v>44197.250011574099</v>
      </c>
      <c r="I19" s="27">
        <f>250000/12</f>
        <v>20833.333333333332</v>
      </c>
      <c r="K19" s="26">
        <f>L18</f>
        <v>44197.194444444467</v>
      </c>
      <c r="L19" s="28">
        <f>K19+2/24/6</f>
        <v>44197.208333333358</v>
      </c>
      <c r="M19" s="30">
        <f>(L19-K19)*24*3600</f>
        <v>1200.0000001396984</v>
      </c>
      <c r="N19" s="30">
        <f>SUMIFS(LIQUIDITY_DELTAS2,TIMESTAMPS2,"&gt;="&amp;K19,TIMESTAMPS2,"&lt;"&amp;L19)</f>
        <v>55555.555555555555</v>
      </c>
      <c r="O19" s="30">
        <f>O18+N19</f>
        <v>1583333.3333333333</v>
      </c>
      <c r="P19" s="30">
        <f>P18-N19</f>
        <v>416666.66666666709</v>
      </c>
      <c r="Q19" s="31">
        <f>O19+P19</f>
        <v>2000000.0000000005</v>
      </c>
      <c r="R19" s="40">
        <f>P19/Q19</f>
        <v>0.20833333333333351</v>
      </c>
      <c r="S19" s="41">
        <f>TARGET/PEER_TARGET_UNIT</f>
        <v>0.5</v>
      </c>
      <c r="T19" s="41">
        <f>IF(R19&gt;S19,0.5/(1-S19)*(R19-S19),0.5/S19*(R19-S19))</f>
        <v>-0.29166666666666652</v>
      </c>
      <c r="U19" s="42">
        <f>(T19-T18)/M19</f>
        <v>-2.3148148145453359e-05</v>
      </c>
      <c r="V19" s="43">
        <f>T19-T18</f>
        <v>-0.02777777777777779</v>
      </c>
      <c r="W19" s="44">
        <f>IF(ALPHA_D&lt;=0,0,EXP(-ALPHA_D*M19/ALPHA_TIME_UNIT))</f>
        <v>0.71653131054598418</v>
      </c>
      <c r="X19" s="34">
        <f>U19+W19*(X18-U19)</f>
        <v>-2.2046978007585479e-05</v>
      </c>
      <c r="Y19" s="35">
        <f>V19+(1-W19)*(X18-U19)/(ALPHA_D/ALPHA_TIME_UNIT)</f>
        <v>-0.026209486058335636</v>
      </c>
      <c r="Z19" s="45">
        <f>IF(ALPHA_I&lt;=0,0,EXP(-ALPHA_I*M19/ALPHA_TIME_UNIT))</f>
        <v>0.98675516180566403</v>
      </c>
      <c r="AA19" s="46">
        <f>U19/(ALPHA_I/ALPHA_TIME_UNIT)</f>
        <v>-2.0833333330908026</v>
      </c>
      <c r="AB19" s="47">
        <f>T19-AA19+Z19*(AB18+AA19-T18)</f>
        <v>-0.020597767338354833</v>
      </c>
      <c r="AC19" s="48">
        <f>M19*((T19+T18)/2-AA19)+1/(ALPHA_I/ALPHA_TIME_UNIT)*(1-Z19)*(AB18+AA19-T18)</f>
        <v>-22.613421043494327</v>
      </c>
      <c r="AD19" s="49">
        <f>M19/K_TIME_UNIT</f>
        <v>0.013888888890505768</v>
      </c>
      <c r="AE19" s="34">
        <f>K_T/K_UNIT*AD19</f>
        <v>0.13888888890505768</v>
      </c>
      <c r="AF19" s="34">
        <f>((T19+T18)/2)*AD19*K_P/K_UNIT</f>
        <v>-0.46296296301685869</v>
      </c>
      <c r="AG19" s="34">
        <f>Y19*K_D/K_UNIT</f>
        <v>-6.2902766540005528</v>
      </c>
      <c r="AH19" s="34">
        <f>AC19*K_I/K_UNIT/K_TIME_UNIT</f>
        <v>-0.12563011690830181</v>
      </c>
      <c r="AI19" s="34">
        <f>SUM(AE19:AH19)</f>
        <v>-6.7399808450206553</v>
      </c>
      <c r="AJ19" s="50">
        <f>AI19+AJ18</f>
        <v>-52.110860666935672</v>
      </c>
      <c r="AK19" s="38">
        <f>AK18+AI19</f>
        <v>1447.8891393330646</v>
      </c>
    </row>
    <row r="20" ht="14.25">
      <c r="A20" s="62" t="s">
        <v>52</v>
      </c>
      <c r="B20" s="63">
        <v>1000000</v>
      </c>
      <c r="H20" s="26">
        <f>H19+2/24/6</f>
        <v>44197.263900462989</v>
      </c>
      <c r="I20" s="27">
        <f>250000/12</f>
        <v>20833.333333333332</v>
      </c>
      <c r="K20" s="26">
        <f>L19</f>
        <v>44197.208333333358</v>
      </c>
      <c r="L20" s="28">
        <f>K20+2/24/6</f>
        <v>44197.222222222248</v>
      </c>
      <c r="M20" s="30">
        <f>(L20-K20)*24*3600</f>
        <v>1200.0000001396984</v>
      </c>
      <c r="N20" s="30">
        <f>SUMIFS(LIQUIDITY_DELTAS2,TIMESTAMPS2,"&gt;="&amp;K20,TIMESTAMPS2,"&lt;"&amp;L20)</f>
        <v>55555.555555555555</v>
      </c>
      <c r="O20" s="30">
        <f>O19+N20</f>
        <v>1638888.8888888888</v>
      </c>
      <c r="P20" s="30">
        <f>P19-N20</f>
        <v>361111.11111111153</v>
      </c>
      <c r="Q20" s="31">
        <f>O20+P20</f>
        <v>2000000.0000000002</v>
      </c>
      <c r="R20" s="40">
        <f>P20/Q20</f>
        <v>0.18055555555555575</v>
      </c>
      <c r="S20" s="41">
        <f>TARGET/PEER_TARGET_UNIT</f>
        <v>0.5</v>
      </c>
      <c r="T20" s="41">
        <f>IF(R20&gt;S20,0.5/(1-S20)*(R20-S20),0.5/S20*(R20-S20))</f>
        <v>-0.31944444444444425</v>
      </c>
      <c r="U20" s="42">
        <f>(T20-T19)/M20</f>
        <v>-2.3148148145453312e-05</v>
      </c>
      <c r="V20" s="43">
        <f>T20-T19</f>
        <v>-0.027777777777777735</v>
      </c>
      <c r="W20" s="44">
        <f>IF(ALPHA_D&lt;=0,0,EXP(-ALPHA_D*M20/ALPHA_TIME_UNIT))</f>
        <v>0.71653131054598418</v>
      </c>
      <c r="X20" s="34">
        <f>U20+W20*(X19-U20)</f>
        <v>-2.2359125263432772e-05</v>
      </c>
      <c r="Y20" s="35">
        <f>V20+(1-W20)*(X19-U20)/(ALPHA_D/ALPHA_TIME_UNIT)</f>
        <v>-0.026654047656727482</v>
      </c>
      <c r="Z20" s="45">
        <f>IF(ALPHA_I&lt;=0,0,EXP(-ALPHA_I*M20/ALPHA_TIME_UNIT))</f>
        <v>0.98675516180566403</v>
      </c>
      <c r="AA20" s="46">
        <f>U20/(ALPHA_I/ALPHA_TIME_UNIT)</f>
        <v>-2.0833333330907982</v>
      </c>
      <c r="AB20" s="47">
        <f>T20-AA20+Z20*(AB19+AA20-T19)</f>
        <v>-0.024372395925598589</v>
      </c>
      <c r="AC20" s="48">
        <f>M20*((T20+T19)/2-AA20)+1/(ALPHA_I/ALPHA_TIME_UNIT)*(1-Z20)*(AB19+AA20-T19)</f>
        <v>-26.950093857419688</v>
      </c>
      <c r="AD20" s="49">
        <f>M20/K_TIME_UNIT</f>
        <v>0.013888888890505768</v>
      </c>
      <c r="AE20" s="34">
        <f>K_T/K_UNIT*AD20</f>
        <v>0.13888888890505768</v>
      </c>
      <c r="AF20" s="34">
        <f>((T20+T19)/2)*AD20*K_P/K_UNIT</f>
        <v>-0.50925925931854454</v>
      </c>
      <c r="AG20" s="34">
        <f>Y20*K_D/K_UNIT</f>
        <v>-6.3969714376145959</v>
      </c>
      <c r="AH20" s="34">
        <f>AC20*K_I/K_UNIT/K_TIME_UNIT</f>
        <v>-0.1497227436523316</v>
      </c>
      <c r="AI20" s="34">
        <f>SUM(AE20:AH20)</f>
        <v>-6.9170645516804141</v>
      </c>
      <c r="AJ20" s="50">
        <f>AI20+AJ19</f>
        <v>-59.027925218616083</v>
      </c>
      <c r="AK20" s="38">
        <f>AK19+AI20</f>
        <v>1440.9720747813842</v>
      </c>
    </row>
    <row r="21" ht="14.25">
      <c r="H21" s="26">
        <f>H20+2/24/6</f>
        <v>44197.27778935188</v>
      </c>
      <c r="I21" s="27">
        <f>250000/12</f>
        <v>20833.333333333332</v>
      </c>
      <c r="K21" s="26">
        <f>L20</f>
        <v>44197.222222222248</v>
      </c>
      <c r="L21" s="28">
        <f>K21+2/24/6</f>
        <v>44197.236111111139</v>
      </c>
      <c r="M21" s="30">
        <f>(L21-K21)*24*3600</f>
        <v>1200.0000001396984</v>
      </c>
      <c r="N21" s="30">
        <f>SUMIFS(LIQUIDITY_DELTAS2,TIMESTAMPS2,"&gt;="&amp;K21,TIMESTAMPS2,"&lt;"&amp;L21)</f>
        <v>55555.555555555555</v>
      </c>
      <c r="O21" s="30">
        <f>O20+N21</f>
        <v>1694444.4444444443</v>
      </c>
      <c r="P21" s="30">
        <f>P20-N21</f>
        <v>305555.55555555597</v>
      </c>
      <c r="Q21" s="31">
        <f>O21+P21</f>
        <v>2000000.0000000002</v>
      </c>
      <c r="R21" s="40">
        <f>P21/Q21</f>
        <v>0.15277777777777796</v>
      </c>
      <c r="S21" s="41">
        <f>TARGET/PEER_TARGET_UNIT</f>
        <v>0.5</v>
      </c>
      <c r="T21" s="41">
        <f>IF(R21&gt;S21,0.5/(1-S21)*(R21-S21),0.5/S21*(R21-S21))</f>
        <v>-0.34722222222222204</v>
      </c>
      <c r="U21" s="42">
        <f>(T21-T20)/M21</f>
        <v>-2.3148148145453359e-05</v>
      </c>
      <c r="V21" s="43">
        <f>T21-T20</f>
        <v>-0.02777777777777779</v>
      </c>
      <c r="W21" s="44">
        <f>IF(ALPHA_D&lt;=0,0,EXP(-ALPHA_D*M21/ALPHA_TIME_UNIT))</f>
        <v>0.71653131054598418</v>
      </c>
      <c r="X21" s="34">
        <f>U21+W21*(X20-U21)</f>
        <v>-2.2582788545748377e-05</v>
      </c>
      <c r="Y21" s="35">
        <f>V21+(1-W21)*(X20-U21)/(ALPHA_D/ALPHA_TIME_UNIT)</f>
        <v>-0.026972589961441609</v>
      </c>
      <c r="Z21" s="45">
        <f>IF(ALPHA_I&lt;=0,0,EXP(-ALPHA_I*M21/ALPHA_TIME_UNIT))</f>
        <v>0.98675516180566403</v>
      </c>
      <c r="AA21" s="46">
        <f>U21/(ALPHA_I/ALPHA_TIME_UNIT)</f>
        <v>-2.0833333330908026</v>
      </c>
      <c r="AB21" s="47">
        <f>T21-AA21+Z21*(AB20+AA21-T20)</f>
        <v>-0.028464942340025612</v>
      </c>
      <c r="AC21" s="48">
        <f>M21*((T21+T20)/2-AA21)+1/(ALPHA_I/ALPHA_TIME_UNIT)*(1-Z21)*(AB20+AA21-T20)</f>
        <v>-31.670822748151295</v>
      </c>
      <c r="AD21" s="49">
        <f>M21/K_TIME_UNIT</f>
        <v>0.013888888890505768</v>
      </c>
      <c r="AE21" s="34">
        <f>K_T/K_UNIT*AD21</f>
        <v>0.13888888890505768</v>
      </c>
      <c r="AF21" s="34">
        <f>((T21+T20)/2)*AD21*K_P/K_UNIT</f>
        <v>-0.55555555562023051</v>
      </c>
      <c r="AG21" s="34">
        <f>Y21*K_D/K_UNIT</f>
        <v>-6.4734215907459864</v>
      </c>
      <c r="AH21" s="34">
        <f>AC21*K_I/K_UNIT/K_TIME_UNIT</f>
        <v>-0.1759490152675072</v>
      </c>
      <c r="AI21" s="34">
        <f>SUM(AE21:AH21)</f>
        <v>-7.0660372727286669</v>
      </c>
      <c r="AJ21" s="50">
        <f>AI21+AJ20</f>
        <v>-66.093962491344755</v>
      </c>
      <c r="AK21" s="38">
        <f>AK20+AI21</f>
        <v>1433.9060375086556</v>
      </c>
    </row>
    <row r="22" ht="14.25">
      <c r="B22" s="68"/>
      <c r="H22" s="26">
        <f>H21+2/24/6</f>
        <v>44197.29167824077</v>
      </c>
      <c r="I22" s="27">
        <f>250000/12</f>
        <v>20833.333333333332</v>
      </c>
      <c r="K22" s="26">
        <f>L21</f>
        <v>44197.236111111139</v>
      </c>
      <c r="L22" s="28">
        <f>K22+2/24/6</f>
        <v>44197.250000000029</v>
      </c>
      <c r="M22" s="30">
        <f>(L22-K22)*24*3600</f>
        <v>1200.0000001396984</v>
      </c>
      <c r="N22" s="30">
        <f>SUMIFS(LIQUIDITY_DELTAS2,TIMESTAMPS2,"&gt;="&amp;K22,TIMESTAMPS2,"&lt;"&amp;L22)</f>
        <v>55555.555555555555</v>
      </c>
      <c r="O22" s="30">
        <f>O21+N22</f>
        <v>1749999.9999999998</v>
      </c>
      <c r="P22" s="30">
        <f>P21-N22</f>
        <v>250000.00000000041</v>
      </c>
      <c r="Q22" s="31">
        <f>O22+P22</f>
        <v>2000000.0000000002</v>
      </c>
      <c r="R22" s="40">
        <f>P22/Q22</f>
        <v>0.12500000000000019</v>
      </c>
      <c r="S22" s="41">
        <f>TARGET/PEER_TARGET_UNIT</f>
        <v>0.5</v>
      </c>
      <c r="T22" s="41">
        <f>IF(R22&gt;S22,0.5/(1-S22)*(R22-S22),0.5/S22*(R22-S22))</f>
        <v>-0.37499999999999978</v>
      </c>
      <c r="U22" s="42">
        <f>(T22-T21)/M22</f>
        <v>-2.3148148145453312e-05</v>
      </c>
      <c r="V22" s="43">
        <f>T22-T21</f>
        <v>-0.027777777777777735</v>
      </c>
      <c r="W22" s="44">
        <f>IF(ALPHA_D&lt;=0,0,EXP(-ALPHA_D*M22/ALPHA_TIME_UNIT))</f>
        <v>0.71653131054598418</v>
      </c>
      <c r="X22" s="34">
        <f>U22+W22*(X21-U22)</f>
        <v>-2.2743050290546981e-05</v>
      </c>
      <c r="Y22" s="35">
        <f>V22+(1-W22)*(X21-U22)/(ALPHA_D/ALPHA_TIME_UNIT)</f>
        <v>-0.027200835496502759</v>
      </c>
      <c r="Z22" s="45">
        <f>IF(ALPHA_I&lt;=0,0,EXP(-ALPHA_I*M22/ALPHA_TIME_UNIT))</f>
        <v>0.98675516180566403</v>
      </c>
      <c r="AA22" s="46">
        <f>U22/(ALPHA_I/ALPHA_TIME_UNIT)</f>
        <v>-2.0833333330907982</v>
      </c>
      <c r="AB22" s="47">
        <f>T22-AA22+Z22*(AB21+AA22-T21)</f>
        <v>-0.032871195811455367</v>
      </c>
      <c r="AC22" s="48">
        <f>M22*((T22+T21)/2-AA22)+1/(ALPHA_I/ALPHA_TIME_UNIT)*(1-Z22)*(AB21+AA22-T21)</f>
        <v>-36.77052095509589</v>
      </c>
      <c r="AD22" s="49">
        <f>M22/K_TIME_UNIT</f>
        <v>0.013888888890505768</v>
      </c>
      <c r="AE22" s="34">
        <f>K_T/K_UNIT*AD22</f>
        <v>0.13888888890505768</v>
      </c>
      <c r="AF22" s="34">
        <f>((T22+T21)/2)*AD22*K_P/K_UNIT</f>
        <v>-0.60185185192191626</v>
      </c>
      <c r="AG22" s="34">
        <f>Y22*K_D/K_UNIT</f>
        <v>-6.528200519160662</v>
      </c>
      <c r="AH22" s="34">
        <f>AC22*K_I/K_UNIT/K_TIME_UNIT</f>
        <v>-0.20428067197275496</v>
      </c>
      <c r="AI22" s="34">
        <f>SUM(AE22:AH22)</f>
        <v>-7.1954441541502749</v>
      </c>
      <c r="AJ22" s="50">
        <f>AI22+AJ21</f>
        <v>-73.289406645495035</v>
      </c>
      <c r="AK22" s="38">
        <f>AK21+AI22</f>
        <v>1426.7105933545054</v>
      </c>
    </row>
    <row r="23" ht="14.25">
      <c r="H23" s="26">
        <f>H22+2/24/6</f>
        <v>44197.305567129661</v>
      </c>
      <c r="I23" s="27">
        <f>250000/12</f>
        <v>20833.333333333332</v>
      </c>
      <c r="K23" s="26">
        <f>L22</f>
        <v>44197.250000000029</v>
      </c>
      <c r="L23" s="28">
        <f>K23+2/24/6</f>
        <v>44197.26388888892</v>
      </c>
      <c r="M23" s="30">
        <f>(L23-K23)*24*3600</f>
        <v>1200.0000001396984</v>
      </c>
      <c r="N23" s="30">
        <f>SUMIFS(LIQUIDITY_DELTAS2,TIMESTAMPS2,"&gt;="&amp;K23,TIMESTAMPS2,"&lt;"&amp;L23)</f>
        <v>20833.333333333332</v>
      </c>
      <c r="O23" s="30">
        <f>O22+N23</f>
        <v>1770833.333333333</v>
      </c>
      <c r="P23" s="30">
        <f>P22-N23</f>
        <v>229166.66666666706</v>
      </c>
      <c r="Q23" s="31">
        <f>O23+P23</f>
        <v>2000000</v>
      </c>
      <c r="R23" s="40">
        <f>P23/Q23</f>
        <v>0.11458333333333354</v>
      </c>
      <c r="S23" s="41">
        <f>TARGET/PEER_TARGET_UNIT</f>
        <v>0.5</v>
      </c>
      <c r="T23" s="41">
        <f>IF(R23&gt;S23,0.5/(1-S23)*(R23-S23),0.5/S23*(R23-S23))</f>
        <v>-0.38541666666666646</v>
      </c>
      <c r="U23" s="42">
        <f>(T23-T22)/M23</f>
        <v>-8.6805555545450215e-06</v>
      </c>
      <c r="V23" s="43">
        <f>T23-T22</f>
        <v>-0.010416666666666685</v>
      </c>
      <c r="W23" s="44">
        <f>IF(ALPHA_D&lt;=0,0,EXP(-ALPHA_D*M23/ALPHA_TIME_UNIT))</f>
        <v>0.71653131054598418</v>
      </c>
      <c r="X23" s="34">
        <f>U23+W23*(X22-U23)</f>
        <v>-1.8756773337278507e-05</v>
      </c>
      <c r="Y23" s="35">
        <f>V23+(1-W23)*(X22-U23)/(ALPHA_D/ALPHA_TIME_UNIT)</f>
        <v>-0.024767263698433184</v>
      </c>
      <c r="Z23" s="45">
        <f>IF(ALPHA_I&lt;=0,0,EXP(-ALPHA_I*M23/ALPHA_TIME_UNIT))</f>
        <v>0.98675516180566403</v>
      </c>
      <c r="AA23" s="46">
        <f>U23/(ALPHA_I/ALPHA_TIME_UNIT)</f>
        <v>-0.78124999990905197</v>
      </c>
      <c r="AB23" s="47">
        <f>T23-AA23+Z23*(AB22+AA23-T22)</f>
        <v>-0.037471773293100585</v>
      </c>
      <c r="AC23" s="48">
        <f>M23*((T23+T22)/2-AA23)+1/(ALPHA_I/ALPHA_TIME_UNIT)*(1-Z23)*(AB22+AA23-T22)</f>
        <v>-42.198026705044072</v>
      </c>
      <c r="AD23" s="49">
        <f>M23/K_TIME_UNIT</f>
        <v>0.013888888890505768</v>
      </c>
      <c r="AE23" s="34">
        <f>K_T/K_UNIT*AD23</f>
        <v>0.13888888890505768</v>
      </c>
      <c r="AF23" s="34">
        <f>((T23+T22)/2)*AD23*K_P/K_UNIT</f>
        <v>-0.63368055562932546</v>
      </c>
      <c r="AG23" s="34">
        <f>Y23*K_D/K_UNIT</f>
        <v>-5.9441432876239642</v>
      </c>
      <c r="AH23" s="34">
        <f>AC23*K_I/K_UNIT/K_TIME_UNIT</f>
        <v>-0.23443348169468928</v>
      </c>
      <c r="AI23" s="34">
        <f>SUM(AE23:AH23)</f>
        <v>-6.6733684360429217</v>
      </c>
      <c r="AJ23" s="50">
        <f>AI23+AJ22</f>
        <v>-79.962775081537956</v>
      </c>
      <c r="AK23" s="38">
        <f>AK22+AI23</f>
        <v>1420.0372249184625</v>
      </c>
    </row>
    <row r="24" ht="14.25">
      <c r="B24" s="114"/>
      <c r="H24" s="26">
        <f>H23+2/24/6</f>
        <v>44197.319456018551</v>
      </c>
      <c r="I24" s="27">
        <f>250000/12</f>
        <v>20833.333333333332</v>
      </c>
      <c r="K24" s="26">
        <f>L23</f>
        <v>44197.26388888892</v>
      </c>
      <c r="L24" s="28">
        <f>K24+2/24/6</f>
        <v>44197.27777777781</v>
      </c>
      <c r="M24" s="30">
        <f>(L24-K24)*24*3600</f>
        <v>1200.0000001396984</v>
      </c>
      <c r="N24" s="30">
        <f>SUMIFS(LIQUIDITY_DELTAS2,TIMESTAMPS2,"&gt;="&amp;K24,TIMESTAMPS2,"&lt;"&amp;L24)</f>
        <v>20833.333333333332</v>
      </c>
      <c r="O24" s="30">
        <f>O23+N24</f>
        <v>1791666.6666666663</v>
      </c>
      <c r="P24" s="30">
        <f>P23-N24</f>
        <v>208333.33333333372</v>
      </c>
      <c r="Q24" s="31">
        <f>O24+P24</f>
        <v>2000000</v>
      </c>
      <c r="R24" s="40">
        <f>P24/Q24</f>
        <v>0.10416666666666687</v>
      </c>
      <c r="S24" s="41">
        <f>TARGET/PEER_TARGET_UNIT</f>
        <v>0.5</v>
      </c>
      <c r="T24" s="41">
        <f>IF(R24&gt;S24,0.5/(1-S24)*(R24-S24),0.5/S24*(R24-S24))</f>
        <v>-0.39583333333333315</v>
      </c>
      <c r="U24" s="42">
        <f>(T24-T23)/M24</f>
        <v>-8.6805555545450215e-06</v>
      </c>
      <c r="V24" s="43">
        <f>T24-T23</f>
        <v>-0.010416666666666685</v>
      </c>
      <c r="W24" s="44">
        <f>IF(ALPHA_D&lt;=0,0,EXP(-ALPHA_D*M24/ALPHA_TIME_UNIT))</f>
        <v>0.71653131054598418</v>
      </c>
      <c r="X24" s="34">
        <f>U24+W24*(X23-U24)</f>
        <v>-1.5900481087753795e-05</v>
      </c>
      <c r="Y24" s="35">
        <f>V24+(1-W24)*(X23-U24)/(ALPHA_D/ALPHA_TIME_UNIT)</f>
        <v>-0.020699318764955642</v>
      </c>
      <c r="Z24" s="45">
        <f>IF(ALPHA_I&lt;=0,0,EXP(-ALPHA_I*M24/ALPHA_TIME_UNIT))</f>
        <v>0.98675516180566403</v>
      </c>
      <c r="AA24" s="46">
        <f>U24/(ALPHA_I/ALPHA_TIME_UNIT)</f>
        <v>-0.78124999990905197</v>
      </c>
      <c r="AB24" s="47">
        <f>T24-AA24+Z24*(AB23+AA24-T23)</f>
        <v>-0.042149383934925233</v>
      </c>
      <c r="AC24" s="48">
        <f>M24*((T24+T23)/2-AA24)+1/(ALPHA_I/ALPHA_TIME_UNIT)*(1-Z24)*(AB23+AA24-T23)</f>
        <v>-47.765042290349868</v>
      </c>
      <c r="AD24" s="49">
        <f>M24/K_TIME_UNIT</f>
        <v>0.013888888890505768</v>
      </c>
      <c r="AE24" s="34">
        <f>K_T/K_UNIT*AD24</f>
        <v>0.13888888890505768</v>
      </c>
      <c r="AF24" s="34">
        <f>((T24+T23)/2)*AD24*K_P/K_UNIT</f>
        <v>-0.65104166674245745</v>
      </c>
      <c r="AG24" s="34">
        <f>Y24*K_D/K_UNIT</f>
        <v>-4.9678365035893544</v>
      </c>
      <c r="AH24" s="34">
        <f>AC24*K_I/K_UNIT/K_TIME_UNIT</f>
        <v>-0.26536134605749928</v>
      </c>
      <c r="AI24" s="34">
        <f>SUM(AE24:AH24)</f>
        <v>-5.7453506274842532</v>
      </c>
      <c r="AJ24" s="50">
        <f>AI24+AJ23</f>
        <v>-85.708125709022212</v>
      </c>
      <c r="AK24" s="38">
        <f>AK23+AI24</f>
        <v>1414.2918742909783</v>
      </c>
    </row>
    <row r="25" ht="14.25">
      <c r="A25" s="114"/>
      <c r="B25" s="115"/>
      <c r="H25" s="26">
        <f>H24+2/24/6</f>
        <v>44197.333344907442</v>
      </c>
      <c r="I25" s="27">
        <f>250000/12</f>
        <v>20833.333333333332</v>
      </c>
      <c r="K25" s="26">
        <f>L24</f>
        <v>44197.27777777781</v>
      </c>
      <c r="L25" s="28">
        <f>K25+2/24/6</f>
        <v>44197.291666666701</v>
      </c>
      <c r="M25" s="30">
        <f>(L25-K25)*24*3600</f>
        <v>1200.0000001396984</v>
      </c>
      <c r="N25" s="30">
        <f>SUMIFS(LIQUIDITY_DELTAS2,TIMESTAMPS2,"&gt;="&amp;K25,TIMESTAMPS2,"&lt;"&amp;L25)</f>
        <v>20833.333333333332</v>
      </c>
      <c r="O25" s="30">
        <f>O24+N25</f>
        <v>1812499.9999999995</v>
      </c>
      <c r="P25" s="30">
        <f>P24-N25</f>
        <v>187500.00000000038</v>
      </c>
      <c r="Q25" s="31">
        <f>O25+P25</f>
        <v>2000000</v>
      </c>
      <c r="R25" s="40">
        <f>P25/Q25</f>
        <v>0.093750000000000194</v>
      </c>
      <c r="S25" s="41">
        <f>TARGET/PEER_TARGET_UNIT</f>
        <v>0.5</v>
      </c>
      <c r="T25" s="41">
        <f>IF(R25&gt;S25,0.5/(1-S25)*(R25-S25),0.5/S25*(R25-S25))</f>
        <v>-0.40624999999999978</v>
      </c>
      <c r="U25" s="42">
        <f>(T25-T24)/M25</f>
        <v>-8.6805555545449758e-06</v>
      </c>
      <c r="V25" s="43">
        <f>T25-T24</f>
        <v>-0.01041666666666663</v>
      </c>
      <c r="W25" s="44">
        <f>IF(ALPHA_D&lt;=0,0,EXP(-ALPHA_D*M25/ALPHA_TIME_UNIT))</f>
        <v>0.71653131054598418</v>
      </c>
      <c r="X25" s="34">
        <f>U25+W25*(X24-U25)</f>
        <v>-1.3853858258899505e-05</v>
      </c>
      <c r="Y25" s="35">
        <f>V25+(1-W25)*(X24-U25)/(ALPHA_D/ALPHA_TIME_UNIT)</f>
        <v>-0.017784508850542075</v>
      </c>
      <c r="Z25" s="45">
        <f>IF(ALPHA_I&lt;=0,0,EXP(-ALPHA_I*M25/ALPHA_TIME_UNIT))</f>
        <v>0.98675516180566403</v>
      </c>
      <c r="AA25" s="46">
        <f>U25/(ALPHA_I/ALPHA_TIME_UNIT)</f>
        <v>-0.78124999990904787</v>
      </c>
      <c r="AB25" s="47">
        <f>T25-AA25+Z25*(AB24+AA25-T24)</f>
        <v>-0.046903007445187106</v>
      </c>
      <c r="AC25" s="48">
        <f>M25*((T25+T24)/2-AA25)+1/(ALPHA_I/ALPHA_TIME_UNIT)*(1-Z25)*(AB24+AA25-T24)</f>
        <v>-53.423884132451519</v>
      </c>
      <c r="AD25" s="49">
        <f>M25/K_TIME_UNIT</f>
        <v>0.013888888890505768</v>
      </c>
      <c r="AE25" s="34">
        <f>K_T/K_UNIT*AD25</f>
        <v>0.13888888890505768</v>
      </c>
      <c r="AF25" s="34">
        <f>((T25+T24)/2)*AD25*K_P/K_UNIT</f>
        <v>-0.66840277785558977</v>
      </c>
      <c r="AG25" s="34">
        <f>Y25*K_D/K_UNIT</f>
        <v>-4.2682821241300983</v>
      </c>
      <c r="AH25" s="34">
        <f>AC25*K_I/K_UNIT/K_TIME_UNIT</f>
        <v>-0.29679935629139731</v>
      </c>
      <c r="AI25" s="34">
        <f>SUM(AE25:AH25)</f>
        <v>-5.0945953693720281</v>
      </c>
      <c r="AJ25" s="50">
        <f>AI25+AJ24</f>
        <v>-90.802721078394242</v>
      </c>
      <c r="AK25" s="38">
        <f>AK24+AI25</f>
        <v>1409.1972789216063</v>
      </c>
    </row>
    <row r="26" ht="14.25">
      <c r="A26" s="114"/>
      <c r="B26" s="115"/>
      <c r="H26" s="26">
        <f>H25+2/24/6</f>
        <v>44197.347233796332</v>
      </c>
      <c r="I26" s="27">
        <f>250000/12</f>
        <v>20833.333333333332</v>
      </c>
      <c r="K26" s="26">
        <f>L25</f>
        <v>44197.291666666701</v>
      </c>
      <c r="L26" s="28">
        <f>K26+2/24/6</f>
        <v>44197.305555555591</v>
      </c>
      <c r="M26" s="30">
        <f>(L26-K26)*24*3600</f>
        <v>1200.0000001396984</v>
      </c>
      <c r="N26" s="30">
        <f>SUMIFS(LIQUIDITY_DELTAS2,TIMESTAMPS2,"&gt;="&amp;K26,TIMESTAMPS2,"&lt;"&amp;L26)</f>
        <v>20833.333333333332</v>
      </c>
      <c r="O26" s="30">
        <f>O25+N26</f>
        <v>1833333.3333333328</v>
      </c>
      <c r="P26" s="30">
        <f>P25-N26</f>
        <v>166666.66666666704</v>
      </c>
      <c r="Q26" s="31">
        <f>O26+P26</f>
        <v>1999999.9999999998</v>
      </c>
      <c r="R26" s="40">
        <f>P26/Q26</f>
        <v>0.083333333333333523</v>
      </c>
      <c r="S26" s="41">
        <f>TARGET/PEER_TARGET_UNIT</f>
        <v>0.5</v>
      </c>
      <c r="T26" s="41">
        <f>IF(R26&gt;S26,0.5/(1-S26)*(R26-S26),0.5/S26*(R26-S26))</f>
        <v>-0.41666666666666646</v>
      </c>
      <c r="U26" s="42">
        <f>(T26-T25)/M26</f>
        <v>-8.6805555545450215e-06</v>
      </c>
      <c r="V26" s="43">
        <f>T26-T25</f>
        <v>-0.010416666666666685</v>
      </c>
      <c r="W26" s="44">
        <f>IF(ALPHA_D&lt;=0,0,EXP(-ALPHA_D*M26/ALPHA_TIME_UNIT))</f>
        <v>0.71653131054598418</v>
      </c>
      <c r="X26" s="34">
        <f>U26+W26*(X25-U26)</f>
        <v>-1.2387388921147224e-05</v>
      </c>
      <c r="Y26" s="35">
        <f>V26+(1-W26)*(X25-U26)/(ALPHA_D/ALPHA_TIME_UNIT)</f>
        <v>-0.015695956282574898</v>
      </c>
      <c r="Z26" s="45">
        <f>IF(ALPHA_I&lt;=0,0,EXP(-ALPHA_I*M26/ALPHA_TIME_UNIT))</f>
        <v>0.98675516180566403</v>
      </c>
      <c r="AA26" s="46">
        <f>U26/(ALPHA_I/ALPHA_TIME_UNIT)</f>
        <v>-0.78124999990905197</v>
      </c>
      <c r="AB26" s="47">
        <f>T26-AA26+Z26*(AB25+AA26-T25)</f>
        <v>-0.051731637045743184</v>
      </c>
      <c r="AC26" s="48">
        <f>M26*((T26+T25)/2-AA26)+1/(ALPHA_I/ALPHA_TIME_UNIT)*(1-Z26)*(AB25+AA26-T25)</f>
        <v>-59.173336007435807</v>
      </c>
      <c r="AD26" s="49">
        <f>M26/K_TIME_UNIT</f>
        <v>0.013888888890505768</v>
      </c>
      <c r="AE26" s="34">
        <f>K_T/K_UNIT*AD26</f>
        <v>0.13888888890505768</v>
      </c>
      <c r="AF26" s="34">
        <f>((T26+T25)/2)*AD26*K_P/K_UNIT</f>
        <v>-0.68576388896872209</v>
      </c>
      <c r="AG26" s="34">
        <f>Y26*K_D/K_UNIT</f>
        <v>-3.7670295078179756</v>
      </c>
      <c r="AH26" s="34">
        <f>AC26*K_I/K_UNIT/K_TIME_UNIT</f>
        <v>-0.32874075559686555</v>
      </c>
      <c r="AI26" s="34">
        <f>SUM(AE26:AH26)</f>
        <v>-4.6426452634785056</v>
      </c>
      <c r="AJ26" s="50">
        <f>AI26+AJ25</f>
        <v>-95.445366341872742</v>
      </c>
      <c r="AK26" s="38">
        <f>AK25+AI26</f>
        <v>1404.5546336581278</v>
      </c>
    </row>
    <row r="27" ht="14.25">
      <c r="A27" s="114"/>
      <c r="B27" s="115"/>
      <c r="D27" s="70"/>
      <c r="H27" s="26">
        <f>H26+2/24/6</f>
        <v>44197.361122685223</v>
      </c>
      <c r="I27" s="27">
        <f>250000/12</f>
        <v>20833.333333333332</v>
      </c>
      <c r="K27" s="26">
        <f>L26</f>
        <v>44197.305555555591</v>
      </c>
      <c r="L27" s="28">
        <f>K27+2/24/6</f>
        <v>44197.319444444482</v>
      </c>
      <c r="M27" s="30">
        <f>(L27-K27)*24*3600</f>
        <v>1200.0000001396984</v>
      </c>
      <c r="N27" s="30">
        <f>SUMIFS(LIQUIDITY_DELTAS2,TIMESTAMPS2,"&gt;="&amp;K27,TIMESTAMPS2,"&lt;"&amp;L27)</f>
        <v>20833.333333333332</v>
      </c>
      <c r="O27" s="30">
        <f>O26+N27</f>
        <v>1854166.666666666</v>
      </c>
      <c r="P27" s="30">
        <f>P26-N27</f>
        <v>145833.33333333369</v>
      </c>
      <c r="Q27" s="31">
        <f>O27+P27</f>
        <v>1999999.9999999998</v>
      </c>
      <c r="R27" s="40">
        <f>P27/Q27</f>
        <v>0.072916666666666852</v>
      </c>
      <c r="S27" s="41">
        <f>TARGET/PEER_TARGET_UNIT</f>
        <v>0.5</v>
      </c>
      <c r="T27" s="41">
        <f>IF(R27&gt;S27,0.5/(1-S27)*(R27-S27),0.5/S27*(R27-S27))</f>
        <v>-0.42708333333333315</v>
      </c>
      <c r="U27" s="42">
        <f>(T27-T26)/M27</f>
        <v>-8.6805555545450215e-06</v>
      </c>
      <c r="V27" s="43">
        <f>T27-T26</f>
        <v>-0.010416666666666685</v>
      </c>
      <c r="W27" s="44">
        <f>IF(ALPHA_D&lt;=0,0,EXP(-ALPHA_D*M27/ALPHA_TIME_UNIT))</f>
        <v>0.71653131054598418</v>
      </c>
      <c r="X27" s="34">
        <f>U27+W27*(X26-U27)</f>
        <v>-1.133661772469208e-05</v>
      </c>
      <c r="Y27" s="35">
        <f>V27+(1-W27)*(X26-U27)/(ALPHA_D/ALPHA_TIME_UNIT)</f>
        <v>-0.014199442973905203</v>
      </c>
      <c r="Z27" s="45">
        <f>IF(ALPHA_I&lt;=0,0,EXP(-ALPHA_I*M27/ALPHA_TIME_UNIT))</f>
        <v>0.98675516180566403</v>
      </c>
      <c r="AA27" s="46">
        <f>U27/(ALPHA_I/ALPHA_TIME_UNIT)</f>
        <v>-0.78124999990905197</v>
      </c>
      <c r="AB27" s="47">
        <f>T27-AA27+Z27*(AB26+AA27-T26)</f>
        <v>-0.05663427929306375</v>
      </c>
      <c r="AC27" s="48">
        <f>M27*((T27+T26)/2-AA27)+1/(ALPHA_I/ALPHA_TIME_UNIT)*(1-Z27)*(AB26+AA27-T26)</f>
        <v>-65.012197800077956</v>
      </c>
      <c r="AD27" s="49">
        <f>M27/K_TIME_UNIT</f>
        <v>0.013888888890505768</v>
      </c>
      <c r="AE27" s="34">
        <f>K_T/K_UNIT*AD27</f>
        <v>0.13888888890505768</v>
      </c>
      <c r="AF27" s="34">
        <f>((T27+T26)/2)*AD27*K_P/K_UNIT</f>
        <v>-0.70312500008185408</v>
      </c>
      <c r="AG27" s="34">
        <f>Y27*K_D/K_UNIT</f>
        <v>-3.4078663137372485</v>
      </c>
      <c r="AH27" s="34">
        <f>AC27*K_I/K_UNIT/K_TIME_UNIT</f>
        <v>-0.36117887666709975</v>
      </c>
      <c r="AI27" s="34">
        <f>SUM(AE27:AH27)</f>
        <v>-4.3332813015811444</v>
      </c>
      <c r="AJ27" s="50">
        <f>AI27+AJ26</f>
        <v>-99.77864764345388</v>
      </c>
      <c r="AK27" s="38">
        <f>AK26+AI27</f>
        <v>1400.2213523565467</v>
      </c>
    </row>
    <row r="28" ht="14.25">
      <c r="A28" s="114"/>
      <c r="B28" s="115"/>
      <c r="H28" s="26">
        <f>H27+2/24/6</f>
        <v>44197.375011574113</v>
      </c>
      <c r="I28" s="27">
        <f>250000/12</f>
        <v>20833.333333333332</v>
      </c>
      <c r="K28" s="26">
        <f>L27</f>
        <v>44197.319444444482</v>
      </c>
      <c r="L28" s="28">
        <f>K28+2/24/6</f>
        <v>44197.333333333372</v>
      </c>
      <c r="M28" s="30">
        <f>(L28-K28)*24*3600</f>
        <v>1200.0000001396984</v>
      </c>
      <c r="N28" s="30">
        <f>SUMIFS(LIQUIDITY_DELTAS2,TIMESTAMPS2,"&gt;="&amp;K28,TIMESTAMPS2,"&lt;"&amp;L28)</f>
        <v>20833.333333333332</v>
      </c>
      <c r="O28" s="30">
        <f>O27+N28</f>
        <v>1874999.9999999993</v>
      </c>
      <c r="P28" s="30">
        <f>P27-N28</f>
        <v>125000.00000000036</v>
      </c>
      <c r="Q28" s="31">
        <f>O28+P28</f>
        <v>1999999.9999999998</v>
      </c>
      <c r="R28" s="40">
        <f>P28/Q28</f>
        <v>0.062500000000000194</v>
      </c>
      <c r="S28" s="41">
        <f>TARGET/PEER_TARGET_UNIT</f>
        <v>0.5</v>
      </c>
      <c r="T28" s="41">
        <f>IF(R28&gt;S28,0.5/(1-S28)*(R28-S28),0.5/S28*(R28-S28))</f>
        <v>-0.43749999999999978</v>
      </c>
      <c r="U28" s="42">
        <f>(T28-T27)/M28</f>
        <v>-8.6805555545449758e-06</v>
      </c>
      <c r="V28" s="43">
        <f>T28-T27</f>
        <v>-0.01041666666666663</v>
      </c>
      <c r="W28" s="44">
        <f>IF(ALPHA_D&lt;=0,0,EXP(-ALPHA_D*M28/ALPHA_TIME_UNIT))</f>
        <v>0.71653131054598418</v>
      </c>
      <c r="X28" s="34">
        <f>U28+W28*(X27-U28)</f>
        <v>-1.0583707262212091e-05</v>
      </c>
      <c r="Y28" s="35">
        <f>V28+(1-W28)*(X27-U28)/(ALPHA_D/ALPHA_TIME_UNIT)</f>
        <v>-0.013127144331594589</v>
      </c>
      <c r="Z28" s="45">
        <f>IF(ALPHA_I&lt;=0,0,EXP(-ALPHA_I*M28/ALPHA_TIME_UNIT))</f>
        <v>0.98675516180566403</v>
      </c>
      <c r="AA28" s="46">
        <f>U28/(ALPHA_I/ALPHA_TIME_UNIT)</f>
        <v>-0.78124999990904787</v>
      </c>
      <c r="AB28" s="47">
        <f>T28-AA28+Z28*(AB27+AA28-T27)</f>
        <v>-0.06160995390161822</v>
      </c>
      <c r="AC28" s="48">
        <f>M28*((T28+T27)/2-AA28)+1/(ALPHA_I/ALPHA_TIME_UNIT)*(1-Z28)*(AB27+AA28-T27)</f>
        <v>-70.939285290486168</v>
      </c>
      <c r="AD28" s="49">
        <f>M28/K_TIME_UNIT</f>
        <v>0.013888888890505768</v>
      </c>
      <c r="AE28" s="34">
        <f>K_T/K_UNIT*AD28</f>
        <v>0.13888888890505768</v>
      </c>
      <c r="AF28" s="34">
        <f>((T28+T27)/2)*AD28*K_P/K_UNIT</f>
        <v>-0.7204861111949864</v>
      </c>
      <c r="AG28" s="34">
        <f>Y28*K_D/K_UNIT</f>
        <v>-3.1505146395827013</v>
      </c>
      <c r="AH28" s="34">
        <f>AC28*K_I/K_UNIT/K_TIME_UNIT</f>
        <v>-0.39410714050270096</v>
      </c>
      <c r="AI28" s="34">
        <f>SUM(AE28:AH28)</f>
        <v>-4.1262190023753309</v>
      </c>
      <c r="AJ28" s="50">
        <f>AI28+AJ27</f>
        <v>-103.90486664582922</v>
      </c>
      <c r="AK28" s="38">
        <f>AK27+AI28</f>
        <v>1396.0951333541714</v>
      </c>
    </row>
    <row r="29" ht="14.25">
      <c r="H29" s="26">
        <f>H28+2/24/6</f>
        <v>44197.388900463004</v>
      </c>
      <c r="I29" s="27">
        <f>250000/12</f>
        <v>20833.333333333332</v>
      </c>
      <c r="K29" s="26">
        <f>L28</f>
        <v>44197.333333333372</v>
      </c>
      <c r="L29" s="28">
        <f>K29+2/24/6</f>
        <v>44197.347222222263</v>
      </c>
      <c r="M29" s="30">
        <f>(L29-K29)*24*3600</f>
        <v>1200.0000001396984</v>
      </c>
      <c r="N29" s="30">
        <f>SUMIFS(LIQUIDITY_DELTAS2,TIMESTAMPS2,"&gt;="&amp;K29,TIMESTAMPS2,"&lt;"&amp;L29)</f>
        <v>20833.333333333332</v>
      </c>
      <c r="O29" s="30">
        <f>O28+N29</f>
        <v>1895833.3333333326</v>
      </c>
      <c r="P29" s="30">
        <f>P28-N29</f>
        <v>104166.66666666704</v>
      </c>
      <c r="Q29" s="31">
        <f>O29+P29</f>
        <v>1999999.9999999995</v>
      </c>
      <c r="R29" s="40">
        <f>P29/Q29</f>
        <v>0.05208333333333353</v>
      </c>
      <c r="S29" s="41">
        <f>TARGET/PEER_TARGET_UNIT</f>
        <v>0.5</v>
      </c>
      <c r="T29" s="41">
        <f>IF(R29&gt;S29,0.5/(1-S29)*(R29-S29),0.5/S29*(R29-S29))</f>
        <v>-0.44791666666666646</v>
      </c>
      <c r="U29" s="42">
        <f>(T29-T28)/M29</f>
        <v>-8.6805555545450215e-06</v>
      </c>
      <c r="V29" s="43">
        <f>T29-T28</f>
        <v>-0.010416666666666685</v>
      </c>
      <c r="W29" s="44">
        <f>IF(ALPHA_D&lt;=0,0,EXP(-ALPHA_D*M29/ALPHA_TIME_UNIT))</f>
        <v>0.71653131054598418</v>
      </c>
      <c r="X29" s="34">
        <f>U29+W29*(X28-U29)</f>
        <v>-1.0044223341807534e-05</v>
      </c>
      <c r="Y29" s="35">
        <f>V29+(1-W29)*(X28-U29)/(ALPHA_D/ALPHA_TIME_UNIT)</f>
        <v>-0.012358808780123088</v>
      </c>
      <c r="Z29" s="45">
        <f>IF(ALPHA_I&lt;=0,0,EXP(-ALPHA_I*M29/ALPHA_TIME_UNIT))</f>
        <v>0.98675516180566403</v>
      </c>
      <c r="AA29" s="46">
        <f>U29/(ALPHA_I/ALPHA_TIME_UNIT)</f>
        <v>-0.78124999990905197</v>
      </c>
      <c r="AB29" s="47">
        <f>T29-AA29+Z29*(AB28+AA29-T28)</f>
        <v>-0.066657693569599108</v>
      </c>
      <c r="AC29" s="48">
        <f>M29*((T29+T28)/2-AA29)+1/(ALPHA_I/ALPHA_TIME_UNIT)*(1-Z29)*(AB28+AA29-T28)</f>
        <v>-76.953429943568835</v>
      </c>
      <c r="AD29" s="49">
        <f>M29/K_TIME_UNIT</f>
        <v>0.013888888890505768</v>
      </c>
      <c r="AE29" s="34">
        <f>K_T/K_UNIT*AD29</f>
        <v>0.13888888890505768</v>
      </c>
      <c r="AF29" s="34">
        <f>((T29+T28)/2)*AD29*K_P/K_UNIT</f>
        <v>-0.73784722230811872</v>
      </c>
      <c r="AG29" s="34">
        <f>Y29*K_D/K_UNIT</f>
        <v>-2.9661141072295414</v>
      </c>
      <c r="AH29" s="34">
        <f>AC29*K_I/K_UNIT/K_TIME_UNIT</f>
        <v>-0.42751905524204908</v>
      </c>
      <c r="AI29" s="34">
        <f>SUM(AE29:AH29)</f>
        <v>-3.9925914958746511</v>
      </c>
      <c r="AJ29" s="50">
        <f>AI29+AJ28</f>
        <v>-107.89745814170386</v>
      </c>
      <c r="AK29" s="38">
        <f>AK28+AI29</f>
        <v>1392.1025418582967</v>
      </c>
    </row>
    <row r="30" ht="14.25">
      <c r="H30" s="26">
        <f>H29+2/24/6</f>
        <v>44197.402789351894</v>
      </c>
      <c r="I30" s="27">
        <f>250000/12</f>
        <v>20833.333333333332</v>
      </c>
      <c r="K30" s="26">
        <f>L29</f>
        <v>44197.347222222263</v>
      </c>
      <c r="L30" s="28">
        <f>K30+2/24/6</f>
        <v>44197.361111111153</v>
      </c>
      <c r="M30" s="30">
        <f>(L30-K30)*24*3600</f>
        <v>1200.0000001396984</v>
      </c>
      <c r="N30" s="30">
        <f>SUMIFS(LIQUIDITY_DELTAS2,TIMESTAMPS2,"&gt;="&amp;K30,TIMESTAMPS2,"&lt;"&amp;L30)</f>
        <v>20833.333333333332</v>
      </c>
      <c r="O30" s="30">
        <f>O29+N30</f>
        <v>1916666.6666666658</v>
      </c>
      <c r="P30" s="30">
        <f>P29-N30</f>
        <v>83333.333333333707</v>
      </c>
      <c r="Q30" s="31">
        <f>O30+P30</f>
        <v>1999999.9999999995</v>
      </c>
      <c r="R30" s="40">
        <f>P30/Q30</f>
        <v>0.041666666666666866</v>
      </c>
      <c r="S30" s="41">
        <f>TARGET/PEER_TARGET_UNIT</f>
        <v>0.5</v>
      </c>
      <c r="T30" s="41">
        <f>IF(R30&gt;S30,0.5/(1-S30)*(R30-S30),0.5/S30*(R30-S30))</f>
        <v>-0.45833333333333315</v>
      </c>
      <c r="U30" s="42">
        <f>(T30-T29)/M30</f>
        <v>-8.6805555545450215e-06</v>
      </c>
      <c r="V30" s="43">
        <f>T30-T29</f>
        <v>-0.010416666666666685</v>
      </c>
      <c r="W30" s="44">
        <f>IF(ALPHA_D&lt;=0,0,EXP(-ALPHA_D*M30/ALPHA_TIME_UNIT))</f>
        <v>0.71653131054598418</v>
      </c>
      <c r="X30" s="34">
        <f>U30+W30*(X29-U30)</f>
        <v>-9.6576662213015717e-06</v>
      </c>
      <c r="Y30" s="35">
        <f>V30+(1-W30)*(X29-U30)/(ALPHA_D/ALPHA_TIME_UNIT)</f>
        <v>-0.011808272300488148</v>
      </c>
      <c r="Z30" s="45">
        <f>IF(ALPHA_I&lt;=0,0,EXP(-ALPHA_I*M30/ALPHA_TIME_UNIT))</f>
        <v>0.98675516180566403</v>
      </c>
      <c r="AA30" s="46">
        <f>U30/(ALPHA_I/ALPHA_TIME_UNIT)</f>
        <v>-0.78124999990905197</v>
      </c>
      <c r="AB30" s="47">
        <f>T30-AA30+Z30*(AB29+AA30-T29)</f>
        <v>-0.071776543806954807</v>
      </c>
      <c r="AC30" s="48">
        <f>M30*((T30+T29)/2-AA30)+1/(ALPHA_I/ALPHA_TIME_UNIT)*(1-Z30)*(AB29+AA30-T29)</f>
        <v>-83.053478701292363</v>
      </c>
      <c r="AD30" s="49">
        <f>M30/K_TIME_UNIT</f>
        <v>0.013888888890505768</v>
      </c>
      <c r="AE30" s="34">
        <f>K_T/K_UNIT*AD30</f>
        <v>0.13888888890505768</v>
      </c>
      <c r="AF30" s="34">
        <f>((T30+T29)/2)*AD30*K_P/K_UNIT</f>
        <v>-0.75520833342125071</v>
      </c>
      <c r="AG30" s="34">
        <f>Y30*K_D/K_UNIT</f>
        <v>-2.8339853521171556</v>
      </c>
      <c r="AH30" s="34">
        <f>AC30*K_I/K_UNIT/K_TIME_UNIT</f>
        <v>-0.46140821500717982</v>
      </c>
      <c r="AI30" s="34">
        <f>SUM(AE30:AH30)</f>
        <v>-3.9117130116405283</v>
      </c>
      <c r="AJ30" s="50">
        <f>AI30+AJ29</f>
        <v>-111.80917115334439</v>
      </c>
      <c r="AK30" s="38">
        <f>AK29+AI30</f>
        <v>1388.1908288466561</v>
      </c>
    </row>
    <row r="31" ht="14.25">
      <c r="H31" s="26">
        <v>44197.625011574077</v>
      </c>
      <c r="I31" s="27">
        <f>-500000/15</f>
        <v>-33333.333333333336</v>
      </c>
      <c r="K31" s="26">
        <f>L30</f>
        <v>44197.361111111153</v>
      </c>
      <c r="L31" s="28">
        <f>K31+2/24/6</f>
        <v>44197.375000000044</v>
      </c>
      <c r="M31" s="30">
        <f>(L31-K31)*24*3600</f>
        <v>1200.0000001396984</v>
      </c>
      <c r="N31" s="30">
        <f>SUMIFS(LIQUIDITY_DELTAS2,TIMESTAMPS2,"&gt;="&amp;K31,TIMESTAMPS2,"&lt;"&amp;L31)</f>
        <v>20833.333333333332</v>
      </c>
      <c r="O31" s="30">
        <f>O30+N31</f>
        <v>1937499.9999999991</v>
      </c>
      <c r="P31" s="30">
        <f>P30-N31</f>
        <v>62500.000000000378</v>
      </c>
      <c r="Q31" s="31">
        <f>O31+P31</f>
        <v>1999999.9999999995</v>
      </c>
      <c r="R31" s="40">
        <f>P31/Q31</f>
        <v>0.031250000000000194</v>
      </c>
      <c r="S31" s="41">
        <f>TARGET/PEER_TARGET_UNIT</f>
        <v>0.5</v>
      </c>
      <c r="T31" s="41">
        <f>IF(R31&gt;S31,0.5/(1-S31)*(R31-S31),0.5/S31*(R31-S31))</f>
        <v>-0.46874999999999978</v>
      </c>
      <c r="U31" s="42">
        <f>(T31-T30)/M31</f>
        <v>-8.6805555545449758e-06</v>
      </c>
      <c r="V31" s="43">
        <f>T31-T30</f>
        <v>-0.01041666666666663</v>
      </c>
      <c r="W31" s="44">
        <f>IF(ALPHA_D&lt;=0,0,EXP(-ALPHA_D*M31/ALPHA_TIME_UNIT))</f>
        <v>0.71653131054598418</v>
      </c>
      <c r="X31" s="34">
        <f>U31+W31*(X30-U31)</f>
        <v>-9.3806859411445406e-06</v>
      </c>
      <c r="Y31" s="35">
        <f>V31+(1-W31)*(X30-U31)/(ALPHA_D/ALPHA_TIME_UNIT)</f>
        <v>-0.011413795675231944</v>
      </c>
      <c r="Z31" s="45">
        <f>IF(ALPHA_I&lt;=0,0,EXP(-ALPHA_I*M31/ALPHA_TIME_UNIT))</f>
        <v>0.98675516180566403</v>
      </c>
      <c r="AA31" s="46">
        <f>U31/(ALPHA_I/ALPHA_TIME_UNIT)</f>
        <v>-0.78124999990904787</v>
      </c>
      <c r="AB31" s="47">
        <f>T31-AA31+Z31*(AB30+AA31-T30)</f>
        <v>-0.076965562765700046</v>
      </c>
      <c r="AC31" s="48">
        <f>M31*((T31+T30)/2-AA31)+1/(ALPHA_I/ALPHA_TIME_UNIT)*(1-Z31)*(AB30+AA31-T30)</f>
        <v>-89.238293777690899</v>
      </c>
      <c r="AD31" s="49">
        <f>M31/K_TIME_UNIT</f>
        <v>0.013888888890505768</v>
      </c>
      <c r="AE31" s="34">
        <f>K_T/K_UNIT*AD31</f>
        <v>0.13888888890505768</v>
      </c>
      <c r="AF31" s="34">
        <f>((T31+T30)/2)*AD31*K_P/K_UNIT</f>
        <v>-0.77256944453438303</v>
      </c>
      <c r="AG31" s="34">
        <f>Y31*K_D/K_UNIT</f>
        <v>-2.7393109620556668</v>
      </c>
      <c r="AH31" s="34">
        <f>AC31*K_I/K_UNIT/K_TIME_UNIT</f>
        <v>-0.49576829876494943</v>
      </c>
      <c r="AI31" s="34">
        <f>SUM(AE31:AH31)</f>
        <v>-3.8687598164499413</v>
      </c>
      <c r="AJ31" s="50">
        <f>AI31+AJ30</f>
        <v>-115.67793096979433</v>
      </c>
      <c r="AK31" s="38">
        <f>AK30+AI31</f>
        <v>1384.3220690302062</v>
      </c>
    </row>
    <row r="32" ht="14.25">
      <c r="H32" s="26">
        <f>H31+2/24/6</f>
        <v>44197.638900462967</v>
      </c>
      <c r="I32" s="27">
        <f>-500000/15</f>
        <v>-33333.333333333336</v>
      </c>
      <c r="K32" s="26">
        <f>L31</f>
        <v>44197.375000000044</v>
      </c>
      <c r="L32" s="28">
        <f>K32+2/24/6</f>
        <v>44197.388888888934</v>
      </c>
      <c r="M32" s="30">
        <f>(L32-K32)*24*3600</f>
        <v>1200.0000001396984</v>
      </c>
      <c r="N32" s="30">
        <f>SUMIFS(LIQUIDITY_DELTAS2,TIMESTAMPS2,"&gt;="&amp;K32,TIMESTAMPS2,"&lt;"&amp;L32)</f>
        <v>20833.333333333332</v>
      </c>
      <c r="O32" s="30">
        <f>O31+N32</f>
        <v>1958333.3333333323</v>
      </c>
      <c r="P32" s="30">
        <f>P31-N32</f>
        <v>41666.66666666705</v>
      </c>
      <c r="Q32" s="31">
        <f>O32+P32</f>
        <v>1999999.9999999993</v>
      </c>
      <c r="R32" s="40">
        <f>P32/Q32</f>
        <v>0.020833333333333533</v>
      </c>
      <c r="S32" s="41">
        <f>TARGET/PEER_TARGET_UNIT</f>
        <v>0.5</v>
      </c>
      <c r="T32" s="41">
        <f>IF(R32&gt;S32,0.5/(1-S32)*(R32-S32),0.5/S32*(R32-S32))</f>
        <v>-0.47916666666666646</v>
      </c>
      <c r="U32" s="42">
        <f>(T32-T31)/M32</f>
        <v>-8.6805555545450215e-06</v>
      </c>
      <c r="V32" s="43">
        <f>T32-T31</f>
        <v>-0.010416666666666685</v>
      </c>
      <c r="W32" s="44">
        <f>IF(ALPHA_D&lt;=0,0,EXP(-ALPHA_D*M32/ALPHA_TIME_UNIT))</f>
        <v>0.71653131054598418</v>
      </c>
      <c r="X32" s="34">
        <f>U32+W32*(X31-U32)</f>
        <v>-9.1822208980082418e-06</v>
      </c>
      <c r="Y32" s="35">
        <f>V32+(1-W32)*(X31-U32)/(ALPHA_D/ALPHA_TIME_UNIT)</f>
        <v>-0.011131140821957363</v>
      </c>
      <c r="Z32" s="45">
        <f>IF(ALPHA_I&lt;=0,0,EXP(-ALPHA_I*M32/ALPHA_TIME_UNIT))</f>
        <v>0.98675516180566403</v>
      </c>
      <c r="AA32" s="46">
        <f>U32/(ALPHA_I/ALPHA_TIME_UNIT)</f>
        <v>-0.78124999990905197</v>
      </c>
      <c r="AB32" s="47">
        <f>T32-AA32+Z32*(AB31+AA32-T31)</f>
        <v>-0.082223821072473668</v>
      </c>
      <c r="AC32" s="48">
        <f>M32*((T32+T31)/2-AA32)+1/(ALPHA_I/ALPHA_TIME_UNIT)*(1-Z32)*(AB31+AA32-T31)</f>
        <v>-95.506752456589197</v>
      </c>
      <c r="AD32" s="49">
        <f>M32/K_TIME_UNIT</f>
        <v>0.013888888890505768</v>
      </c>
      <c r="AE32" s="34">
        <f>K_T/K_UNIT*AD32</f>
        <v>0.13888888890505768</v>
      </c>
      <c r="AF32" s="34">
        <f>((T32+T31)/2)*AD32*K_P/K_UNIT</f>
        <v>-0.78993055564751535</v>
      </c>
      <c r="AG32" s="34">
        <f>Y32*K_D/K_UNIT</f>
        <v>-2.6714737972697669</v>
      </c>
      <c r="AH32" s="34">
        <f>AC32*K_I/K_UNIT/K_TIME_UNIT</f>
        <v>-0.53059306920327332</v>
      </c>
      <c r="AI32" s="34">
        <f>SUM(AE32:AH32)</f>
        <v>-3.8531085332154977</v>
      </c>
      <c r="AJ32" s="50">
        <f>AI32+AJ31</f>
        <v>-119.53103950300984</v>
      </c>
      <c r="AK32" s="38">
        <f>AK31+AI32</f>
        <v>1380.4689604969908</v>
      </c>
    </row>
    <row r="33" ht="14.25">
      <c r="H33" s="26">
        <f>H32+2/24/6</f>
        <v>44197.652789351858</v>
      </c>
      <c r="I33" s="27">
        <f>-500000/15</f>
        <v>-33333.333333333336</v>
      </c>
      <c r="K33" s="26">
        <f>L32</f>
        <v>44197.388888888934</v>
      </c>
      <c r="L33" s="28">
        <f>K33+2/24/6</f>
        <v>44197.402777777825</v>
      </c>
      <c r="M33" s="30">
        <f>(L33-K33)*24*3600</f>
        <v>1200.0000001396984</v>
      </c>
      <c r="N33" s="30">
        <f>SUMIFS(LIQUIDITY_DELTAS2,TIMESTAMPS2,"&gt;="&amp;K33,TIMESTAMPS2,"&lt;"&amp;L33)</f>
        <v>20833.333333333332</v>
      </c>
      <c r="O33" s="30">
        <f>O32+N33</f>
        <v>1979166.6666666656</v>
      </c>
      <c r="P33" s="30">
        <f>P32-N33</f>
        <v>20833.333333333718</v>
      </c>
      <c r="Q33" s="31">
        <f>O33+P33</f>
        <v>1999999.9999999993</v>
      </c>
      <c r="R33" s="40">
        <f>P33/Q33</f>
        <v>0.010416666666666862</v>
      </c>
      <c r="S33" s="41">
        <f>TARGET/PEER_TARGET_UNIT</f>
        <v>0.5</v>
      </c>
      <c r="T33" s="41">
        <f>IF(R33&gt;S33,0.5/(1-S33)*(R33-S33),0.5/S33*(R33-S33))</f>
        <v>-0.48958333333333315</v>
      </c>
      <c r="U33" s="42">
        <f>(T33-T32)/M33</f>
        <v>-8.6805555545450215e-06</v>
      </c>
      <c r="V33" s="43">
        <f>T33-T32</f>
        <v>-0.010416666666666685</v>
      </c>
      <c r="W33" s="44">
        <f>IF(ALPHA_D&lt;=0,0,EXP(-ALPHA_D*M33/ALPHA_TIME_UNIT))</f>
        <v>0.71653131054598418</v>
      </c>
      <c r="X33" s="34">
        <f>U33+W33*(X32-U33)</f>
        <v>-9.0400144805522247e-06</v>
      </c>
      <c r="Y33" s="35">
        <f>V33+(1-W33)*(X32-U33)/(ALPHA_D/ALPHA_TIME_UNIT)</f>
        <v>-0.010928609769508348</v>
      </c>
      <c r="Z33" s="45">
        <f>IF(ALPHA_I&lt;=0,0,EXP(-ALPHA_I*M33/ALPHA_TIME_UNIT))</f>
        <v>0.98675516180566403</v>
      </c>
      <c r="AA33" s="46">
        <f>U33/(ALPHA_I/ALPHA_TIME_UNIT)</f>
        <v>-0.78124999990905197</v>
      </c>
      <c r="AB33" s="47">
        <f>T33-AA33+Z33*(AB32+AA33-T32)</f>
        <v>-0.087550401663314292</v>
      </c>
      <c r="AC33" s="48">
        <f>M33*((T33+T32)/2-AA33)+1/(ALPHA_I/ALPHA_TIME_UNIT)*(1-Z33)*(AB32+AA33-T32)</f>
        <v>-101.85774689200576</v>
      </c>
      <c r="AD33" s="49">
        <f>M33/K_TIME_UNIT</f>
        <v>0.013888888890505768</v>
      </c>
      <c r="AE33" s="34">
        <f>K_T/K_UNIT*AD33</f>
        <v>0.13888888890505768</v>
      </c>
      <c r="AF33" s="34">
        <f>((T33+T32)/2)*AD33*K_P/K_UNIT</f>
        <v>-0.80729166676064734</v>
      </c>
      <c r="AG33" s="34">
        <f>Y33*K_D/K_UNIT</f>
        <v>-2.6228663446820035</v>
      </c>
      <c r="AH33" s="34">
        <f>AC33*K_I/K_UNIT/K_TIME_UNIT</f>
        <v>-0.56587637162225424</v>
      </c>
      <c r="AI33" s="34">
        <f>SUM(AE33:AH33)</f>
        <v>-3.8571454941598473</v>
      </c>
      <c r="AJ33" s="50">
        <f>AI33+AJ32</f>
        <v>-123.38818499716969</v>
      </c>
      <c r="AK33" s="38">
        <f>AK32+AI33</f>
        <v>1376.611815002831</v>
      </c>
    </row>
    <row r="34" ht="14.25">
      <c r="H34" s="26">
        <f>H33+2/24/6</f>
        <v>44197.666678240748</v>
      </c>
      <c r="I34" s="27">
        <f>-500000/15</f>
        <v>-33333.333333333336</v>
      </c>
      <c r="K34" s="26">
        <f>L33</f>
        <v>44197.402777777825</v>
      </c>
      <c r="L34" s="28">
        <f>K34+2/24/6</f>
        <v>44197.416666666715</v>
      </c>
      <c r="M34" s="30">
        <f>(L34-K34)*24*3600</f>
        <v>1200.0000001396984</v>
      </c>
      <c r="N34" s="30">
        <f>SUMIFS(LIQUIDITY_DELTAS2,TIMESTAMPS2,"&gt;="&amp;K34,TIMESTAMPS2,"&lt;"&amp;L34)</f>
        <v>20833.333333333332</v>
      </c>
      <c r="O34" s="30">
        <f>O33+N34</f>
        <v>1999999.9999999988</v>
      </c>
      <c r="P34" s="30">
        <f>P33-N34</f>
        <v>3.8562575355172157e-10</v>
      </c>
      <c r="Q34" s="31">
        <f>O34+P34</f>
        <v>1999999.9999999993</v>
      </c>
      <c r="R34" s="40">
        <f>P34/Q34</f>
        <v>1.9281287677586086e-16</v>
      </c>
      <c r="S34" s="41">
        <f>TARGET/PEER_TARGET_UNIT</f>
        <v>0.5</v>
      </c>
      <c r="T34" s="41">
        <f>IF(R34&gt;S34,0.5/(1-S34)*(R34-S34),0.5/S34*(R34-S34))</f>
        <v>-0.49999999999999983</v>
      </c>
      <c r="U34" s="42">
        <f>(T34-T33)/M34</f>
        <v>-8.6805555545450215e-06</v>
      </c>
      <c r="V34" s="43">
        <f>T34-T33</f>
        <v>-0.010416666666666685</v>
      </c>
      <c r="W34" s="44">
        <f>IF(ALPHA_D&lt;=0,0,EXP(-ALPHA_D*M34/ALPHA_TIME_UNIT))</f>
        <v>0.71653131054598418</v>
      </c>
      <c r="X34" s="34">
        <f>U34+W34*(X33-U34)</f>
        <v>-8.9381191298844153e-06</v>
      </c>
      <c r="Y34" s="35">
        <f>V34+(1-W34)*(X33-U34)/(ALPHA_D/ALPHA_TIME_UNIT)</f>
        <v>-0.010783489929070801</v>
      </c>
      <c r="Z34" s="45">
        <f>IF(ALPHA_I&lt;=0,0,EXP(-ALPHA_I*M34/ALPHA_TIME_UNIT))</f>
        <v>0.98675516180566403</v>
      </c>
      <c r="AA34" s="46">
        <f>U34/(ALPHA_I/ALPHA_TIME_UNIT)</f>
        <v>-0.78124999990905197</v>
      </c>
      <c r="AB34" s="47">
        <f>T34-AA34+Z34*(AB33+AA34-T33)</f>
        <v>-0.092944399620624507</v>
      </c>
      <c r="AC34" s="48">
        <f>M34*((T34+T33)/2-AA34)+1/(ALPHA_I/ALPHA_TIME_UNIT)*(1-Z34)*(AB33+AA34-T33)</f>
        <v>-108.29018391120081</v>
      </c>
      <c r="AD34" s="49">
        <f>M34/K_TIME_UNIT</f>
        <v>0.013888888890505768</v>
      </c>
      <c r="AE34" s="34">
        <f>K_T/K_UNIT*AD34</f>
        <v>0.13888888890505768</v>
      </c>
      <c r="AF34" s="34">
        <f>((T34+T33)/2)*AD34*K_P/K_UNIT</f>
        <v>-0.82465277787377977</v>
      </c>
      <c r="AG34" s="34">
        <f>Y34*K_D/K_UNIT</f>
        <v>-2.5880375829769924</v>
      </c>
      <c r="AH34" s="34">
        <f>AC34*K_I/K_UNIT/K_TIME_UNIT</f>
        <v>-0.60161213284000459</v>
      </c>
      <c r="AI34" s="34">
        <f>SUM(AE34:AH34)</f>
        <v>-3.8754136047857188</v>
      </c>
      <c r="AJ34" s="50">
        <f>AI34+AJ33</f>
        <v>-127.26359860195541</v>
      </c>
      <c r="AK34" s="38">
        <f>AK33+AI34</f>
        <v>1372.7364013980452</v>
      </c>
    </row>
    <row r="35" ht="14.25">
      <c r="H35" s="26">
        <f>H34+2/24/6</f>
        <v>44197.680567129639</v>
      </c>
      <c r="I35" s="27">
        <f>-500000/15</f>
        <v>-33333.333333333336</v>
      </c>
      <c r="K35" s="26">
        <f>L34</f>
        <v>44197.416666666715</v>
      </c>
      <c r="L35" s="28">
        <f>K35+2/24/6</f>
        <v>44197.430555555606</v>
      </c>
      <c r="M35" s="30">
        <f>(L35-K35)*24*3600</f>
        <v>1200.0000001396984</v>
      </c>
      <c r="N35" s="30">
        <f>SUMIFS(LIQUIDITY_DELTAS2,TIMESTAMPS2,"&gt;="&amp;K35,TIMESTAMPS2,"&lt;"&amp;L35)</f>
        <v>0</v>
      </c>
      <c r="O35" s="30">
        <f>O34+N35</f>
        <v>1999999.9999999988</v>
      </c>
      <c r="P35" s="30">
        <f>P34-N35</f>
        <v>3.8562575355172157e-10</v>
      </c>
      <c r="Q35" s="31">
        <f>O35+P35</f>
        <v>1999999.9999999993</v>
      </c>
      <c r="R35" s="40">
        <f>P35/Q35</f>
        <v>1.9281287677586086e-16</v>
      </c>
      <c r="S35" s="41">
        <f>TARGET/PEER_TARGET_UNIT</f>
        <v>0.5</v>
      </c>
      <c r="T35" s="41">
        <f>IF(R35&gt;S35,0.5/(1-S35)*(R35-S35),0.5/S35*(R35-S35))</f>
        <v>-0.49999999999999983</v>
      </c>
      <c r="U35" s="42">
        <f>(T35-T34)/M35</f>
        <v>0</v>
      </c>
      <c r="V35" s="43">
        <f>T35-T34</f>
        <v>0</v>
      </c>
      <c r="W35" s="44">
        <f>IF(ALPHA_D&lt;=0,0,EXP(-ALPHA_D*M35/ALPHA_TIME_UNIT))</f>
        <v>0.71653131054598418</v>
      </c>
      <c r="X35" s="34">
        <f>U35+W35*(X34-U35)</f>
        <v>-6.4044422139522122e-06</v>
      </c>
      <c r="Y35" s="35">
        <f>V35+(1-W35)*(X34-U35)/(ALPHA_D/ALPHA_TIME_UNIT)</f>
        <v>-0.0091212368973559322</v>
      </c>
      <c r="Z35" s="45">
        <f>IF(ALPHA_I&lt;=0,0,EXP(-ALPHA_I*M35/ALPHA_TIME_UNIT))</f>
        <v>0.98675516180566403</v>
      </c>
      <c r="AA35" s="46">
        <f>U35/(ALPHA_I/ALPHA_TIME_UNIT)</f>
        <v>0</v>
      </c>
      <c r="AB35" s="47">
        <f>T35-AA35+Z35*(AB34+AA35-T34)</f>
        <v>-0.098335785183747637</v>
      </c>
      <c r="AC35" s="48">
        <f>M35*((T35+T34)/2-AA35)+1/(ALPHA_I/ALPHA_TIME_UNIT)*(1-Z35)*(AB34+AA35-T34)</f>
        <v>-114.77529938876893</v>
      </c>
      <c r="AD35" s="49">
        <f>M35/K_TIME_UNIT</f>
        <v>0.013888888890505768</v>
      </c>
      <c r="AE35" s="34">
        <f>K_T/K_UNIT*AD35</f>
        <v>0.13888888890505768</v>
      </c>
      <c r="AF35" s="34">
        <f>((T35+T34)/2)*AD35*K_P/K_UNIT</f>
        <v>-0.83333333343034577</v>
      </c>
      <c r="AG35" s="34">
        <f>Y35*K_D/K_UNIT</f>
        <v>-2.1890968553654235</v>
      </c>
      <c r="AH35" s="34">
        <f>AC35*K_I/K_UNIT/K_TIME_UNIT</f>
        <v>-0.6376405521598274</v>
      </c>
      <c r="AI35" s="34">
        <f>SUM(AE35:AH35)</f>
        <v>-3.5211818520505389</v>
      </c>
      <c r="AJ35" s="50">
        <f>AI35+AJ34</f>
        <v>-130.78478045400595</v>
      </c>
      <c r="AK35" s="38">
        <f>AK34+AI35</f>
        <v>1369.2152195459946</v>
      </c>
    </row>
    <row r="36" ht="14.25">
      <c r="H36" s="26">
        <f>H35+2/24/6</f>
        <v>44197.694456018529</v>
      </c>
      <c r="I36" s="27">
        <f>-500000/15</f>
        <v>-33333.333333333336</v>
      </c>
      <c r="K36" s="26">
        <f>L35</f>
        <v>44197.430555555606</v>
      </c>
      <c r="L36" s="28">
        <f>K36+2/24/6</f>
        <v>44197.444444444496</v>
      </c>
      <c r="M36" s="30">
        <f>(L36-K36)*24*3600</f>
        <v>1200.0000001396984</v>
      </c>
      <c r="N36" s="30">
        <f>SUMIFS(LIQUIDITY_DELTAS2,TIMESTAMPS2,"&gt;="&amp;K36,TIMESTAMPS2,"&lt;"&amp;L36)</f>
        <v>0</v>
      </c>
      <c r="O36" s="30">
        <f>O35+N36</f>
        <v>1999999.9999999988</v>
      </c>
      <c r="P36" s="30">
        <f>P35-N36</f>
        <v>3.8562575355172157e-10</v>
      </c>
      <c r="Q36" s="31">
        <f>O36+P36</f>
        <v>1999999.9999999993</v>
      </c>
      <c r="R36" s="40">
        <f>P36/Q36</f>
        <v>1.9281287677586086e-16</v>
      </c>
      <c r="S36" s="41">
        <f>TARGET/PEER_TARGET_UNIT</f>
        <v>0.5</v>
      </c>
      <c r="T36" s="41">
        <f>IF(R36&gt;S36,0.5/(1-S36)*(R36-S36),0.5/S36*(R36-S36))</f>
        <v>-0.49999999999999983</v>
      </c>
      <c r="U36" s="42">
        <f>(T36-T35)/M36</f>
        <v>0</v>
      </c>
      <c r="V36" s="43">
        <f>T36-T35</f>
        <v>0</v>
      </c>
      <c r="W36" s="44">
        <f>IF(ALPHA_D&lt;=0,0,EXP(-ALPHA_D*M36/ALPHA_TIME_UNIT))</f>
        <v>0.71653131054598418</v>
      </c>
      <c r="X36" s="34">
        <f>U36+W36*(X35-U36)</f>
        <v>-4.5889833728792031e-06</v>
      </c>
      <c r="Y36" s="35">
        <f>V36+(1-W36)*(X35-U36)/(ALPHA_D/ALPHA_TIME_UNIT)</f>
        <v>-0.0065356518278628338</v>
      </c>
      <c r="Z36" s="45">
        <f>IF(ALPHA_I&lt;=0,0,EXP(-ALPHA_I*M36/ALPHA_TIME_UNIT))</f>
        <v>0.98675516180566403</v>
      </c>
      <c r="AA36" s="46">
        <f>U36/(ALPHA_I/ALPHA_TIME_UNIT)</f>
        <v>0</v>
      </c>
      <c r="AB36" s="47">
        <f>T36-AA36+Z36*(AB35+AA36-T35)</f>
        <v>-0.10365576271744392</v>
      </c>
      <c r="AC36" s="48">
        <f>M36*((T36+T35)/2-AA36)+1/(ALPHA_I/ALPHA_TIME_UNIT)*(1-Z36)*(AB35+AA36-T35)</f>
        <v>-121.20202203718497</v>
      </c>
      <c r="AD36" s="49">
        <f>M36/K_TIME_UNIT</f>
        <v>0.013888888890505768</v>
      </c>
      <c r="AE36" s="34">
        <f>K_T/K_UNIT*AD36</f>
        <v>0.13888888890505768</v>
      </c>
      <c r="AF36" s="34">
        <f>((T36+T35)/2)*AD36*K_P/K_UNIT</f>
        <v>-0.83333333343034577</v>
      </c>
      <c r="AG36" s="34">
        <f>Y36*K_D/K_UNIT</f>
        <v>-1.5685564386870801</v>
      </c>
      <c r="AH36" s="34">
        <f>AC36*K_I/K_UNIT/K_TIME_UNIT</f>
        <v>-0.67334456687324984</v>
      </c>
      <c r="AI36" s="34">
        <f>SUM(AE36:AH36)</f>
        <v>-2.9363454500856179</v>
      </c>
      <c r="AJ36" s="50">
        <f>AI36+AJ35</f>
        <v>-133.72112590409156</v>
      </c>
      <c r="AK36" s="38">
        <f>AK35+AI36</f>
        <v>1366.278874095909</v>
      </c>
    </row>
    <row r="37" ht="14.25">
      <c r="H37" s="26">
        <f>H36+2/24/6</f>
        <v>44197.70834490742</v>
      </c>
      <c r="I37" s="27">
        <f>-500000/15</f>
        <v>-33333.333333333336</v>
      </c>
      <c r="K37" s="26">
        <f>L36</f>
        <v>44197.444444444496</v>
      </c>
      <c r="L37" s="28">
        <f>K37+2/24/6</f>
        <v>44197.458333333387</v>
      </c>
      <c r="M37" s="30">
        <f>(L37-K37)*24*3600</f>
        <v>1200.0000001396984</v>
      </c>
      <c r="N37" s="30">
        <f>SUMIFS(LIQUIDITY_DELTAS2,TIMESTAMPS2,"&gt;="&amp;K37,TIMESTAMPS2,"&lt;"&amp;L37)</f>
        <v>0</v>
      </c>
      <c r="O37" s="30">
        <f>O36+N37</f>
        <v>1999999.9999999988</v>
      </c>
      <c r="P37" s="30">
        <f>P36-N37</f>
        <v>3.8562575355172157e-10</v>
      </c>
      <c r="Q37" s="31">
        <f>O37+P37</f>
        <v>1999999.9999999993</v>
      </c>
      <c r="R37" s="40">
        <f>P37/Q37</f>
        <v>1.9281287677586086e-16</v>
      </c>
      <c r="S37" s="41">
        <f>TARGET/PEER_TARGET_UNIT</f>
        <v>0.5</v>
      </c>
      <c r="T37" s="41">
        <f>IF(R37&gt;S37,0.5/(1-S37)*(R37-S37),0.5/S37*(R37-S37))</f>
        <v>-0.49999999999999983</v>
      </c>
      <c r="U37" s="42">
        <f>(T37-T36)/M37</f>
        <v>0</v>
      </c>
      <c r="V37" s="43">
        <f>T37-T36</f>
        <v>0</v>
      </c>
      <c r="W37" s="44">
        <f>IF(ALPHA_D&lt;=0,0,EXP(-ALPHA_D*M37/ALPHA_TIME_UNIT))</f>
        <v>0.71653131054598418</v>
      </c>
      <c r="X37" s="34">
        <f>U37+W37*(X36-U37)</f>
        <v>-3.2881502702428663e-06</v>
      </c>
      <c r="Y37" s="35">
        <f>V37+(1-W37)*(X36-U37)/(ALPHA_D/ALPHA_TIME_UNIT)</f>
        <v>-0.0046829991694908131</v>
      </c>
      <c r="Z37" s="45">
        <f>IF(ALPHA_I&lt;=0,0,EXP(-ALPHA_I*M37/ALPHA_TIME_UNIT))</f>
        <v>0.98675516180566403</v>
      </c>
      <c r="AA37" s="46">
        <f>U37/(ALPHA_I/ALPHA_TIME_UNIT)</f>
        <v>0</v>
      </c>
      <c r="AB37" s="47">
        <f>T37-AA37+Z37*(AB36+AA37-T36)</f>
        <v>-0.10890527800950889</v>
      </c>
      <c r="AC37" s="48">
        <f>M37*((T37+T36)/2-AA37)+1/(ALPHA_I/ALPHA_TIME_UNIT)*(1-Z37)*(AB36+AA37-T36)</f>
        <v>-127.54362378400288</v>
      </c>
      <c r="AD37" s="49">
        <f>M37/K_TIME_UNIT</f>
        <v>0.013888888890505768</v>
      </c>
      <c r="AE37" s="34">
        <f>K_T/K_UNIT*AD37</f>
        <v>0.13888888890505768</v>
      </c>
      <c r="AF37" s="34">
        <f>((T37+T36)/2)*AD37*K_P/K_UNIT</f>
        <v>-0.83333333343034577</v>
      </c>
      <c r="AG37" s="34">
        <f>Y37*K_D/K_UNIT</f>
        <v>-1.1239198006777951</v>
      </c>
      <c r="AH37" s="34">
        <f>AC37*K_I/K_UNIT/K_TIME_UNIT</f>
        <v>-0.70857568768890489</v>
      </c>
      <c r="AI37" s="34">
        <f>SUM(AE37:AH37)</f>
        <v>-2.5269399328919881</v>
      </c>
      <c r="AJ37" s="50">
        <f>AI37+AJ36</f>
        <v>-136.24806583698356</v>
      </c>
      <c r="AK37" s="38">
        <f>AK36+AI37</f>
        <v>1363.751934163017</v>
      </c>
    </row>
    <row r="38" ht="14.25">
      <c r="H38" s="26">
        <f>H37+2/24/6</f>
        <v>44197.72223379631</v>
      </c>
      <c r="I38" s="27">
        <f>-500000/15</f>
        <v>-33333.333333333336</v>
      </c>
      <c r="K38" s="26">
        <f>L37</f>
        <v>44197.458333333387</v>
      </c>
      <c r="L38" s="28">
        <f>K38+2/24/6</f>
        <v>44197.472222222277</v>
      </c>
      <c r="M38" s="30">
        <f>(L38-K38)*24*3600</f>
        <v>1200.0000001396984</v>
      </c>
      <c r="N38" s="30">
        <f>SUMIFS(LIQUIDITY_DELTAS2,TIMESTAMPS2,"&gt;="&amp;K38,TIMESTAMPS2,"&lt;"&amp;L38)</f>
        <v>0</v>
      </c>
      <c r="O38" s="30">
        <f>O37+N38</f>
        <v>1999999.9999999988</v>
      </c>
      <c r="P38" s="30">
        <f>P37-N38</f>
        <v>3.8562575355172157e-10</v>
      </c>
      <c r="Q38" s="31">
        <f>O38+P38</f>
        <v>1999999.9999999993</v>
      </c>
      <c r="R38" s="40">
        <f>P38/Q38</f>
        <v>1.9281287677586086e-16</v>
      </c>
      <c r="S38" s="41">
        <f>TARGET/PEER_TARGET_UNIT</f>
        <v>0.5</v>
      </c>
      <c r="T38" s="41">
        <f>IF(R38&gt;S38,0.5/(1-S38)*(R38-S38),0.5/S38*(R38-S38))</f>
        <v>-0.49999999999999983</v>
      </c>
      <c r="U38" s="42">
        <f>(T38-T37)/M38</f>
        <v>0</v>
      </c>
      <c r="V38" s="43">
        <f>T38-T37</f>
        <v>0</v>
      </c>
      <c r="W38" s="44">
        <f>IF(ALPHA_D&lt;=0,0,EXP(-ALPHA_D*M38/ALPHA_TIME_UNIT))</f>
        <v>0.71653131054598418</v>
      </c>
      <c r="X38" s="34">
        <f>U38+W38*(X37-U38)</f>
        <v>-2.3560626224092532e-06</v>
      </c>
      <c r="Y38" s="35">
        <f>V38+(1-W38)*(X37-U38)/(ALPHA_D/ALPHA_TIME_UNIT)</f>
        <v>-0.003355515532201008</v>
      </c>
      <c r="Z38" s="45">
        <f>IF(ALPHA_I&lt;=0,0,EXP(-ALPHA_I*M38/ALPHA_TIME_UNIT))</f>
        <v>0.98675516180566403</v>
      </c>
      <c r="AA38" s="46">
        <f>U38/(ALPHA_I/ALPHA_TIME_UNIT)</f>
        <v>0</v>
      </c>
      <c r="AB38" s="47">
        <f>T38-AA38+Z38*(AB37+AA38-T37)</f>
        <v>-0.11408526432093175</v>
      </c>
      <c r="AC38" s="48">
        <f>M38*((T38+T37)/2-AA38)+1/(ALPHA_I/ALPHA_TIME_UNIT)*(1-Z38)*(AB37+AA38-T37)</f>
        <v>-133.8012320417912</v>
      </c>
      <c r="AD38" s="49">
        <f>M38/K_TIME_UNIT</f>
        <v>0.013888888890505768</v>
      </c>
      <c r="AE38" s="34">
        <f>K_T/K_UNIT*AD38</f>
        <v>0.13888888890505768</v>
      </c>
      <c r="AF38" s="34">
        <f>((T38+T37)/2)*AD38*K_P/K_UNIT</f>
        <v>-0.83333333343034577</v>
      </c>
      <c r="AG38" s="34">
        <f>Y38*K_D/K_UNIT</f>
        <v>-0.8053237277282419</v>
      </c>
      <c r="AH38" s="34">
        <f>AC38*K_I/K_UNIT/K_TIME_UNIT</f>
        <v>-0.74334017800995111</v>
      </c>
      <c r="AI38" s="34">
        <f>SUM(AE38:AH38)</f>
        <v>-2.2431083502634812</v>
      </c>
      <c r="AJ38" s="50">
        <f>AI38+AJ37</f>
        <v>-138.49117418724703</v>
      </c>
      <c r="AK38" s="38">
        <f>AK37+AI38</f>
        <v>1361.5088258127535</v>
      </c>
    </row>
    <row r="39" ht="14.25">
      <c r="H39" s="26">
        <f>H38+2/24/6</f>
        <v>44197.736122685201</v>
      </c>
      <c r="I39" s="27">
        <f>-500000/15</f>
        <v>-33333.333333333336</v>
      </c>
      <c r="K39" s="26">
        <f>L38</f>
        <v>44197.472222222277</v>
      </c>
      <c r="L39" s="28">
        <f>K39+2/24/6</f>
        <v>44197.486111111168</v>
      </c>
      <c r="M39" s="30">
        <f>(L39-K39)*24*3600</f>
        <v>1200.0000001396984</v>
      </c>
      <c r="N39" s="30">
        <f>SUMIFS(LIQUIDITY_DELTAS2,TIMESTAMPS2,"&gt;="&amp;K39,TIMESTAMPS2,"&lt;"&amp;L39)</f>
        <v>0</v>
      </c>
      <c r="O39" s="30">
        <f>O38+N39</f>
        <v>1999999.9999999988</v>
      </c>
      <c r="P39" s="30">
        <f>P38-N39</f>
        <v>3.8562575355172157e-10</v>
      </c>
      <c r="Q39" s="31">
        <f>O39+P39</f>
        <v>1999999.9999999993</v>
      </c>
      <c r="R39" s="40">
        <f>P39/Q39</f>
        <v>1.9281287677586086e-16</v>
      </c>
      <c r="S39" s="41">
        <f>TARGET/PEER_TARGET_UNIT</f>
        <v>0.5</v>
      </c>
      <c r="T39" s="41">
        <f>IF(R39&gt;S39,0.5/(1-S39)*(R39-S39),0.5/S39*(R39-S39))</f>
        <v>-0.49999999999999983</v>
      </c>
      <c r="U39" s="42">
        <f>(T39-T38)/M39</f>
        <v>0</v>
      </c>
      <c r="V39" s="43">
        <f>T39-T38</f>
        <v>0</v>
      </c>
      <c r="W39" s="44">
        <f>IF(ALPHA_D&lt;=0,0,EXP(-ALPHA_D*M39/ALPHA_TIME_UNIT))</f>
        <v>0.71653131054598418</v>
      </c>
      <c r="X39" s="34">
        <f>U39+W39*(X38-U39)</f>
        <v>-1.6881926385633105e-06</v>
      </c>
      <c r="Y39" s="35">
        <f>V39+(1-W39)*(X38-U39)/(ALPHA_D/ALPHA_TIME_UNIT)</f>
        <v>-0.0024043319418453938</v>
      </c>
      <c r="Z39" s="45">
        <f>IF(ALPHA_I&lt;=0,0,EXP(-ALPHA_I*M39/ALPHA_TIME_UNIT))</f>
        <v>0.98675516180566403</v>
      </c>
      <c r="AA39" s="46">
        <f>U39/(ALPHA_I/ALPHA_TIME_UNIT)</f>
        <v>0</v>
      </c>
      <c r="AB39" s="47">
        <f>T39-AA39+Z39*(AB38+AA39-T38)</f>
        <v>-0.11919664255181095</v>
      </c>
      <c r="AC39" s="48">
        <f>M39*((T39+T38)/2-AA39)+1/(ALPHA_I/ALPHA_TIME_UNIT)*(1-Z39)*(AB38+AA39-T38)</f>
        <v>-139.97595929072162</v>
      </c>
      <c r="AD39" s="49">
        <f>M39/K_TIME_UNIT</f>
        <v>0.013888888890505768</v>
      </c>
      <c r="AE39" s="34">
        <f>K_T/K_UNIT*AD39</f>
        <v>0.13888888890505768</v>
      </c>
      <c r="AF39" s="34">
        <f>((T39+T38)/2)*AD39*K_P/K_UNIT</f>
        <v>-0.83333333343034577</v>
      </c>
      <c r="AG39" s="34">
        <f>Y39*K_D/K_UNIT</f>
        <v>-0.57703966604289447</v>
      </c>
      <c r="AH39" s="34">
        <f>AC39*K_I/K_UNIT/K_TIME_UNIT</f>
        <v>-0.77764421828178676</v>
      </c>
      <c r="AI39" s="34">
        <f>SUM(AE39:AH39)</f>
        <v>-2.0491283288499695</v>
      </c>
      <c r="AJ39" s="50">
        <f>AI39+AJ38</f>
        <v>-140.540302516097</v>
      </c>
      <c r="AK39" s="38">
        <f>AK38+AI39</f>
        <v>1359.4596974839035</v>
      </c>
    </row>
    <row r="40" ht="14.25">
      <c r="H40" s="26">
        <f>H39+2/24/6</f>
        <v>44197.750011574091</v>
      </c>
      <c r="I40" s="27">
        <f>-500000/15</f>
        <v>-33333.333333333336</v>
      </c>
      <c r="K40" s="26">
        <f>L39</f>
        <v>44197.486111111168</v>
      </c>
      <c r="L40" s="28">
        <f>K40+2/24/6</f>
        <v>44197.500000000058</v>
      </c>
      <c r="M40" s="30">
        <f>(L40-K40)*24*3600</f>
        <v>1200.0000001396984</v>
      </c>
      <c r="N40" s="30">
        <f>SUMIFS(LIQUIDITY_DELTAS2,TIMESTAMPS2,"&gt;="&amp;K40,TIMESTAMPS2,"&lt;"&amp;L40)</f>
        <v>0</v>
      </c>
      <c r="O40" s="30">
        <f>O39+N40</f>
        <v>1999999.9999999988</v>
      </c>
      <c r="P40" s="30">
        <f>P39-N40</f>
        <v>3.8562575355172157e-10</v>
      </c>
      <c r="Q40" s="31">
        <f>O40+P40</f>
        <v>1999999.9999999993</v>
      </c>
      <c r="R40" s="40">
        <f>P40/Q40</f>
        <v>1.9281287677586086e-16</v>
      </c>
      <c r="S40" s="41">
        <f>TARGET/PEER_TARGET_UNIT</f>
        <v>0.5</v>
      </c>
      <c r="T40" s="41">
        <f>IF(R40&gt;S40,0.5/(1-S40)*(R40-S40),0.5/S40*(R40-S40))</f>
        <v>-0.49999999999999983</v>
      </c>
      <c r="U40" s="42">
        <f>(T40-T39)/M40</f>
        <v>0</v>
      </c>
      <c r="V40" s="43">
        <f>T40-T39</f>
        <v>0</v>
      </c>
      <c r="W40" s="44">
        <f>IF(ALPHA_D&lt;=0,0,EXP(-ALPHA_D*M40/ALPHA_TIME_UNIT))</f>
        <v>0.71653131054598418</v>
      </c>
      <c r="X40" s="34">
        <f>U40+W40*(X39-U40)</f>
        <v>-1.2096428837638518e-06</v>
      </c>
      <c r="Y40" s="35">
        <f>V40+(1-W40)*(X39-U40)/(ALPHA_D/ALPHA_TIME_UNIT)</f>
        <v>-0.001722779117278051</v>
      </c>
      <c r="Z40" s="45">
        <f>IF(ALPHA_I&lt;=0,0,EXP(-ALPHA_I*M40/ALPHA_TIME_UNIT))</f>
        <v>0.98675516180566403</v>
      </c>
      <c r="AA40" s="46">
        <f>U40/(ALPHA_I/ALPHA_TIME_UNIT)</f>
        <v>0</v>
      </c>
      <c r="AB40" s="47">
        <f>T40-AA40+Z40*(AB39+AA40-T39)</f>
        <v>-0.12424032140507207</v>
      </c>
      <c r="AC40" s="48">
        <f>M40*((T40+T39)/2-AA40)+1/(ALPHA_I/ALPHA_TIME_UNIT)*(1-Z40)*(AB39+AA40-T39)</f>
        <v>-146.06890327634579</v>
      </c>
      <c r="AD40" s="49">
        <f>M40/K_TIME_UNIT</f>
        <v>0.013888888890505768</v>
      </c>
      <c r="AE40" s="34">
        <f>K_T/K_UNIT*AD40</f>
        <v>0.13888888890505768</v>
      </c>
      <c r="AF40" s="34">
        <f>((T40+T39)/2)*AD40*K_P/K_UNIT</f>
        <v>-0.83333333343034577</v>
      </c>
      <c r="AG40" s="34">
        <f>Y40*K_D/K_UNIT</f>
        <v>-0.41346698814673222</v>
      </c>
      <c r="AH40" s="34">
        <f>AC40*K_I/K_UNIT/K_TIME_UNIT</f>
        <v>-0.81149390709080993</v>
      </c>
      <c r="AI40" s="34">
        <f>SUM(AE40:AH40)</f>
        <v>-1.9194053397628301</v>
      </c>
      <c r="AJ40" s="50">
        <f>AI40+AJ39</f>
        <v>-142.45970785585982</v>
      </c>
      <c r="AK40" s="38">
        <f>AK39+AI40</f>
        <v>1357.5402921441407</v>
      </c>
    </row>
    <row r="41" ht="14.25">
      <c r="H41" s="26">
        <f>H40+2/24/6</f>
        <v>44197.763900462982</v>
      </c>
      <c r="I41" s="27">
        <f>-500000/15</f>
        <v>-33333.333333333336</v>
      </c>
      <c r="K41" s="26">
        <f>L40</f>
        <v>44197.500000000058</v>
      </c>
      <c r="L41" s="28">
        <f>K41+2/24/6</f>
        <v>44197.513888888949</v>
      </c>
      <c r="M41" s="30">
        <f>(L41-K41)*24*3600</f>
        <v>1200.0000001396984</v>
      </c>
      <c r="N41" s="30">
        <f>SUMIFS(LIQUIDITY_DELTAS2,TIMESTAMPS2,"&gt;="&amp;K41,TIMESTAMPS2,"&lt;"&amp;L41)</f>
        <v>0</v>
      </c>
      <c r="O41" s="30">
        <f>O40+N41</f>
        <v>1999999.9999999988</v>
      </c>
      <c r="P41" s="30">
        <f>P40-N41</f>
        <v>3.8562575355172157e-10</v>
      </c>
      <c r="Q41" s="31">
        <f>O41+P41</f>
        <v>1999999.9999999993</v>
      </c>
      <c r="R41" s="40">
        <f>P41/Q41</f>
        <v>1.9281287677586086e-16</v>
      </c>
      <c r="S41" s="41">
        <f>TARGET/PEER_TARGET_UNIT</f>
        <v>0.5</v>
      </c>
      <c r="T41" s="41">
        <f>IF(R41&gt;S41,0.5/(1-S41)*(R41-S41),0.5/S41*(R41-S41))</f>
        <v>-0.49999999999999983</v>
      </c>
      <c r="U41" s="42">
        <f>(T41-T40)/M41</f>
        <v>0</v>
      </c>
      <c r="V41" s="43">
        <f>T41-T40</f>
        <v>0</v>
      </c>
      <c r="W41" s="44">
        <f>IF(ALPHA_D&lt;=0,0,EXP(-ALPHA_D*M41/ALPHA_TIME_UNIT))</f>
        <v>0.71653131054598418</v>
      </c>
      <c r="X41" s="34">
        <f>U41+W41*(X40-U41)</f>
        <v>-8.6674700079593635e-07</v>
      </c>
      <c r="Y41" s="35">
        <f>V41+(1-W41)*(X40-U41)/(ALPHA_D/ALPHA_TIME_UNIT)</f>
        <v>-0.0012344251786844957</v>
      </c>
      <c r="Z41" s="45">
        <f>IF(ALPHA_I&lt;=0,0,EXP(-ALPHA_I*M41/ALPHA_TIME_UNIT))</f>
        <v>0.98675516180566403</v>
      </c>
      <c r="AA41" s="46">
        <f>U41/(ALPHA_I/ALPHA_TIME_UNIT)</f>
        <v>0</v>
      </c>
      <c r="AB41" s="47">
        <f>T41-AA41+Z41*(AB40+AA41-T40)</f>
        <v>-0.12921719754801758</v>
      </c>
      <c r="AC41" s="48">
        <f>M41*((T41+T40)/2-AA41)+1/(ALPHA_I/ALPHA_TIME_UNIT)*(1-Z41)*(AB40+AA41-T40)</f>
        <v>-152.08114720475317</v>
      </c>
      <c r="AD41" s="49">
        <f>M41/K_TIME_UNIT</f>
        <v>0.013888888890505768</v>
      </c>
      <c r="AE41" s="34">
        <f>K_T/K_UNIT*AD41</f>
        <v>0.13888888890505768</v>
      </c>
      <c r="AF41" s="34">
        <f>((T41+T40)/2)*AD41*K_P/K_UNIT</f>
        <v>-0.83333333343034577</v>
      </c>
      <c r="AG41" s="34">
        <f>Y41*K_D/K_UNIT</f>
        <v>-0.29626204288427899</v>
      </c>
      <c r="AH41" s="34">
        <f>AC41*K_I/K_UNIT/K_TIME_UNIT</f>
        <v>-0.84489526224862876</v>
      </c>
      <c r="AI41" s="34">
        <f>SUM(AE41:AH41)</f>
        <v>-1.8356017496581958</v>
      </c>
      <c r="AJ41" s="50">
        <f>AI41+AJ40</f>
        <v>-144.29530960551801</v>
      </c>
      <c r="AK41" s="38">
        <f>AK40+AI41</f>
        <v>1355.7046903944824</v>
      </c>
    </row>
    <row r="42" ht="14.25">
      <c r="H42" s="26">
        <f>H41+2/24/6</f>
        <v>44197.777789351872</v>
      </c>
      <c r="I42" s="27">
        <f>-500000/15</f>
        <v>-33333.333333333336</v>
      </c>
      <c r="K42" s="26">
        <f>L41</f>
        <v>44197.513888888949</v>
      </c>
      <c r="L42" s="28">
        <f>K42+2/24/6</f>
        <v>44197.527777777839</v>
      </c>
      <c r="M42" s="30">
        <f>(L42-K42)*24*3600</f>
        <v>1200.0000001396984</v>
      </c>
      <c r="N42" s="30">
        <f>SUMIFS(LIQUIDITY_DELTAS2,TIMESTAMPS2,"&gt;="&amp;K42,TIMESTAMPS2,"&lt;"&amp;L42)</f>
        <v>0</v>
      </c>
      <c r="O42" s="30">
        <f>O41+N42</f>
        <v>1999999.9999999988</v>
      </c>
      <c r="P42" s="30">
        <f>P41-N42</f>
        <v>3.8562575355172157e-10</v>
      </c>
      <c r="Q42" s="31">
        <f>O42+P42</f>
        <v>1999999.9999999993</v>
      </c>
      <c r="R42" s="40">
        <f>P42/Q42</f>
        <v>1.9281287677586086e-16</v>
      </c>
      <c r="S42" s="41">
        <f>TARGET/PEER_TARGET_UNIT</f>
        <v>0.5</v>
      </c>
      <c r="T42" s="41">
        <f>IF(R42&gt;S42,0.5/(1-S42)*(R42-S42),0.5/S42*(R42-S42))</f>
        <v>-0.49999999999999983</v>
      </c>
      <c r="U42" s="42">
        <f>(T42-T41)/M42</f>
        <v>0</v>
      </c>
      <c r="V42" s="43">
        <f>T42-T41</f>
        <v>0</v>
      </c>
      <c r="W42" s="44">
        <f>IF(ALPHA_D&lt;=0,0,EXP(-ALPHA_D*M42/ALPHA_TIME_UNIT))</f>
        <v>0.71653131054598418</v>
      </c>
      <c r="X42" s="34">
        <f>U42+W42*(X41-U42)</f>
        <v>-6.2105136439211351e-07</v>
      </c>
      <c r="Y42" s="35">
        <f>V42+(1-W42)*(X41-U42)/(ALPHA_D/ALPHA_TIME_UNIT)</f>
        <v>-0.0008845042910537624</v>
      </c>
      <c r="Z42" s="45">
        <f>IF(ALPHA_I&lt;=0,0,EXP(-ALPHA_I*M42/ALPHA_TIME_UNIT))</f>
        <v>0.98675516180566403</v>
      </c>
      <c r="AA42" s="46">
        <f>U42/(ALPHA_I/ALPHA_TIME_UNIT)</f>
        <v>0</v>
      </c>
      <c r="AB42" s="47">
        <f>T42-AA42+Z42*(AB41+AA42-T41)</f>
        <v>-0.13412815577173653</v>
      </c>
      <c r="AC42" s="48">
        <f>M42*((T42+T41)/2-AA42)+1/(ALPHA_I/ALPHA_TIME_UNIT)*(1-Z42)*(AB41+AA42-T41)</f>
        <v>-158.01375993514392</v>
      </c>
      <c r="AD42" s="49">
        <f>M42/K_TIME_UNIT</f>
        <v>0.013888888890505768</v>
      </c>
      <c r="AE42" s="34">
        <f>K_T/K_UNIT*AD42</f>
        <v>0.13888888890505768</v>
      </c>
      <c r="AF42" s="34">
        <f>((T42+T41)/2)*AD42*K_P/K_UNIT</f>
        <v>-0.83333333343034577</v>
      </c>
      <c r="AG42" s="34">
        <f>Y42*K_D/K_UNIT</f>
        <v>-0.21228102985290298</v>
      </c>
      <c r="AH42" s="34">
        <f>AC42*K_I/K_UNIT/K_TIME_UNIT</f>
        <v>-0.87785422186191076</v>
      </c>
      <c r="AI42" s="34">
        <f>SUM(AE42:AH42)</f>
        <v>-1.7845796962401019</v>
      </c>
      <c r="AJ42" s="50">
        <f>AI42+AJ41</f>
        <v>-146.07988930175813</v>
      </c>
      <c r="AK42" s="38">
        <f>AK41+AI42</f>
        <v>1353.9201106982423</v>
      </c>
    </row>
    <row r="43" ht="14.25">
      <c r="H43" s="26">
        <f>H42+2/24/6</f>
        <v>44197.791678240763</v>
      </c>
      <c r="I43" s="27">
        <f>-500000/15</f>
        <v>-33333.333333333336</v>
      </c>
      <c r="K43" s="26">
        <f>L42</f>
        <v>44197.527777777839</v>
      </c>
      <c r="L43" s="28">
        <f>K43+2/24/6</f>
        <v>44197.54166666673</v>
      </c>
      <c r="M43" s="30">
        <f>(L43-K43)*24*3600</f>
        <v>1200.0000001396984</v>
      </c>
      <c r="N43" s="30">
        <f>SUMIFS(LIQUIDITY_DELTAS2,TIMESTAMPS2,"&gt;="&amp;K43,TIMESTAMPS2,"&lt;"&amp;L43)</f>
        <v>0</v>
      </c>
      <c r="O43" s="30">
        <f>O42+N43</f>
        <v>1999999.9999999988</v>
      </c>
      <c r="P43" s="30">
        <f>P42-N43</f>
        <v>3.8562575355172157e-10</v>
      </c>
      <c r="Q43" s="31">
        <f>O43+P43</f>
        <v>1999999.9999999993</v>
      </c>
      <c r="R43" s="40">
        <f>P43/Q43</f>
        <v>1.9281287677586086e-16</v>
      </c>
      <c r="S43" s="41">
        <f>TARGET/PEER_TARGET_UNIT</f>
        <v>0.5</v>
      </c>
      <c r="T43" s="41">
        <f>IF(R43&gt;S43,0.5/(1-S43)*(R43-S43),0.5/S43*(R43-S43))</f>
        <v>-0.49999999999999983</v>
      </c>
      <c r="U43" s="42">
        <f>(T43-T42)/M43</f>
        <v>0</v>
      </c>
      <c r="V43" s="43">
        <f>T43-T42</f>
        <v>0</v>
      </c>
      <c r="W43" s="44">
        <f>IF(ALPHA_D&lt;=0,0,EXP(-ALPHA_D*M43/ALPHA_TIME_UNIT))</f>
        <v>0.71653131054598418</v>
      </c>
      <c r="X43" s="34">
        <f>U43+W43*(X42-U43)</f>
        <v>-4.4500274804425264e-07</v>
      </c>
      <c r="Y43" s="35">
        <f>V43+(1-W43)*(X42-U43)/(ALPHA_D/ALPHA_TIME_UNIT)</f>
        <v>-0.000633775018852299</v>
      </c>
      <c r="Z43" s="45">
        <f>IF(ALPHA_I&lt;=0,0,EXP(-ALPHA_I*M43/ALPHA_TIME_UNIT))</f>
        <v>0.98675516180566403</v>
      </c>
      <c r="AA43" s="46">
        <f>U43/(ALPHA_I/ALPHA_TIME_UNIT)</f>
        <v>0</v>
      </c>
      <c r="AB43" s="47">
        <f>T43-AA43+Z43*(AB42+AA43-T42)</f>
        <v>-0.13897406914840316</v>
      </c>
      <c r="AC43" s="48">
        <f>M43*((T43+T42)/2-AA43)+1/(ALPHA_I/ALPHA_TIME_UNIT)*(1-Z43)*(AB42+AA43-T42)</f>
        <v>-163.86779616985103</v>
      </c>
      <c r="AD43" s="49">
        <f>M43/K_TIME_UNIT</f>
        <v>0.013888888890505768</v>
      </c>
      <c r="AE43" s="34">
        <f>K_T/K_UNIT*AD43</f>
        <v>0.13888888890505768</v>
      </c>
      <c r="AF43" s="34">
        <f>((T43+T42)/2)*AD43*K_P/K_UNIT</f>
        <v>-0.83333333343034577</v>
      </c>
      <c r="AG43" s="34">
        <f>Y43*K_D/K_UNIT</f>
        <v>-0.15210600452455175</v>
      </c>
      <c r="AH43" s="34">
        <f>AC43*K_I/K_UNIT/K_TIME_UNIT</f>
        <v>-0.9103766453880614</v>
      </c>
      <c r="AI43" s="34">
        <f>SUM(AE43:AH43)</f>
        <v>-1.7569270944379012</v>
      </c>
      <c r="AJ43" s="50">
        <f>AI43+AJ42</f>
        <v>-147.83681639619604</v>
      </c>
      <c r="AK43" s="38">
        <f>AK42+AI43</f>
        <v>1352.1631836038043</v>
      </c>
    </row>
    <row r="44" ht="14.25">
      <c r="H44" s="26">
        <f>H43+2/24/6</f>
        <v>44197.805567129653</v>
      </c>
      <c r="I44" s="27">
        <f>-500000/15</f>
        <v>-33333.333333333336</v>
      </c>
      <c r="K44" s="26">
        <f>L43</f>
        <v>44197.54166666673</v>
      </c>
      <c r="L44" s="28">
        <f>K44+2/24/6</f>
        <v>44197.55555555562</v>
      </c>
      <c r="M44" s="30">
        <f>(L44-K44)*24*3600</f>
        <v>1200.0000001396984</v>
      </c>
      <c r="N44" s="30">
        <f>SUMIFS(LIQUIDITY_DELTAS2,TIMESTAMPS2,"&gt;="&amp;K44,TIMESTAMPS2,"&lt;"&amp;L44)</f>
        <v>0</v>
      </c>
      <c r="O44" s="30">
        <f>O43+N44</f>
        <v>1999999.9999999988</v>
      </c>
      <c r="P44" s="30">
        <f>P43-N44</f>
        <v>3.8562575355172157e-10</v>
      </c>
      <c r="Q44" s="31">
        <f>O44+P44</f>
        <v>1999999.9999999993</v>
      </c>
      <c r="R44" s="40">
        <f>P44/Q44</f>
        <v>1.9281287677586086e-16</v>
      </c>
      <c r="S44" s="41">
        <f>TARGET/PEER_TARGET_UNIT</f>
        <v>0.5</v>
      </c>
      <c r="T44" s="41">
        <f>IF(R44&gt;S44,0.5/(1-S44)*(R44-S44),0.5/S44*(R44-S44))</f>
        <v>-0.49999999999999983</v>
      </c>
      <c r="U44" s="42">
        <f>(T44-T43)/M44</f>
        <v>0</v>
      </c>
      <c r="V44" s="43">
        <f>T44-T43</f>
        <v>0</v>
      </c>
      <c r="W44" s="44">
        <f>IF(ALPHA_D&lt;=0,0,EXP(-ALPHA_D*M44/ALPHA_TIME_UNIT))</f>
        <v>0.71653131054598418</v>
      </c>
      <c r="X44" s="34">
        <f>U44+W44*(X43-U44)</f>
        <v>-3.1885840225271277e-07</v>
      </c>
      <c r="Y44" s="35">
        <f>V44+(1-W44)*(X43-U44)/(ALPHA_D/ALPHA_TIME_UNIT)</f>
        <v>-0.00045411964484954367</v>
      </c>
      <c r="Z44" s="45">
        <f>IF(ALPHA_I&lt;=0,0,EXP(-ALPHA_I*M44/ALPHA_TIME_UNIT))</f>
        <v>0.98675516180566403</v>
      </c>
      <c r="AA44" s="46">
        <f>U44/(ALPHA_I/ALPHA_TIME_UNIT)</f>
        <v>0</v>
      </c>
      <c r="AB44" s="47">
        <f>T44-AA44+Z44*(AB43+AA44-T43)</f>
        <v>-0.14375579918649206</v>
      </c>
      <c r="AC44" s="48">
        <f>M44*((T44+T43)/2-AA44)+1/(ALPHA_I/ALPHA_TIME_UNIT)*(1-Z44)*(AB43+AA44-T43)</f>
        <v>-169.64429664184564</v>
      </c>
      <c r="AD44" s="49">
        <f>M44/K_TIME_UNIT</f>
        <v>0.013888888890505768</v>
      </c>
      <c r="AE44" s="34">
        <f>K_T/K_UNIT*AD44</f>
        <v>0.13888888890505768</v>
      </c>
      <c r="AF44" s="34">
        <f>((T44+T43)/2)*AD44*K_P/K_UNIT</f>
        <v>-0.83333333343034577</v>
      </c>
      <c r="AG44" s="34">
        <f>Y44*K_D/K_UNIT</f>
        <v>-0.10898871476389048</v>
      </c>
      <c r="AH44" s="34">
        <f>AC44*K_I/K_UNIT/K_TIME_UNIT</f>
        <v>-0.94246831467692016</v>
      </c>
      <c r="AI44" s="34">
        <f>SUM(AE44:AH44)</f>
        <v>-1.7459014739660987</v>
      </c>
      <c r="AJ44" s="50">
        <f>AI44+AJ43</f>
        <v>-149.58271787016213</v>
      </c>
      <c r="AK44" s="38">
        <f>AK43+AI44</f>
        <v>1350.4172821298382</v>
      </c>
    </row>
    <row r="45" ht="14.25">
      <c r="H45" s="26">
        <f>H44+2/24/6</f>
        <v>44197.819456018544</v>
      </c>
      <c r="I45" s="27">
        <f>-500000/15</f>
        <v>-33333.333333333336</v>
      </c>
      <c r="K45" s="26">
        <f>L44</f>
        <v>44197.55555555562</v>
      </c>
      <c r="L45" s="28">
        <f>K45+2/24/6</f>
        <v>44197.569444444511</v>
      </c>
      <c r="M45" s="30">
        <f>(L45-K45)*24*3600</f>
        <v>1200.0000001396984</v>
      </c>
      <c r="N45" s="30">
        <f>SUMIFS(LIQUIDITY_DELTAS2,TIMESTAMPS2,"&gt;="&amp;K45,TIMESTAMPS2,"&lt;"&amp;L45)</f>
        <v>0</v>
      </c>
      <c r="O45" s="30">
        <f>O44+N45</f>
        <v>1999999.9999999988</v>
      </c>
      <c r="P45" s="30">
        <f>P44-N45</f>
        <v>3.8562575355172157e-10</v>
      </c>
      <c r="Q45" s="31">
        <f>O45+P45</f>
        <v>1999999.9999999993</v>
      </c>
      <c r="R45" s="40">
        <f>P45/Q45</f>
        <v>1.9281287677586086e-16</v>
      </c>
      <c r="S45" s="41">
        <f>TARGET/PEER_TARGET_UNIT</f>
        <v>0.5</v>
      </c>
      <c r="T45" s="41">
        <f>IF(R45&gt;S45,0.5/(1-S45)*(R45-S45),0.5/S45*(R45-S45))</f>
        <v>-0.49999999999999983</v>
      </c>
      <c r="U45" s="42">
        <f>(T45-T44)/M45</f>
        <v>0</v>
      </c>
      <c r="V45" s="43">
        <f>T45-T44</f>
        <v>0</v>
      </c>
      <c r="W45" s="44">
        <f>IF(ALPHA_D&lt;=0,0,EXP(-ALPHA_D*M45/ALPHA_TIME_UNIT))</f>
        <v>0.71653131054598418</v>
      </c>
      <c r="X45" s="34">
        <f>U45+W45*(X44-U45)</f>
        <v>-2.2847202884473487e-07</v>
      </c>
      <c r="Y45" s="35">
        <f>V45+(1-W45)*(X44-U45)/(ALPHA_D/ALPHA_TIME_UNIT)</f>
        <v>-0.0003253909442687204</v>
      </c>
      <c r="Z45" s="45">
        <f>IF(ALPHA_I&lt;=0,0,EXP(-ALPHA_I*M45/ALPHA_TIME_UNIT))</f>
        <v>0.98675516180566403</v>
      </c>
      <c r="AA45" s="46">
        <f>U45/(ALPHA_I/ALPHA_TIME_UNIT)</f>
        <v>0</v>
      </c>
      <c r="AB45" s="47">
        <f>T45-AA45+Z45*(AB44+AA45-T44)</f>
        <v>-0.14847419598393752</v>
      </c>
      <c r="AC45" s="48">
        <f>M45*((T45+T44)/2-AA45)+1/(ALPHA_I/ALPHA_TIME_UNIT)*(1-Z45)*(AB44+AA45-T44)</f>
        <v>-175.34428829975917</v>
      </c>
      <c r="AD45" s="49">
        <f>M45/K_TIME_UNIT</f>
        <v>0.013888888890505768</v>
      </c>
      <c r="AE45" s="34">
        <f>K_T/K_UNIT*AD45</f>
        <v>0.13888888890505768</v>
      </c>
      <c r="AF45" s="34">
        <f>((T45+T44)/2)*AD45*K_P/K_UNIT</f>
        <v>-0.83333333343034577</v>
      </c>
      <c r="AG45" s="34">
        <f>Y45*K_D/K_UNIT</f>
        <v>-0.078093826624492893</v>
      </c>
      <c r="AH45" s="34">
        <f>AC45*K_I/K_UNIT/K_TIME_UNIT</f>
        <v>-0.97413493499866199</v>
      </c>
      <c r="AI45" s="34">
        <f>SUM(AE45:AH45)</f>
        <v>-1.7466732061484431</v>
      </c>
      <c r="AJ45" s="50">
        <f>AI45+AJ44</f>
        <v>-151.32939107631057</v>
      </c>
      <c r="AK45" s="38">
        <f>AK44+AI45</f>
        <v>1348.6706089236898</v>
      </c>
    </row>
    <row r="46" ht="14.25">
      <c r="H46" s="26">
        <v>44198.416678240741</v>
      </c>
      <c r="I46" s="27">
        <f>-500000/3</f>
        <v>-166666.66666666666</v>
      </c>
      <c r="K46" s="26">
        <f>L45</f>
        <v>44197.569444444511</v>
      </c>
      <c r="L46" s="28">
        <f>K46+2/24/6</f>
        <v>44197.583333333401</v>
      </c>
      <c r="M46" s="30">
        <f>(L46-K46)*24*3600</f>
        <v>1200.0000001396984</v>
      </c>
      <c r="N46" s="30">
        <f>SUMIFS(LIQUIDITY_DELTAS2,TIMESTAMPS2,"&gt;="&amp;K46,TIMESTAMPS2,"&lt;"&amp;L46)</f>
        <v>0</v>
      </c>
      <c r="O46" s="30">
        <f>O45+N46</f>
        <v>1999999.9999999988</v>
      </c>
      <c r="P46" s="30">
        <f>P45-N46</f>
        <v>3.8562575355172157e-10</v>
      </c>
      <c r="Q46" s="31">
        <f>O46+P46</f>
        <v>1999999.9999999993</v>
      </c>
      <c r="R46" s="40">
        <f>P46/Q46</f>
        <v>1.9281287677586086e-16</v>
      </c>
      <c r="S46" s="41">
        <f>TARGET/PEER_TARGET_UNIT</f>
        <v>0.5</v>
      </c>
      <c r="T46" s="41">
        <f>IF(R46&gt;S46,0.5/(1-S46)*(R46-S46),0.5/S46*(R46-S46))</f>
        <v>-0.49999999999999983</v>
      </c>
      <c r="U46" s="42">
        <f>(T46-T45)/M46</f>
        <v>0</v>
      </c>
      <c r="V46" s="43">
        <f>T46-T45</f>
        <v>0</v>
      </c>
      <c r="W46" s="44">
        <f>IF(ALPHA_D&lt;=0,0,EXP(-ALPHA_D*M46/ALPHA_TIME_UNIT))</f>
        <v>0.71653131054598418</v>
      </c>
      <c r="X46" s="34">
        <f>U46+W46*(X45-U46)</f>
        <v>-1.6370736225121778e-07</v>
      </c>
      <c r="Y46" s="35">
        <f>V46+(1-W46)*(X45-U46)/(ALPHA_D/ALPHA_TIME_UNIT)</f>
        <v>-0.00023315279973666153</v>
      </c>
      <c r="Z46" s="45">
        <f>IF(ALPHA_I&lt;=0,0,EXP(-ALPHA_I*M46/ALPHA_TIME_UNIT))</f>
        <v>0.98675516180566403</v>
      </c>
      <c r="AA46" s="46">
        <f>U46/(ALPHA_I/ALPHA_TIME_UNIT)</f>
        <v>0</v>
      </c>
      <c r="AB46" s="47">
        <f>T46-AA46+Z46*(AB45+AA46-T45)</f>
        <v>-0.15313009837926411</v>
      </c>
      <c r="AC46" s="48">
        <f>M46*((T46+T45)/2-AA46)+1/(ALPHA_I/ALPHA_TIME_UNIT)*(1-Z46)*(AB45+AA46-T45)</f>
        <v>-180.9687844904546</v>
      </c>
      <c r="AD46" s="49">
        <f>M46/K_TIME_UNIT</f>
        <v>0.013888888890505768</v>
      </c>
      <c r="AE46" s="34">
        <f>K_T/K_UNIT*AD46</f>
        <v>0.13888888890505768</v>
      </c>
      <c r="AF46" s="34">
        <f>((T46+T45)/2)*AD46*K_P/K_UNIT</f>
        <v>-0.83333333343034577</v>
      </c>
      <c r="AG46" s="34">
        <f>Y46*K_D/K_UNIT</f>
        <v>-0.05595667193679877</v>
      </c>
      <c r="AH46" s="34">
        <f>AC46*K_I/K_UNIT/K_TIME_UNIT</f>
        <v>-1.005382136058081</v>
      </c>
      <c r="AI46" s="34">
        <f>SUM(AE46:AH46)</f>
        <v>-1.755783252520168</v>
      </c>
      <c r="AJ46" s="50">
        <f>AI46+AJ45</f>
        <v>-153.08517432883073</v>
      </c>
      <c r="AK46" s="38">
        <f>AK45+AI46</f>
        <v>1346.9148256711696</v>
      </c>
    </row>
    <row r="47" ht="14.25">
      <c r="H47" s="26">
        <f>H46+2/24/6</f>
        <v>44198.430567129632</v>
      </c>
      <c r="I47" s="27">
        <f>-500000/3</f>
        <v>-166666.66666666666</v>
      </c>
      <c r="K47" s="26">
        <f>L46</f>
        <v>44197.583333333401</v>
      </c>
      <c r="L47" s="28">
        <f>K47+2/24/6</f>
        <v>44197.597222222292</v>
      </c>
      <c r="M47" s="30">
        <f>(L47-K47)*24*3600</f>
        <v>1200.0000001396984</v>
      </c>
      <c r="N47" s="30">
        <f>SUMIFS(LIQUIDITY_DELTAS2,TIMESTAMPS2,"&gt;="&amp;K47,TIMESTAMPS2,"&lt;"&amp;L47)</f>
        <v>0</v>
      </c>
      <c r="O47" s="30">
        <f>O46+N47</f>
        <v>1999999.9999999988</v>
      </c>
      <c r="P47" s="30">
        <f>P46-N47</f>
        <v>3.8562575355172157e-10</v>
      </c>
      <c r="Q47" s="31">
        <f>O47+P47</f>
        <v>1999999.9999999993</v>
      </c>
      <c r="R47" s="40">
        <f>P47/Q47</f>
        <v>1.9281287677586086e-16</v>
      </c>
      <c r="S47" s="41">
        <f>TARGET/PEER_TARGET_UNIT</f>
        <v>0.5</v>
      </c>
      <c r="T47" s="41">
        <f>IF(R47&gt;S47,0.5/(1-S47)*(R47-S47),0.5/S47*(R47-S47))</f>
        <v>-0.49999999999999983</v>
      </c>
      <c r="U47" s="42">
        <f>(T47-T46)/M47</f>
        <v>0</v>
      </c>
      <c r="V47" s="43">
        <f>T47-T46</f>
        <v>0</v>
      </c>
      <c r="W47" s="44">
        <f>IF(ALPHA_D&lt;=0,0,EXP(-ALPHA_D*M47/ALPHA_TIME_UNIT))</f>
        <v>0.71653131054598418</v>
      </c>
      <c r="X47" s="34">
        <f>U47+W47*(X46-U47)</f>
        <v>-1.1730145081989126e-07</v>
      </c>
      <c r="Y47" s="35">
        <f>V47+(1-W47)*(X46-U47)/(ALPHA_D/ALPHA_TIME_UNIT)</f>
        <v>-0.00016706128115277549</v>
      </c>
      <c r="Z47" s="45">
        <f>IF(ALPHA_I&lt;=0,0,EXP(-ALPHA_I*M47/ALPHA_TIME_UNIT))</f>
        <v>0.98675516180566403</v>
      </c>
      <c r="AA47" s="46">
        <f>U47/(ALPHA_I/ALPHA_TIME_UNIT)</f>
        <v>0</v>
      </c>
      <c r="AB47" s="47">
        <f>T47-AA47+Z47*(AB46+AA47-T46)</f>
        <v>-0.15772433410071601</v>
      </c>
      <c r="AC47" s="48">
        <f>M47*((T47+T46)/2-AA47)+1/(ALPHA_I/ALPHA_TIME_UNIT)*(1-Z47)*(AB46+AA47-T46)</f>
        <v>-186.51878513917956</v>
      </c>
      <c r="AD47" s="49">
        <f>M47/K_TIME_UNIT</f>
        <v>0.013888888890505768</v>
      </c>
      <c r="AE47" s="34">
        <f>K_T/K_UNIT*AD47</f>
        <v>0.13888888890505768</v>
      </c>
      <c r="AF47" s="34">
        <f>((T47+T46)/2)*AD47*K_P/K_UNIT</f>
        <v>-0.83333333343034577</v>
      </c>
      <c r="AG47" s="34">
        <f>Y47*K_D/K_UNIT</f>
        <v>-0.040094707476666117</v>
      </c>
      <c r="AH47" s="34">
        <f>AC47*K_I/K_UNIT/K_TIME_UNIT</f>
        <v>-1.0362154729954418</v>
      </c>
      <c r="AI47" s="34">
        <f>SUM(AE47:AH47)</f>
        <v>-1.770754624997396</v>
      </c>
      <c r="AJ47" s="50">
        <f>AI47+AJ46</f>
        <v>-154.85592895382814</v>
      </c>
      <c r="AK47" s="38">
        <f>AK46+AI47</f>
        <v>1345.1440710461723</v>
      </c>
    </row>
    <row r="48" ht="14.25">
      <c r="H48" s="26">
        <f>H47+2/24/6</f>
        <v>44198.444456018522</v>
      </c>
      <c r="I48" s="27">
        <f>-500000/3</f>
        <v>-166666.66666666666</v>
      </c>
      <c r="K48" s="26">
        <f>L47</f>
        <v>44197.597222222292</v>
      </c>
      <c r="L48" s="28">
        <f>K48+2/24/6</f>
        <v>44197.611111111182</v>
      </c>
      <c r="M48" s="30">
        <f>(L48-K48)*24*3600</f>
        <v>1200.0000001396984</v>
      </c>
      <c r="N48" s="30">
        <f>SUMIFS(LIQUIDITY_DELTAS2,TIMESTAMPS2,"&gt;="&amp;K48,TIMESTAMPS2,"&lt;"&amp;L48)</f>
        <v>0</v>
      </c>
      <c r="O48" s="30">
        <f>O47+N48</f>
        <v>1999999.9999999988</v>
      </c>
      <c r="P48" s="30">
        <f>P47-N48</f>
        <v>3.8562575355172157e-10</v>
      </c>
      <c r="Q48" s="31">
        <f>O48+P48</f>
        <v>1999999.9999999993</v>
      </c>
      <c r="R48" s="40">
        <f>P48/Q48</f>
        <v>1.9281287677586086e-16</v>
      </c>
      <c r="S48" s="41">
        <f>TARGET/PEER_TARGET_UNIT</f>
        <v>0.5</v>
      </c>
      <c r="T48" s="41">
        <f>IF(R48&gt;S48,0.5/(1-S48)*(R48-S48),0.5/S48*(R48-S48))</f>
        <v>-0.49999999999999983</v>
      </c>
      <c r="U48" s="42">
        <f>(T48-T47)/M48</f>
        <v>0</v>
      </c>
      <c r="V48" s="43">
        <f>T48-T47</f>
        <v>0</v>
      </c>
      <c r="W48" s="44">
        <f>IF(ALPHA_D&lt;=0,0,EXP(-ALPHA_D*M48/ALPHA_TIME_UNIT))</f>
        <v>0.71653131054598418</v>
      </c>
      <c r="X48" s="34">
        <f>U48+W48*(X47-U48)</f>
        <v>-8.4050162284921998e-08</v>
      </c>
      <c r="Y48" s="35">
        <f>V48+(1-W48)*(X47-U48)/(ALPHA_D/ALPHA_TIME_UNIT)</f>
        <v>-0.00011970463872588935</v>
      </c>
      <c r="Z48" s="45">
        <f>IF(ALPHA_I&lt;=0,0,EXP(-ALPHA_I*M48/ALPHA_TIME_UNIT))</f>
        <v>0.98675516180566403</v>
      </c>
      <c r="AA48" s="46">
        <f>U48/(ALPHA_I/ALPHA_TIME_UNIT)</f>
        <v>0</v>
      </c>
      <c r="AB48" s="47">
        <f>T48-AA48+Z48*(AB47+AA48-T47)</f>
        <v>-0.16225771991341065</v>
      </c>
      <c r="AC48" s="48">
        <f>M48*((T48+T47)/2-AA48)+1/(ALPHA_I/ALPHA_TIME_UNIT)*(1-Z48)*(AB47+AA48-T47)</f>
        <v>-191.99527692733375</v>
      </c>
      <c r="AD48" s="49">
        <f>M48/K_TIME_UNIT</f>
        <v>0.013888888890505768</v>
      </c>
      <c r="AE48" s="34">
        <f>K_T/K_UNIT*AD48</f>
        <v>0.13888888890505768</v>
      </c>
      <c r="AF48" s="34">
        <f>((T48+T47)/2)*AD48*K_P/K_UNIT</f>
        <v>-0.83333333343034577</v>
      </c>
      <c r="AG48" s="34">
        <f>Y48*K_D/K_UNIT</f>
        <v>-0.028729113294213442</v>
      </c>
      <c r="AH48" s="34">
        <f>AC48*K_I/K_UNIT/K_TIME_UNIT</f>
        <v>-1.0666404273740764</v>
      </c>
      <c r="AI48" s="34">
        <f>SUM(AE48:AH48)</f>
        <v>-1.7898139851935779</v>
      </c>
      <c r="AJ48" s="50">
        <f>AI48+AJ47</f>
        <v>-156.64574293902172</v>
      </c>
      <c r="AK48" s="38">
        <f>AK47+AI48</f>
        <v>1343.3542570609786</v>
      </c>
    </row>
    <row r="49" ht="14.25">
      <c r="H49" s="26"/>
      <c r="I49" s="33"/>
      <c r="K49" s="26">
        <f>L48</f>
        <v>44197.611111111182</v>
      </c>
      <c r="L49" s="28">
        <f>K49+2/24/6</f>
        <v>44197.625000000073</v>
      </c>
      <c r="M49" s="30">
        <f>(L49-K49)*24*3600</f>
        <v>1200.0000001396984</v>
      </c>
      <c r="N49" s="30">
        <f>SUMIFS(LIQUIDITY_DELTAS2,TIMESTAMPS2,"&gt;="&amp;K49,TIMESTAMPS2,"&lt;"&amp;L49)</f>
        <v>0</v>
      </c>
      <c r="O49" s="30">
        <f>O48+N49</f>
        <v>1999999.9999999988</v>
      </c>
      <c r="P49" s="30">
        <f>P48-N49</f>
        <v>3.8562575355172157e-10</v>
      </c>
      <c r="Q49" s="31">
        <f>O49+P49</f>
        <v>1999999.9999999993</v>
      </c>
      <c r="R49" s="40">
        <f>P49/Q49</f>
        <v>1.9281287677586086e-16</v>
      </c>
      <c r="S49" s="41">
        <f>TARGET/PEER_TARGET_UNIT</f>
        <v>0.5</v>
      </c>
      <c r="T49" s="41">
        <f>IF(R49&gt;S49,0.5/(1-S49)*(R49-S49),0.5/S49*(R49-S49))</f>
        <v>-0.49999999999999983</v>
      </c>
      <c r="U49" s="42">
        <f>(T49-T48)/M49</f>
        <v>0</v>
      </c>
      <c r="V49" s="43">
        <f>T49-T48</f>
        <v>0</v>
      </c>
      <c r="W49" s="44">
        <f>IF(ALPHA_D&lt;=0,0,EXP(-ALPHA_D*M49/ALPHA_TIME_UNIT))</f>
        <v>0.71653131054598418</v>
      </c>
      <c r="X49" s="34">
        <f>U49+W49*(X48-U49)</f>
        <v>-6.0224572933617814e-08</v>
      </c>
      <c r="Y49" s="35">
        <f>V49+(1-W49)*(X48-U49)/(ALPHA_D/ALPHA_TIME_UNIT)</f>
        <v>-8.5772121664695074e-05</v>
      </c>
      <c r="Z49" s="45">
        <f>IF(ALPHA_I&lt;=0,0,EXP(-ALPHA_I*M49/ALPHA_TIME_UNIT))</f>
        <v>0.98675516180566403</v>
      </c>
      <c r="AA49" s="46">
        <f>U49/(ALPHA_I/ALPHA_TIME_UNIT)</f>
        <v>0</v>
      </c>
      <c r="AB49" s="47">
        <f>T49-AA49+Z49*(AB48+AA49-T48)</f>
        <v>-0.16673106176454361</v>
      </c>
      <c r="AC49" s="48">
        <f>M49*((T49+T48)/2-AA49)+1/(ALPHA_I/ALPHA_TIME_UNIT)*(1-Z49)*(AB48+AA49-T48)</f>
        <v>-197.39923346788123</v>
      </c>
      <c r="AD49" s="49">
        <f>M49/K_TIME_UNIT</f>
        <v>0.013888888890505768</v>
      </c>
      <c r="AE49" s="34">
        <f>K_T/K_UNIT*AD49</f>
        <v>0.13888888890505768</v>
      </c>
      <c r="AF49" s="34">
        <f>((T49+T48)/2)*AD49*K_P/K_UNIT</f>
        <v>-0.83333333343034577</v>
      </c>
      <c r="AG49" s="34">
        <f>Y49*K_D/K_UNIT</f>
        <v>-0.020585309199526818</v>
      </c>
      <c r="AH49" s="34">
        <f>AC49*K_I/K_UNIT/K_TIME_UNIT</f>
        <v>-1.0966624081548957</v>
      </c>
      <c r="AI49" s="34">
        <f>SUM(AE49:AH49)</f>
        <v>-1.8116921618797106</v>
      </c>
      <c r="AJ49" s="50">
        <f>AI49+AJ48</f>
        <v>-158.45743510090142</v>
      </c>
      <c r="AK49" s="38">
        <f>AK48+AI49</f>
        <v>1341.5425648990988</v>
      </c>
    </row>
    <row r="50" ht="14.25">
      <c r="H50" s="26"/>
      <c r="I50" s="33"/>
      <c r="K50" s="26">
        <f>L49</f>
        <v>44197.625000000073</v>
      </c>
      <c r="L50" s="28">
        <f>K50+2/24/6</f>
        <v>44197.638888888963</v>
      </c>
      <c r="M50" s="30">
        <f>(L50-K50)*24*3600</f>
        <v>1200.0000001396984</v>
      </c>
      <c r="N50" s="30">
        <f>SUMIFS(LIQUIDITY_DELTAS2,TIMESTAMPS2,"&gt;="&amp;K50,TIMESTAMPS2,"&lt;"&amp;L50)</f>
        <v>-33333.333333333336</v>
      </c>
      <c r="O50" s="30">
        <f>O49+N50</f>
        <v>1966666.6666666656</v>
      </c>
      <c r="P50" s="30">
        <f>P49-N50</f>
        <v>33333.333333333721</v>
      </c>
      <c r="Q50" s="31">
        <f>O50+P50</f>
        <v>1999999.9999999993</v>
      </c>
      <c r="R50" s="40">
        <f>P50/Q50</f>
        <v>0.016666666666666868</v>
      </c>
      <c r="S50" s="41">
        <f>TARGET/PEER_TARGET_UNIT</f>
        <v>0.5</v>
      </c>
      <c r="T50" s="41">
        <f>IF(R50&gt;S50,0.5/(1-S50)*(R50-S50),0.5/S50*(R50-S50))</f>
        <v>-0.48333333333333311</v>
      </c>
      <c r="U50" s="42">
        <f>(T50-T49)/M50</f>
        <v>1.3888888887272053e-05</v>
      </c>
      <c r="V50" s="43">
        <f>T50-T49</f>
        <v>0.016666666666666718</v>
      </c>
      <c r="W50" s="44">
        <f>IF(ALPHA_D&lt;=0,0,EXP(-ALPHA_D*M50/ALPHA_TIME_UNIT))</f>
        <v>0.71653131054598418</v>
      </c>
      <c r="X50" s="34">
        <f>U50+W50*(X49-U50)</f>
        <v>3.8939123386762556e-06</v>
      </c>
      <c r="Y50" s="35">
        <f>V50+(1-W50)*(X49-U50)/(ALPHA_D/ALPHA_TIME_UNIT)</f>
        <v>0.0024317737848711732</v>
      </c>
      <c r="Z50" s="45">
        <f>IF(ALPHA_I&lt;=0,0,EXP(-ALPHA_I*M50/ALPHA_TIME_UNIT))</f>
        <v>0.98675516180566403</v>
      </c>
      <c r="AA50" s="46">
        <f>U50/(ALPHA_I/ALPHA_TIME_UNIT)</f>
        <v>1.2499999998544848</v>
      </c>
      <c r="AB50" s="47">
        <f>T50-AA50+Z50*(AB49+AA50-T49)</f>
        <v>-0.17103453600099638</v>
      </c>
      <c r="AC50" s="48">
        <f>M50*((T50+T49)/2-AA50)+1/(ALPHA_I/ALPHA_TIME_UNIT)*(1-Z50)*(AB49+AA50-T49)</f>
        <v>-202.68731878794279</v>
      </c>
      <c r="AD50" s="49">
        <f>M50/K_TIME_UNIT</f>
        <v>0.013888888890505768</v>
      </c>
      <c r="AE50" s="34">
        <f>K_T/K_UNIT*AD50</f>
        <v>0.13888888890505768</v>
      </c>
      <c r="AF50" s="34">
        <f>((T50+T49)/2)*AD50*K_P/K_UNIT</f>
        <v>-0.81944444453984</v>
      </c>
      <c r="AG50" s="34">
        <f>Y50*K_D/K_UNIT</f>
        <v>0.58362570836908156</v>
      </c>
      <c r="AH50" s="34">
        <f>AC50*K_I/K_UNIT/K_TIME_UNIT</f>
        <v>-1.1260406599330155</v>
      </c>
      <c r="AI50" s="34">
        <f>SUM(AE50:AH50)</f>
        <v>-1.2229705071987163</v>
      </c>
      <c r="AJ50" s="50">
        <f>AI50+AJ49</f>
        <v>-159.68040560810013</v>
      </c>
      <c r="AK50" s="38">
        <f>AK49+AI50</f>
        <v>1340.3195943919002</v>
      </c>
    </row>
    <row r="51" ht="14.25">
      <c r="H51" s="26"/>
      <c r="I51" s="33"/>
      <c r="K51" s="26">
        <f>L50</f>
        <v>44197.638888888963</v>
      </c>
      <c r="L51" s="28">
        <f>K51+2/24/6</f>
        <v>44197.652777777854</v>
      </c>
      <c r="M51" s="30">
        <f>(L51-K51)*24*3600</f>
        <v>1200.0000001396984</v>
      </c>
      <c r="N51" s="30">
        <f>SUMIFS(LIQUIDITY_DELTAS2,TIMESTAMPS2,"&gt;="&amp;K51,TIMESTAMPS2,"&lt;"&amp;L51)</f>
        <v>-33333.333333333336</v>
      </c>
      <c r="O51" s="30">
        <f>O50+N51</f>
        <v>1933333.3333333323</v>
      </c>
      <c r="P51" s="30">
        <f>P50-N51</f>
        <v>66666.666666667064</v>
      </c>
      <c r="Q51" s="31">
        <f>O51+P51</f>
        <v>1999999.9999999993</v>
      </c>
      <c r="R51" s="40">
        <f>P51/Q51</f>
        <v>0.033333333333333541</v>
      </c>
      <c r="S51" s="41">
        <f>TARGET/PEER_TARGET_UNIT</f>
        <v>0.5</v>
      </c>
      <c r="T51" s="41">
        <f>IF(R51&gt;S51,0.5/(1-S51)*(R51-S51),0.5/S51*(R51-S51))</f>
        <v>-0.46666666666666645</v>
      </c>
      <c r="U51" s="42">
        <f>(T51-T50)/M51</f>
        <v>1.3888888887272007e-05</v>
      </c>
      <c r="V51" s="43">
        <f>T51-T50</f>
        <v>0.016666666666666663</v>
      </c>
      <c r="W51" s="44">
        <f>IF(ALPHA_D&lt;=0,0,EXP(-ALPHA_D*M51/ALPHA_TIME_UNIT))</f>
        <v>0.71653131054598418</v>
      </c>
      <c r="X51" s="34">
        <f>U51+W51*(X50-U51)</f>
        <v>6.7271752420303156e-06</v>
      </c>
      <c r="Y51" s="35">
        <f>V51+(1-W51)*(X50-U51)/(ALPHA_D/ALPHA_TIME_UNIT)</f>
        <v>0.0064669202145920465</v>
      </c>
      <c r="Z51" s="45">
        <f>IF(ALPHA_I&lt;=0,0,EXP(-ALPHA_I*M51/ALPHA_TIME_UNIT))</f>
        <v>0.98675516180566403</v>
      </c>
      <c r="AA51" s="46">
        <f>U51/(ALPHA_I/ALPHA_TIME_UNIT)</f>
        <v>1.2499999998544808</v>
      </c>
      <c r="AB51" s="47">
        <f>T51-AA51+Z51*(AB50+AA51-T50)</f>
        <v>-0.17506026411427467</v>
      </c>
      <c r="AC51" s="48">
        <f>M51*((T51+T50)/2-AA51)+1/(ALPHA_I/ALPHA_TIME_UNIT)*(1-Z51)*(AB50+AA51-T50)</f>
        <v>-207.68446987129596</v>
      </c>
      <c r="AD51" s="49">
        <f>M51/K_TIME_UNIT</f>
        <v>0.013888888890505768</v>
      </c>
      <c r="AE51" s="34">
        <f>K_T/K_UNIT*AD51</f>
        <v>0.13888888890505768</v>
      </c>
      <c r="AF51" s="34">
        <f>((T51+T50)/2)*AD51*K_P/K_UNIT</f>
        <v>-0.79166666675882835</v>
      </c>
      <c r="AG51" s="34">
        <f>Y51*K_D/K_UNIT</f>
        <v>1.5520608515020911</v>
      </c>
      <c r="AH51" s="34">
        <f>AC51*K_I/K_UNIT/K_TIME_UNIT</f>
        <v>-1.1538026103960888</v>
      </c>
      <c r="AI51" s="34">
        <f>SUM(AE51:AH51)</f>
        <v>-0.25451953674776839</v>
      </c>
      <c r="AJ51" s="50">
        <f>AI51+AJ50</f>
        <v>-159.93492514484791</v>
      </c>
      <c r="AK51" s="38">
        <f>AK50+AI51</f>
        <v>1340.0650748551525</v>
      </c>
    </row>
    <row r="52" ht="14.25">
      <c r="H52" s="26"/>
      <c r="I52" s="33"/>
      <c r="K52" s="26">
        <f>L51</f>
        <v>44197.652777777854</v>
      </c>
      <c r="L52" s="28">
        <f>K52+2/24/6</f>
        <v>44197.666666666744</v>
      </c>
      <c r="M52" s="30">
        <f>(L52-K52)*24*3600</f>
        <v>1200.0000001396984</v>
      </c>
      <c r="N52" s="30">
        <f>SUMIFS(LIQUIDITY_DELTAS2,TIMESTAMPS2,"&gt;="&amp;K52,TIMESTAMPS2,"&lt;"&amp;L52)</f>
        <v>-33333.333333333336</v>
      </c>
      <c r="O52" s="30">
        <f>O51+N52</f>
        <v>1899999.9999999991</v>
      </c>
      <c r="P52" s="30">
        <f>P51-N52</f>
        <v>100000.00000000041</v>
      </c>
      <c r="Q52" s="31">
        <f>O52+P52</f>
        <v>1999999.9999999995</v>
      </c>
      <c r="R52" s="40">
        <f>P52/Q52</f>
        <v>0.050000000000000218</v>
      </c>
      <c r="S52" s="41">
        <f>TARGET/PEER_TARGET_UNIT</f>
        <v>0.5</v>
      </c>
      <c r="T52" s="41">
        <f>IF(R52&gt;S52,0.5/(1-S52)*(R52-S52),0.5/S52*(R52-S52))</f>
        <v>-0.44999999999999979</v>
      </c>
      <c r="U52" s="42">
        <f>(T52-T51)/M52</f>
        <v>1.3888888887272007e-05</v>
      </c>
      <c r="V52" s="43">
        <f>T52-T51</f>
        <v>0.016666666666666663</v>
      </c>
      <c r="W52" s="44">
        <f>IF(ALPHA_D&lt;=0,0,EXP(-ALPHA_D*M52/ALPHA_TIME_UNIT))</f>
        <v>0.71653131054598418</v>
      </c>
      <c r="X52" s="34">
        <f>U52+W52*(X51-U52)</f>
        <v>8.7572968232919206e-06</v>
      </c>
      <c r="Y52" s="35">
        <f>V52+(1-W52)*(X51-U52)/(ALPHA_D/ALPHA_TIME_UNIT)</f>
        <v>0.0093582289741248863</v>
      </c>
      <c r="Z52" s="45">
        <f>IF(ALPHA_I&lt;=0,0,EXP(-ALPHA_I*M52/ALPHA_TIME_UNIT))</f>
        <v>0.98675516180566403</v>
      </c>
      <c r="AA52" s="46">
        <f>U52/(ALPHA_I/ALPHA_TIME_UNIT)</f>
        <v>1.2499999998544808</v>
      </c>
      <c r="AB52" s="47">
        <f>T52-AA52+Z52*(AB51+AA52-T51)</f>
        <v>-0.17881192480683938</v>
      </c>
      <c r="AC52" s="48">
        <f>M52*((T52+T51)/2-AA52)+1/(ALPHA_I/ALPHA_TIME_UNIT)*(1-Z52)*(AB51+AA52-T51)</f>
        <v>-212.35053773320033</v>
      </c>
      <c r="AD52" s="49">
        <f>M52/K_TIME_UNIT</f>
        <v>0.013888888890505768</v>
      </c>
      <c r="AE52" s="34">
        <f>K_T/K_UNIT*AD52</f>
        <v>0.13888888890505768</v>
      </c>
      <c r="AF52" s="34">
        <f>((T52+T51)/2)*AD52*K_P/K_UNIT</f>
        <v>-0.76388888897781704</v>
      </c>
      <c r="AG52" s="34">
        <f>Y52*K_D/K_UNIT</f>
        <v>2.2459749537899727</v>
      </c>
      <c r="AH52" s="34">
        <f>AC52*K_I/K_UNIT/K_TIME_UNIT</f>
        <v>-1.1797252096288906</v>
      </c>
      <c r="AI52" s="34">
        <f>SUM(AE52:AH52)</f>
        <v>0.44124974408832274</v>
      </c>
      <c r="AJ52" s="50">
        <f>AI52+AJ51</f>
        <v>-159.4936754007596</v>
      </c>
      <c r="AK52" s="38">
        <f>AK51+AI52</f>
        <v>1340.5063245992408</v>
      </c>
    </row>
    <row r="53" ht="14.25">
      <c r="H53" s="90"/>
      <c r="I53" s="72"/>
      <c r="K53" s="26">
        <f>L52</f>
        <v>44197.666666666744</v>
      </c>
      <c r="L53" s="28">
        <f>K53+2/24/6</f>
        <v>44197.680555555635</v>
      </c>
      <c r="M53" s="30">
        <f>(L53-K53)*24*3600</f>
        <v>1200.0000001396984</v>
      </c>
      <c r="N53" s="30">
        <f>SUMIFS(LIQUIDITY_DELTAS2,TIMESTAMPS2,"&gt;="&amp;K53,TIMESTAMPS2,"&lt;"&amp;L53)</f>
        <v>-33333.333333333336</v>
      </c>
      <c r="O53" s="30">
        <f>O52+N53</f>
        <v>1866666.6666666658</v>
      </c>
      <c r="P53" s="30">
        <f>P52-N53</f>
        <v>133333.33333333375</v>
      </c>
      <c r="Q53" s="31">
        <f>O53+P53</f>
        <v>1999999.9999999995</v>
      </c>
      <c r="R53" s="40">
        <f>P53/Q53</f>
        <v>0.066666666666666888</v>
      </c>
      <c r="S53" s="41">
        <f>TARGET/PEER_TARGET_UNIT</f>
        <v>0.5</v>
      </c>
      <c r="T53" s="41">
        <f>IF(R53&gt;S53,0.5/(1-S53)*(R53-S53),0.5/S53*(R53-S53))</f>
        <v>-0.43333333333333313</v>
      </c>
      <c r="U53" s="42">
        <f>(T53-T52)/M53</f>
        <v>1.3888888887272007e-05</v>
      </c>
      <c r="V53" s="43">
        <f>T53-T52</f>
        <v>0.016666666666666663</v>
      </c>
      <c r="W53" s="44">
        <f>IF(ALPHA_D&lt;=0,0,EXP(-ALPHA_D*M53/ALPHA_TIME_UNIT))</f>
        <v>0.71653131054598418</v>
      </c>
      <c r="X53" s="34">
        <f>U53+W53*(X52-U53)</f>
        <v>1.0211942500480983e-05</v>
      </c>
      <c r="Y53" s="35">
        <f>V53+(1-W53)*(X52-U53)/(ALPHA_D/ALPHA_TIME_UNIT)</f>
        <v>0.011429942228786035</v>
      </c>
      <c r="Z53" s="45">
        <f>IF(ALPHA_I&lt;=0,0,EXP(-ALPHA_I*M53/ALPHA_TIME_UNIT))</f>
        <v>0.98675516180566403</v>
      </c>
      <c r="AA53" s="46">
        <f>U53/(ALPHA_I/ALPHA_TIME_UNIT)</f>
        <v>1.2499999998544808</v>
      </c>
      <c r="AB53" s="47">
        <f>T53-AA53+Z53*(AB52+AA53-T52)</f>
        <v>-0.18229314805733221</v>
      </c>
      <c r="AC53" s="48">
        <f>M53*((T53+T52)/2-AA53)+1/(ALPHA_I/ALPHA_TIME_UNIT)*(1-Z53)*(AB52+AA53-T52)</f>
        <v>-216.68990751735237</v>
      </c>
      <c r="AD53" s="49">
        <f>M53/K_TIME_UNIT</f>
        <v>0.013888888890505768</v>
      </c>
      <c r="AE53" s="34">
        <f>K_T/K_UNIT*AD53</f>
        <v>0.13888888890505768</v>
      </c>
      <c r="AF53" s="34">
        <f>((T53+T52)/2)*AD53*K_P/K_UNIT</f>
        <v>-0.73611111119680528</v>
      </c>
      <c r="AG53" s="34">
        <f>Y53*K_D/K_UNIT</f>
        <v>2.7431861349086484</v>
      </c>
      <c r="AH53" s="34">
        <f>AC53*K_I/K_UNIT/K_TIME_UNIT</f>
        <v>-1.2038328195408465</v>
      </c>
      <c r="AI53" s="34">
        <f>SUM(AE53:AH53)</f>
        <v>0.94213109307605425</v>
      </c>
      <c r="AJ53" s="50">
        <f>AI53+AJ52</f>
        <v>-158.55154430768354</v>
      </c>
      <c r="AK53" s="38">
        <f>AK52+AI53</f>
        <v>1341.4484556923169</v>
      </c>
    </row>
    <row r="54" ht="14.25">
      <c r="K54" s="26">
        <f>L53</f>
        <v>44197.680555555635</v>
      </c>
      <c r="L54" s="28">
        <f>K54+2/24/6</f>
        <v>44197.694444444525</v>
      </c>
      <c r="M54" s="30">
        <f>(L54-K54)*24*3600</f>
        <v>1200.0000001396984</v>
      </c>
      <c r="N54" s="30">
        <f>SUMIFS(LIQUIDITY_DELTAS2,TIMESTAMPS2,"&gt;="&amp;K54,TIMESTAMPS2,"&lt;"&amp;L54)</f>
        <v>-33333.333333333336</v>
      </c>
      <c r="O54" s="30">
        <f>O53+N54</f>
        <v>1833333.3333333326</v>
      </c>
      <c r="P54" s="30">
        <f>P53-N54</f>
        <v>166666.66666666709</v>
      </c>
      <c r="Q54" s="31">
        <f>O54+P54</f>
        <v>1999999.9999999995</v>
      </c>
      <c r="R54" s="40">
        <f>P54/Q54</f>
        <v>0.083333333333333565</v>
      </c>
      <c r="S54" s="41">
        <f>TARGET/PEER_TARGET_UNIT</f>
        <v>0.5</v>
      </c>
      <c r="T54" s="41">
        <f>IF(R54&gt;S54,0.5/(1-S54)*(R54-S54),0.5/S54*(R54-S54))</f>
        <v>-0.41666666666666641</v>
      </c>
      <c r="U54" s="42">
        <f>(T54-T53)/M54</f>
        <v>1.3888888887272053e-05</v>
      </c>
      <c r="V54" s="43">
        <f>T54-T53</f>
        <v>0.016666666666666718</v>
      </c>
      <c r="W54" s="44">
        <f>IF(ALPHA_D&lt;=0,0,EXP(-ALPHA_D*M54/ALPHA_TIME_UNIT))</f>
        <v>0.71653131054598418</v>
      </c>
      <c r="X54" s="34">
        <f>U54+W54*(X53-U54)</f>
        <v>1.1254241673937326e-05</v>
      </c>
      <c r="Y54" s="35">
        <f>V54+(1-W54)*(X53-U54)/(ALPHA_D/ALPHA_TIME_UNIT)</f>
        <v>0.012914389642223884</v>
      </c>
      <c r="Z54" s="45">
        <f>IF(ALPHA_I&lt;=0,0,EXP(-ALPHA_I*M54/ALPHA_TIME_UNIT))</f>
        <v>0.98675516180566403</v>
      </c>
      <c r="AA54" s="46">
        <f>U54/(ALPHA_I/ALPHA_TIME_UNIT)</f>
        <v>1.2499999998544848</v>
      </c>
      <c r="AB54" s="47">
        <f>T54-AA54+Z54*(AB53+AA54-T53)</f>
        <v>-0.18550751576591495</v>
      </c>
      <c r="AC54" s="48">
        <f>M54*((T54+T53)/2-AA54)+1/(ALPHA_I/ALPHA_TIME_UNIT)*(1-Z54)*(AB53+AA54-T53)</f>
        <v>-220.70690628693046</v>
      </c>
      <c r="AD54" s="49">
        <f>M54/K_TIME_UNIT</f>
        <v>0.013888888890505768</v>
      </c>
      <c r="AE54" s="34">
        <f>K_T/K_UNIT*AD54</f>
        <v>0.13888888890505768</v>
      </c>
      <c r="AF54" s="34">
        <f>((T54+T53)/2)*AD54*K_P/K_UNIT</f>
        <v>-0.70833333341579385</v>
      </c>
      <c r="AG54" s="34">
        <f>Y54*K_D/K_UNIT</f>
        <v>3.099453514133732</v>
      </c>
      <c r="AH54" s="34">
        <f>AC54*K_I/K_UNIT/K_TIME_UNIT</f>
        <v>-1.2261494793718359</v>
      </c>
      <c r="AI54" s="34">
        <f>SUM(AE54:AH54)</f>
        <v>1.30385959025116</v>
      </c>
      <c r="AJ54" s="50">
        <f>AI54+AJ53</f>
        <v>-157.24768471743238</v>
      </c>
      <c r="AK54" s="38">
        <f>AK53+AI54</f>
        <v>1342.7523152825681</v>
      </c>
    </row>
    <row r="55" ht="14.25">
      <c r="K55" s="26">
        <f>L54</f>
        <v>44197.694444444525</v>
      </c>
      <c r="L55" s="28">
        <f>K55+2/24/6</f>
        <v>44197.708333333416</v>
      </c>
      <c r="M55" s="30">
        <f>(L55-K55)*24*3600</f>
        <v>1200.0000001396984</v>
      </c>
      <c r="N55" s="30">
        <f>SUMIFS(LIQUIDITY_DELTAS2,TIMESTAMPS2,"&gt;="&amp;K55,TIMESTAMPS2,"&lt;"&amp;L55)</f>
        <v>-33333.333333333336</v>
      </c>
      <c r="O55" s="30">
        <f>O54+N55</f>
        <v>1799999.9999999993</v>
      </c>
      <c r="P55" s="30">
        <f>P54-N55</f>
        <v>200000.00000000044</v>
      </c>
      <c r="Q55" s="31">
        <f>O55+P55</f>
        <v>1999999.9999999998</v>
      </c>
      <c r="R55" s="40">
        <f>P55/Q55</f>
        <v>0.10000000000000023</v>
      </c>
      <c r="S55" s="41">
        <f>TARGET/PEER_TARGET_UNIT</f>
        <v>0.5</v>
      </c>
      <c r="T55" s="41">
        <f>IF(R55&gt;S55,0.5/(1-S55)*(R55-S55),0.5/S55*(R55-S55))</f>
        <v>-0.3999999999999998</v>
      </c>
      <c r="U55" s="42">
        <f>(T55-T54)/M55</f>
        <v>1.388888888727196e-05</v>
      </c>
      <c r="V55" s="43">
        <f>T55-T54</f>
        <v>0.016666666666666607</v>
      </c>
      <c r="W55" s="44">
        <f>IF(ALPHA_D&lt;=0,0,EXP(-ALPHA_D*M55/ALPHA_TIME_UNIT))</f>
        <v>0.71653131054598418</v>
      </c>
      <c r="X55" s="34">
        <f>U55+W55*(X54-U55)</f>
        <v>1.200108166667497e-05</v>
      </c>
      <c r="Y55" s="35">
        <f>V55+(1-W55)*(X54-U55)/(ALPHA_D/ALPHA_TIME_UNIT)</f>
        <v>0.013978042692811091</v>
      </c>
      <c r="Z55" s="45">
        <f>IF(ALPHA_I&lt;=0,0,EXP(-ALPHA_I*M55/ALPHA_TIME_UNIT))</f>
        <v>0.98675516180566403</v>
      </c>
      <c r="AA55" s="46">
        <f>U55/(ALPHA_I/ALPHA_TIME_UNIT)</f>
        <v>1.2499999998544764</v>
      </c>
      <c r="AB55" s="47">
        <f>T55-AA55+Z55*(AB54+AA55-T54)</f>
        <v>-0.18845856239106173</v>
      </c>
      <c r="AC55" s="48">
        <f>M55*((T55+T54)/2-AA55)+1/(ALPHA_I/ALPHA_TIME_UNIT)*(1-Z55)*(AB54+AA55-T54)</f>
        <v>-224.4058037938612</v>
      </c>
      <c r="AD55" s="49">
        <f>M55/K_TIME_UNIT</f>
        <v>0.013888888890505768</v>
      </c>
      <c r="AE55" s="34">
        <f>K_T/K_UNIT*AD55</f>
        <v>0.13888888890505768</v>
      </c>
      <c r="AF55" s="34">
        <f>((T55+T54)/2)*AD55*K_P/K_UNIT</f>
        <v>-0.68055555563478221</v>
      </c>
      <c r="AG55" s="34">
        <f>Y55*K_D/K_UNIT</f>
        <v>3.354730246274662</v>
      </c>
      <c r="AH55" s="34">
        <f>AC55*K_I/K_UNIT/K_TIME_UNIT</f>
        <v>-1.2466989099658956</v>
      </c>
      <c r="AI55" s="34">
        <f>SUM(AE55:AH55)</f>
        <v>1.5663646695790419</v>
      </c>
      <c r="AJ55" s="50">
        <f>AI55+AJ54</f>
        <v>-155.68132004785335</v>
      </c>
      <c r="AK55" s="38">
        <f>AK54+AI55</f>
        <v>1344.3186799521472</v>
      </c>
    </row>
    <row r="56" ht="14.25">
      <c r="K56" s="26">
        <f>L55</f>
        <v>44197.708333333416</v>
      </c>
      <c r="L56" s="28">
        <f>K56+2/24/6</f>
        <v>44197.722222222306</v>
      </c>
      <c r="M56" s="30">
        <f>(L56-K56)*24*3600</f>
        <v>1200.0000001396984</v>
      </c>
      <c r="N56" s="30">
        <f>SUMIFS(LIQUIDITY_DELTAS2,TIMESTAMPS2,"&gt;="&amp;K56,TIMESTAMPS2,"&lt;"&amp;L56)</f>
        <v>-33333.333333333336</v>
      </c>
      <c r="O56" s="30">
        <f>O55+N56</f>
        <v>1766666.666666666</v>
      </c>
      <c r="P56" s="30">
        <f>P55-N56</f>
        <v>233333.33333333378</v>
      </c>
      <c r="Q56" s="31">
        <f>O56+P56</f>
        <v>1999999.9999999998</v>
      </c>
      <c r="R56" s="40">
        <f>P56/Q56</f>
        <v>0.1166666666666669</v>
      </c>
      <c r="S56" s="41">
        <f>TARGET/PEER_TARGET_UNIT</f>
        <v>0.5</v>
      </c>
      <c r="T56" s="41">
        <f>IF(R56&gt;S56,0.5/(1-S56)*(R56-S56),0.5/S56*(R56-S56))</f>
        <v>-0.38333333333333308</v>
      </c>
      <c r="U56" s="42">
        <f>(T56-T55)/M56</f>
        <v>1.3888888887272053e-05</v>
      </c>
      <c r="V56" s="43">
        <f>T56-T55</f>
        <v>0.016666666666666718</v>
      </c>
      <c r="W56" s="44">
        <f>IF(ALPHA_D&lt;=0,0,EXP(-ALPHA_D*M56/ALPHA_TIME_UNIT))</f>
        <v>0.71653131054598418</v>
      </c>
      <c r="X56" s="34">
        <f>U56+W56*(X55-U56)</f>
        <v>1.2536215905439453e-05</v>
      </c>
      <c r="Y56" s="35">
        <f>V56+(1-W56)*(X55-U56)/(ALPHA_D/ALPHA_TIME_UNIT)</f>
        <v>0.014740183407114579</v>
      </c>
      <c r="Z56" s="45">
        <f>IF(ALPHA_I&lt;=0,0,EXP(-ALPHA_I*M56/ALPHA_TIME_UNIT))</f>
        <v>0.98675516180566403</v>
      </c>
      <c r="AA56" s="46">
        <f>U56/(ALPHA_I/ALPHA_TIME_UNIT)</f>
        <v>1.2499999998544848</v>
      </c>
      <c r="AB56" s="47">
        <f>T56-AA56+Z56*(AB55+AA56-T55)</f>
        <v>-0.19114977557791546</v>
      </c>
      <c r="AC56" s="48">
        <f>M56*((T56+T55)/2-AA56)+1/(ALPHA_I/ALPHA_TIME_UNIT)*(1-Z56)*(AB55+AA56-T55)</f>
        <v>-227.79081323789774</v>
      </c>
      <c r="AD56" s="49">
        <f>M56/K_TIME_UNIT</f>
        <v>0.013888888890505768</v>
      </c>
      <c r="AE56" s="34">
        <f>K_T/K_UNIT*AD56</f>
        <v>0.13888888890505768</v>
      </c>
      <c r="AF56" s="34">
        <f>((T56+T55)/2)*AD56*K_P/K_UNIT</f>
        <v>-0.65277777785377078</v>
      </c>
      <c r="AG56" s="34">
        <f>Y56*K_D/K_UNIT</f>
        <v>3.5376440177074988</v>
      </c>
      <c r="AH56" s="34">
        <f>AC56*K_I/K_UNIT/K_TIME_UNIT</f>
        <v>-1.2655045179883206</v>
      </c>
      <c r="AI56" s="34">
        <f>SUM(AE56:AH56)</f>
        <v>1.7582506107704652</v>
      </c>
      <c r="AJ56" s="50">
        <f>AI56+AJ55</f>
        <v>-153.92306943708289</v>
      </c>
      <c r="AK56" s="38">
        <f>AK55+AI56</f>
        <v>1346.0769305629178</v>
      </c>
    </row>
    <row r="57" ht="14.25">
      <c r="K57" s="26">
        <f>L56</f>
        <v>44197.722222222306</v>
      </c>
      <c r="L57" s="28">
        <f>K57+2/24/6</f>
        <v>44197.736111111197</v>
      </c>
      <c r="M57" s="30">
        <f>(L57-K57)*24*3600</f>
        <v>1200.0000001396984</v>
      </c>
      <c r="N57" s="30">
        <f>SUMIFS(LIQUIDITY_DELTAS2,TIMESTAMPS2,"&gt;="&amp;K57,TIMESTAMPS2,"&lt;"&amp;L57)</f>
        <v>-33333.333333333336</v>
      </c>
      <c r="O57" s="30">
        <f>O56+N57</f>
        <v>1733333.3333333328</v>
      </c>
      <c r="P57" s="30">
        <f>P56-N57</f>
        <v>266666.66666666709</v>
      </c>
      <c r="Q57" s="31">
        <f>O57+P57</f>
        <v>2000000</v>
      </c>
      <c r="R57" s="40">
        <f>P57/Q57</f>
        <v>0.13333333333333355</v>
      </c>
      <c r="S57" s="41">
        <f>TARGET/PEER_TARGET_UNIT</f>
        <v>0.5</v>
      </c>
      <c r="T57" s="41">
        <f>IF(R57&gt;S57,0.5/(1-S57)*(R57-S57),0.5/S57*(R57-S57))</f>
        <v>-0.36666666666666647</v>
      </c>
      <c r="U57" s="42">
        <f>(T57-T56)/M57</f>
        <v>1.388888888727196e-05</v>
      </c>
      <c r="V57" s="43">
        <f>T57-T56</f>
        <v>0.016666666666666607</v>
      </c>
      <c r="W57" s="44">
        <f>IF(ALPHA_D&lt;=0,0,EXP(-ALPHA_D*M57/ALPHA_TIME_UNIT))</f>
        <v>0.71653131054598418</v>
      </c>
      <c r="X57" s="34">
        <f>U57+W57*(X56-U57)</f>
        <v>1.291965634285937e-05</v>
      </c>
      <c r="Y57" s="35">
        <f>V57+(1-W57)*(X56-U57)/(ALPHA_D/ALPHA_TIME_UNIT)</f>
        <v>0.015286281091954908</v>
      </c>
      <c r="Z57" s="45">
        <f>IF(ALPHA_I&lt;=0,0,EXP(-ALPHA_I*M57/ALPHA_TIME_UNIT))</f>
        <v>0.98675516180566403</v>
      </c>
      <c r="AA57" s="46">
        <f>U57/(ALPHA_I/ALPHA_TIME_UNIT)</f>
        <v>1.2499999998544764</v>
      </c>
      <c r="AB57" s="47">
        <f>T57-AA57+Z57*(AB56+AA57-T56)</f>
        <v>-0.19358459677832363</v>
      </c>
      <c r="AC57" s="48">
        <f>M57*((T57+T56)/2-AA57)+1/(ALPHA_I/ALPHA_TIME_UNIT)*(1-Z57)*(AB56+AA57-T56)</f>
        <v>-230.86609201564374</v>
      </c>
      <c r="AD57" s="49">
        <f>M57/K_TIME_UNIT</f>
        <v>0.013888888890505768</v>
      </c>
      <c r="AE57" s="34">
        <f>K_T/K_UNIT*AD57</f>
        <v>0.13888888890505768</v>
      </c>
      <c r="AF57" s="34">
        <f>((T57+T56)/2)*AD57*K_P/K_UNIT</f>
        <v>-0.62500000007275913</v>
      </c>
      <c r="AG57" s="34">
        <f>Y57*K_D/K_UNIT</f>
        <v>3.668707462069178</v>
      </c>
      <c r="AH57" s="34">
        <f>AC57*K_I/K_UNIT/K_TIME_UNIT</f>
        <v>-1.2825894000869098</v>
      </c>
      <c r="AI57" s="34">
        <f>SUM(AE57:AH57)</f>
        <v>1.9000069508145667</v>
      </c>
      <c r="AJ57" s="50">
        <f>AI57+AJ56</f>
        <v>-152.02306248626832</v>
      </c>
      <c r="AK57" s="38">
        <f>AK56+AI57</f>
        <v>1347.9769375137323</v>
      </c>
    </row>
    <row r="58" ht="14.25">
      <c r="K58" s="26">
        <f>L57</f>
        <v>44197.736111111197</v>
      </c>
      <c r="L58" s="28">
        <f>K58+2/24/6</f>
        <v>44197.750000000087</v>
      </c>
      <c r="M58" s="30">
        <f>(L58-K58)*24*3600</f>
        <v>1200.0000001396984</v>
      </c>
      <c r="N58" s="30">
        <f>SUMIFS(LIQUIDITY_DELTAS2,TIMESTAMPS2,"&gt;="&amp;K58,TIMESTAMPS2,"&lt;"&amp;L58)</f>
        <v>-33333.333333333336</v>
      </c>
      <c r="O58" s="30">
        <f>O57+N58</f>
        <v>1699999.9999999995</v>
      </c>
      <c r="P58" s="30">
        <f>P57-N58</f>
        <v>300000.00000000041</v>
      </c>
      <c r="Q58" s="31">
        <f>O58+P58</f>
        <v>2000000</v>
      </c>
      <c r="R58" s="40">
        <f>P58/Q58</f>
        <v>0.15000000000000022</v>
      </c>
      <c r="S58" s="41">
        <f>TARGET/PEER_TARGET_UNIT</f>
        <v>0.5</v>
      </c>
      <c r="T58" s="41">
        <f>IF(R58&gt;S58,0.5/(1-S58)*(R58-S58),0.5/S58*(R58-S58))</f>
        <v>-0.34999999999999976</v>
      </c>
      <c r="U58" s="42">
        <f>(T58-T57)/M58</f>
        <v>1.3888888887272053e-05</v>
      </c>
      <c r="V58" s="43">
        <f>T58-T57</f>
        <v>0.016666666666666718</v>
      </c>
      <c r="W58" s="44">
        <f>IF(ALPHA_D&lt;=0,0,EXP(-ALPHA_D*M58/ALPHA_TIME_UNIT))</f>
        <v>0.71653131054598418</v>
      </c>
      <c r="X58" s="34">
        <f>U58+W58*(X57-U58)</f>
        <v>1.3194403422000214e-05</v>
      </c>
      <c r="Y58" s="35">
        <f>V58+(1-W58)*(X57-U58)/(ALPHA_D/ALPHA_TIME_UNIT)</f>
        <v>0.015677577181759678</v>
      </c>
      <c r="Z58" s="45">
        <f>IF(ALPHA_I&lt;=0,0,EXP(-ALPHA_I*M58/ALPHA_TIME_UNIT))</f>
        <v>0.98675516180566403</v>
      </c>
      <c r="AA58" s="46">
        <f>U58/(ALPHA_I/ALPHA_TIME_UNIT)</f>
        <v>1.2499999998544848</v>
      </c>
      <c r="AB58" s="47">
        <f>T58-AA58+Z58*(AB57+AA58-T57)</f>
        <v>-0.19576642186266136</v>
      </c>
      <c r="AC58" s="48">
        <f>M58*((T58+T57)/2-AA58)+1/(ALPHA_I/ALPHA_TIME_UNIT)*(1-Z58)*(AB57+AA58-T57)</f>
        <v>-233.63574245965856</v>
      </c>
      <c r="AD58" s="49">
        <f>M58/K_TIME_UNIT</f>
        <v>0.013888888890505768</v>
      </c>
      <c r="AE58" s="34">
        <f>K_T/K_UNIT*AD58</f>
        <v>0.13888888890505768</v>
      </c>
      <c r="AF58" s="34">
        <f>((T58+T57)/2)*AD58*K_P/K_UNIT</f>
        <v>-0.59722222229174771</v>
      </c>
      <c r="AG58" s="34">
        <f>Y58*K_D/K_UNIT</f>
        <v>3.7626185236223226</v>
      </c>
      <c r="AH58" s="34">
        <f>AC58*K_I/K_UNIT/K_TIME_UNIT</f>
        <v>-1.2979763469981032</v>
      </c>
      <c r="AI58" s="34">
        <f>SUM(AE58:AH58)</f>
        <v>2.0063088432375293</v>
      </c>
      <c r="AJ58" s="50">
        <f>AI58+AJ57</f>
        <v>-150.0167536430308</v>
      </c>
      <c r="AK58" s="38">
        <f>AK57+AI58</f>
        <v>1349.9832463569699</v>
      </c>
    </row>
    <row r="59" ht="14.25">
      <c r="K59" s="26">
        <f>L58</f>
        <v>44197.750000000087</v>
      </c>
      <c r="L59" s="28">
        <f>K59+2/24/6</f>
        <v>44197.763888888978</v>
      </c>
      <c r="M59" s="30">
        <f>(L59-K59)*24*3600</f>
        <v>1200.0000001396984</v>
      </c>
      <c r="N59" s="30">
        <f>SUMIFS(LIQUIDITY_DELTAS2,TIMESTAMPS2,"&gt;="&amp;K59,TIMESTAMPS2,"&lt;"&amp;L59)</f>
        <v>-33333.333333333336</v>
      </c>
      <c r="O59" s="30">
        <f>O58+N59</f>
        <v>1666666.6666666663</v>
      </c>
      <c r="P59" s="30">
        <f>P58-N59</f>
        <v>333333.33333333372</v>
      </c>
      <c r="Q59" s="31">
        <f>O59+P59</f>
        <v>2000000</v>
      </c>
      <c r="R59" s="40">
        <f>P59/Q59</f>
        <v>0.16666666666666685</v>
      </c>
      <c r="S59" s="41">
        <f>TARGET/PEER_TARGET_UNIT</f>
        <v>0.5</v>
      </c>
      <c r="T59" s="41">
        <f>IF(R59&gt;S59,0.5/(1-S59)*(R59-S59),0.5/S59*(R59-S59))</f>
        <v>-0.33333333333333315</v>
      </c>
      <c r="U59" s="42">
        <f>(T59-T58)/M59</f>
        <v>1.388888888727196e-05</v>
      </c>
      <c r="V59" s="43">
        <f>T59-T58</f>
        <v>0.016666666666666607</v>
      </c>
      <c r="W59" s="44">
        <f>IF(ALPHA_D&lt;=0,0,EXP(-ALPHA_D*M59/ALPHA_TIME_UNIT))</f>
        <v>0.71653131054598418</v>
      </c>
      <c r="X59" s="34">
        <f>U59+W59*(X58-U59)</f>
        <v>1.3391268306685657e-05</v>
      </c>
      <c r="Y59" s="35">
        <f>V59+(1-W59)*(X58-U59)/(ALPHA_D/ALPHA_TIME_UNIT)</f>
        <v>0.015957953081799009</v>
      </c>
      <c r="Z59" s="45">
        <f>IF(ALPHA_I&lt;=0,0,EXP(-ALPHA_I*M59/ALPHA_TIME_UNIT))</f>
        <v>0.98675516180566403</v>
      </c>
      <c r="AA59" s="46">
        <f>U59/(ALPHA_I/ALPHA_TIME_UNIT)</f>
        <v>1.2499999998544764</v>
      </c>
      <c r="AB59" s="47">
        <f>T59-AA59+Z59*(AB58+AA59-T58)</f>
        <v>-0.19769860172354958</v>
      </c>
      <c r="AC59" s="48">
        <f>M59*((T59+T58)/2-AA59)+1/(ALPHA_I/ALPHA_TIME_UNIT)*(1-Z59)*(AB58+AA59-T58)</f>
        <v>-236.10381256776964</v>
      </c>
      <c r="AD59" s="49">
        <f>M59/K_TIME_UNIT</f>
        <v>0.013888888890505768</v>
      </c>
      <c r="AE59" s="34">
        <f>K_T/K_UNIT*AD59</f>
        <v>0.13888888890505768</v>
      </c>
      <c r="AF59" s="34">
        <f>((T59+T58)/2)*AD59*K_P/K_UNIT</f>
        <v>-0.56944444451073606</v>
      </c>
      <c r="AG59" s="34">
        <f>Y59*K_D/K_UNIT</f>
        <v>3.8299087396317621</v>
      </c>
      <c r="AH59" s="34">
        <f>AC59*K_I/K_UNIT/K_TIME_UNIT</f>
        <v>-1.3116878475987201</v>
      </c>
      <c r="AI59" s="34">
        <f>SUM(AE59:AH59)</f>
        <v>2.0876653364273636</v>
      </c>
      <c r="AJ59" s="50">
        <f>AI59+AJ58</f>
        <v>-147.92908830660343</v>
      </c>
      <c r="AK59" s="38">
        <f>AK58+AI59</f>
        <v>1352.0709116933972</v>
      </c>
    </row>
    <row r="60" ht="14.25">
      <c r="K60" s="26">
        <f>L59</f>
        <v>44197.763888888978</v>
      </c>
      <c r="L60" s="28">
        <f>K60+2/24/6</f>
        <v>44197.777777777868</v>
      </c>
      <c r="M60" s="30">
        <f>(L60-K60)*24*3600</f>
        <v>1200.0000001396984</v>
      </c>
      <c r="N60" s="30">
        <f>SUMIFS(LIQUIDITY_DELTAS2,TIMESTAMPS2,"&gt;="&amp;K60,TIMESTAMPS2,"&lt;"&amp;L60)</f>
        <v>-33333.333333333336</v>
      </c>
      <c r="O60" s="30">
        <f>O59+N60</f>
        <v>1633333.333333333</v>
      </c>
      <c r="P60" s="30">
        <f>P59-N60</f>
        <v>366666.66666666704</v>
      </c>
      <c r="Q60" s="31">
        <f>O60+P60</f>
        <v>2000000</v>
      </c>
      <c r="R60" s="40">
        <f>P60/Q60</f>
        <v>0.18333333333333351</v>
      </c>
      <c r="S60" s="41">
        <f>TARGET/PEER_TARGET_UNIT</f>
        <v>0.5</v>
      </c>
      <c r="T60" s="41">
        <f>IF(R60&gt;S60,0.5/(1-S60)*(R60-S60),0.5/S60*(R60-S60))</f>
        <v>-0.31666666666666649</v>
      </c>
      <c r="U60" s="42">
        <f>(T60-T59)/M60</f>
        <v>1.3888888887272007e-05</v>
      </c>
      <c r="V60" s="43">
        <f>T60-T59</f>
        <v>0.016666666666666663</v>
      </c>
      <c r="W60" s="44">
        <f>IF(ALPHA_D&lt;=0,0,EXP(-ALPHA_D*M60/ALPHA_TIME_UNIT))</f>
        <v>0.71653131054598418</v>
      </c>
      <c r="X60" s="34">
        <f>U60+W60*(X59-U60)</f>
        <v>1.3532328160509817e-05</v>
      </c>
      <c r="Y60" s="35">
        <f>V60+(1-W60)*(X59-U60)/(ALPHA_D/ALPHA_TIME_UNIT)</f>
        <v>0.016158851192899691</v>
      </c>
      <c r="Z60" s="45">
        <f>IF(ALPHA_I&lt;=0,0,EXP(-ALPHA_I*M60/ALPHA_TIME_UNIT))</f>
        <v>0.98675516180566403</v>
      </c>
      <c r="AA60" s="46">
        <f>U60/(ALPHA_I/ALPHA_TIME_UNIT)</f>
        <v>1.2499999998544808</v>
      </c>
      <c r="AB60" s="47">
        <f>T60-AA60+Z60*(AB59+AA60-T59)</f>
        <v>-0.19938444287157941</v>
      </c>
      <c r="AC60" s="48">
        <f>M60*((T60+T59)/2-AA60)+1/(ALPHA_I/ALPHA_TIME_UNIT)*(1-Z60)*(AB59+AA60-T59)</f>
        <v>-238.27429672272956</v>
      </c>
      <c r="AD60" s="49">
        <f>M60/K_TIME_UNIT</f>
        <v>0.013888888890505768</v>
      </c>
      <c r="AE60" s="34">
        <f>K_T/K_UNIT*AD60</f>
        <v>0.13888888890505768</v>
      </c>
      <c r="AF60" s="34">
        <f>((T60+T59)/2)*AD60*K_P/K_UNIT</f>
        <v>-0.54166666672972474</v>
      </c>
      <c r="AG60" s="34">
        <f>Y60*K_D/K_UNIT</f>
        <v>3.8781242862959258</v>
      </c>
      <c r="AH60" s="34">
        <f>AC60*K_I/K_UNIT/K_TIME_UNIT</f>
        <v>-1.3237460929040532</v>
      </c>
      <c r="AI60" s="34">
        <f>SUM(AE60:AH60)</f>
        <v>2.1516004155672057</v>
      </c>
      <c r="AJ60" s="50">
        <f>AI60+AJ59</f>
        <v>-145.77748789103623</v>
      </c>
      <c r="AK60" s="38">
        <f>AK59+AI60</f>
        <v>1354.2225121089643</v>
      </c>
    </row>
    <row r="61" ht="14.25">
      <c r="K61" s="26">
        <f>L60</f>
        <v>44197.777777777868</v>
      </c>
      <c r="L61" s="28">
        <f>K61+2/24/6</f>
        <v>44197.791666666759</v>
      </c>
      <c r="M61" s="30">
        <f>(L61-K61)*24*3600</f>
        <v>1200.0000001396984</v>
      </c>
      <c r="N61" s="30">
        <f>SUMIFS(LIQUIDITY_DELTAS2,TIMESTAMPS2,"&gt;="&amp;K61,TIMESTAMPS2,"&lt;"&amp;L61)</f>
        <v>-33333.333333333336</v>
      </c>
      <c r="O61" s="30">
        <f>O60+N61</f>
        <v>1599999.9999999998</v>
      </c>
      <c r="P61" s="30">
        <f>P60-N61</f>
        <v>400000.00000000035</v>
      </c>
      <c r="Q61" s="31">
        <f>O61+P61</f>
        <v>2000000</v>
      </c>
      <c r="R61" s="40">
        <f>P61/Q61</f>
        <v>0.20000000000000018</v>
      </c>
      <c r="S61" s="41">
        <f>TARGET/PEER_TARGET_UNIT</f>
        <v>0.5</v>
      </c>
      <c r="T61" s="41">
        <f>IF(R61&gt;S61,0.5/(1-S61)*(R61-S61),0.5/S61*(R61-S61))</f>
        <v>-0.29999999999999982</v>
      </c>
      <c r="U61" s="42">
        <f>(T61-T60)/M61</f>
        <v>1.3888888887272007e-05</v>
      </c>
      <c r="V61" s="43">
        <f>T61-T60</f>
        <v>0.016666666666666663</v>
      </c>
      <c r="W61" s="44">
        <f>IF(ALPHA_D&lt;=0,0,EXP(-ALPHA_D*M61/ALPHA_TIME_UNIT))</f>
        <v>0.71653131054598418</v>
      </c>
      <c r="X61" s="34">
        <f>U61+W61*(X60-U61)</f>
        <v>1.3633401962435867e-05</v>
      </c>
      <c r="Y61" s="35">
        <f>V61+(1-W61)*(X60-U61)/(ALPHA_D/ALPHA_TIME_UNIT)</f>
        <v>0.016302800979732884</v>
      </c>
      <c r="Z61" s="45">
        <f>IF(ALPHA_I&lt;=0,0,EXP(-ALPHA_I*M61/ALPHA_TIME_UNIT))</f>
        <v>0.98675516180566403</v>
      </c>
      <c r="AA61" s="46">
        <f>U61/(ALPHA_I/ALPHA_TIME_UNIT)</f>
        <v>1.2499999998544808</v>
      </c>
      <c r="AB61" s="47">
        <f>T61-AA61+Z61*(AB60+AA61-T60)</f>
        <v>-0.20082720802314324</v>
      </c>
      <c r="AC61" s="48">
        <f>M61*((T61+T60)/2-AA61)+1/(ALPHA_I/ALPHA_TIME_UNIT)*(1-Z61)*(AB60+AA61-T60)</f>
        <v>-240.15113640233585</v>
      </c>
      <c r="AD61" s="49">
        <f>M61/K_TIME_UNIT</f>
        <v>0.013888888890505768</v>
      </c>
      <c r="AE61" s="34">
        <f>K_T/K_UNIT*AD61</f>
        <v>0.13888888890505768</v>
      </c>
      <c r="AF61" s="34">
        <f>((T61+T60)/2)*AD61*K_P/K_UNIT</f>
        <v>-0.5138888889487131</v>
      </c>
      <c r="AG61" s="34">
        <f>Y61*K_D/K_UNIT</f>
        <v>3.9126722351358922</v>
      </c>
      <c r="AH61" s="34">
        <f>AC61*K_I/K_UNIT/K_TIME_UNIT</f>
        <v>-1.3341729800129769</v>
      </c>
      <c r="AI61" s="34">
        <f>SUM(AE61:AH61)</f>
        <v>2.2034992550792598</v>
      </c>
      <c r="AJ61" s="50">
        <f>AI61+AJ60</f>
        <v>-143.57398863595697</v>
      </c>
      <c r="AK61" s="38">
        <f>AK60+AI61</f>
        <v>1356.4260113640437</v>
      </c>
    </row>
    <row r="62" ht="14.25">
      <c r="K62" s="26">
        <f>L61</f>
        <v>44197.791666666759</v>
      </c>
      <c r="L62" s="28">
        <f>K62+2/24/6</f>
        <v>44197.805555555649</v>
      </c>
      <c r="M62" s="30">
        <f>(L62-K62)*24*3600</f>
        <v>1200.0000001396984</v>
      </c>
      <c r="N62" s="30">
        <f>SUMIFS(LIQUIDITY_DELTAS2,TIMESTAMPS2,"&gt;="&amp;K62,TIMESTAMPS2,"&lt;"&amp;L62)</f>
        <v>-33333.333333333336</v>
      </c>
      <c r="O62" s="30">
        <f>O61+N62</f>
        <v>1566666.6666666665</v>
      </c>
      <c r="P62" s="30">
        <f>P61-N62</f>
        <v>433333.33333333366</v>
      </c>
      <c r="Q62" s="31">
        <f>O62+P62</f>
        <v>2000000.0000000002</v>
      </c>
      <c r="R62" s="40">
        <f>P62/Q62</f>
        <v>0.21666666666666681</v>
      </c>
      <c r="S62" s="41">
        <f>TARGET/PEER_TARGET_UNIT</f>
        <v>0.5</v>
      </c>
      <c r="T62" s="41">
        <f>IF(R62&gt;S62,0.5/(1-S62)*(R62-S62),0.5/S62*(R62-S62))</f>
        <v>-0.28333333333333321</v>
      </c>
      <c r="U62" s="42">
        <f>(T62-T61)/M62</f>
        <v>1.388888888727196e-05</v>
      </c>
      <c r="V62" s="43">
        <f>T62-T61</f>
        <v>0.016666666666666607</v>
      </c>
      <c r="W62" s="44">
        <f>IF(ALPHA_D&lt;=0,0,EXP(-ALPHA_D*M62/ALPHA_TIME_UNIT))</f>
        <v>0.71653131054598418</v>
      </c>
      <c r="X62" s="34">
        <f>U62+W62*(X61-U62)</f>
        <v>1.3705824506191791e-05</v>
      </c>
      <c r="Y62" s="35">
        <f>V62+(1-W62)*(X61-U62)/(ALPHA_D/ALPHA_TIME_UNIT)</f>
        <v>0.016405945509145283</v>
      </c>
      <c r="Z62" s="45">
        <f>IF(ALPHA_I&lt;=0,0,EXP(-ALPHA_I*M62/ALPHA_TIME_UNIT))</f>
        <v>0.98675516180566403</v>
      </c>
      <c r="AA62" s="46">
        <f>U62/(ALPHA_I/ALPHA_TIME_UNIT)</f>
        <v>1.2499999998544764</v>
      </c>
      <c r="AB62" s="47">
        <f>T62-AA62+Z62*(AB61+AA62-T61)</f>
        <v>-0.20203011668048321</v>
      </c>
      <c r="AC62" s="48">
        <f>M62*((T62+T61)/2-AA62)+1/(ALPHA_I/ALPHA_TIME_UNIT)*(1-Z62)*(AB61+AA62-T61)</f>
        <v>-241.73822088015163</v>
      </c>
      <c r="AD62" s="49">
        <f>M62/K_TIME_UNIT</f>
        <v>0.013888888890505768</v>
      </c>
      <c r="AE62" s="34">
        <f>K_T/K_UNIT*AD62</f>
        <v>0.13888888890505768</v>
      </c>
      <c r="AF62" s="34">
        <f>((T62+T61)/2)*AD62*K_P/K_UNIT</f>
        <v>-0.48611111116770167</v>
      </c>
      <c r="AG62" s="34">
        <f>Y62*K_D/K_UNIT</f>
        <v>3.9374269221948679</v>
      </c>
      <c r="AH62" s="34">
        <f>AC62*K_I/K_UNIT/K_TIME_UNIT</f>
        <v>-1.3429901160008424</v>
      </c>
      <c r="AI62" s="34">
        <f>SUM(AE62:AH62)</f>
        <v>2.247214583931382</v>
      </c>
      <c r="AJ62" s="50">
        <f>AI62+AJ61</f>
        <v>-141.32677405202557</v>
      </c>
      <c r="AK62" s="38">
        <f>AK61+AI62</f>
        <v>1358.673225947975</v>
      </c>
    </row>
    <row r="63" ht="14.25">
      <c r="K63" s="26">
        <f>L62</f>
        <v>44197.805555555649</v>
      </c>
      <c r="L63" s="28">
        <f>K63+2/24/6</f>
        <v>44197.81944444454</v>
      </c>
      <c r="M63" s="30">
        <f>(L63-K63)*24*3600</f>
        <v>1200.0000001396984</v>
      </c>
      <c r="N63" s="30">
        <f>SUMIFS(LIQUIDITY_DELTAS2,TIMESTAMPS2,"&gt;="&amp;K63,TIMESTAMPS2,"&lt;"&amp;L63)</f>
        <v>-33333.333333333336</v>
      </c>
      <c r="O63" s="30">
        <f>O62+N63</f>
        <v>1533333.3333333333</v>
      </c>
      <c r="P63" s="30">
        <f>P62-N63</f>
        <v>466666.66666666698</v>
      </c>
      <c r="Q63" s="31">
        <f>O63+P63</f>
        <v>2000000.0000000002</v>
      </c>
      <c r="R63" s="40">
        <f>P63/Q63</f>
        <v>0.23333333333333345</v>
      </c>
      <c r="S63" s="41">
        <f>TARGET/PEER_TARGET_UNIT</f>
        <v>0.5</v>
      </c>
      <c r="T63" s="41">
        <f>IF(R63&gt;S63,0.5/(1-S63)*(R63-S63),0.5/S63*(R63-S63))</f>
        <v>-0.26666666666666655</v>
      </c>
      <c r="U63" s="42">
        <f>(T63-T62)/M63</f>
        <v>1.3888888887272007e-05</v>
      </c>
      <c r="V63" s="43">
        <f>T63-T62</f>
        <v>0.016666666666666663</v>
      </c>
      <c r="W63" s="44">
        <f>IF(ALPHA_D&lt;=0,0,EXP(-ALPHA_D*M63/ALPHA_TIME_UNIT))</f>
        <v>0.71653131054598418</v>
      </c>
      <c r="X63" s="34">
        <f>U63+W63*(X62-U63)</f>
        <v>1.375771752638231e-05</v>
      </c>
      <c r="Y63" s="35">
        <f>V63+(1-W63)*(X62-U63)/(ALPHA_D/ALPHA_TIME_UNIT)</f>
        <v>0.016479851793980795</v>
      </c>
      <c r="Z63" s="45">
        <f>IF(ALPHA_I&lt;=0,0,EXP(-ALPHA_I*M63/ALPHA_TIME_UNIT))</f>
        <v>0.98675516180566403</v>
      </c>
      <c r="AA63" s="46">
        <f>U63/(ALPHA_I/ALPHA_TIME_UNIT)</f>
        <v>1.2499999998544808</v>
      </c>
      <c r="AB63" s="47">
        <f>T63-AA63+Z63*(AB62+AA63-T62)</f>
        <v>-0.20299634570405534</v>
      </c>
      <c r="AC63" s="48">
        <f>M63*((T63+T62)/2-AA63)+1/(ALPHA_I/ALPHA_TIME_UNIT)*(1-Z63)*(AB62+AA63-T62)</f>
        <v>-243.03938791694031</v>
      </c>
      <c r="AD63" s="49">
        <f>M63/K_TIME_UNIT</f>
        <v>0.013888888890505768</v>
      </c>
      <c r="AE63" s="34">
        <f>K_T/K_UNIT*AD63</f>
        <v>0.13888888890505768</v>
      </c>
      <c r="AF63" s="34">
        <f>((T63+T62)/2)*AD63*K_P/K_UNIT</f>
        <v>-0.45833333338669024</v>
      </c>
      <c r="AG63" s="34">
        <f>Y63*K_D/K_UNIT</f>
        <v>3.9551644305553908</v>
      </c>
      <c r="AH63" s="34">
        <f>AC63*K_I/K_UNIT/K_TIME_UNIT</f>
        <v>-1.3502188217607793</v>
      </c>
      <c r="AI63" s="34">
        <f>SUM(AE63:AH63)</f>
        <v>2.2855011643129788</v>
      </c>
      <c r="AJ63" s="50">
        <f>AI63+AJ62</f>
        <v>-139.04127288771258</v>
      </c>
      <c r="AK63" s="38">
        <f>AK62+AI63</f>
        <v>1360.958727112288</v>
      </c>
    </row>
    <row r="64" ht="14.25">
      <c r="K64" s="26">
        <f>L63</f>
        <v>44197.81944444454</v>
      </c>
      <c r="L64" s="28">
        <f>K64+2/24/6</f>
        <v>44197.83333333343</v>
      </c>
      <c r="M64" s="30">
        <f>(L64-K64)*24*3600</f>
        <v>1200.0000001396984</v>
      </c>
      <c r="N64" s="30">
        <f>SUMIFS(LIQUIDITY_DELTAS2,TIMESTAMPS2,"&gt;="&amp;K64,TIMESTAMPS2,"&lt;"&amp;L64)</f>
        <v>-33333.333333333336</v>
      </c>
      <c r="O64" s="30">
        <f>O63+N64</f>
        <v>1500000</v>
      </c>
      <c r="P64" s="30">
        <f>P63-N64</f>
        <v>500000.00000000029</v>
      </c>
      <c r="Q64" s="31">
        <f>O64+P64</f>
        <v>2000000.0000000002</v>
      </c>
      <c r="R64" s="40">
        <f>P64/Q64</f>
        <v>0.25000000000000011</v>
      </c>
      <c r="S64" s="41">
        <f>TARGET/PEER_TARGET_UNIT</f>
        <v>0.5</v>
      </c>
      <c r="T64" s="41">
        <f>IF(R64&gt;S64,0.5/(1-S64)*(R64-S64),0.5/S64*(R64-S64))</f>
        <v>-0.24999999999999989</v>
      </c>
      <c r="U64" s="42">
        <f>(T64-T63)/M64</f>
        <v>1.3888888887272007e-05</v>
      </c>
      <c r="V64" s="43">
        <f>T64-T63</f>
        <v>0.016666666666666663</v>
      </c>
      <c r="W64" s="44">
        <f>IF(ALPHA_D&lt;=0,0,EXP(-ALPHA_D*M64/ALPHA_TIME_UNIT))</f>
        <v>0.71653131054598418</v>
      </c>
      <c r="X64" s="34">
        <f>U64+W64*(X63-U64)</f>
        <v>1.3794900500147613e-05</v>
      </c>
      <c r="Y64" s="35">
        <f>V64+(1-W64)*(X63-U64)/(ALPHA_D/ALPHA_TIME_UNIT)</f>
        <v>0.016532807961111576</v>
      </c>
      <c r="Z64" s="45">
        <f>IF(ALPHA_I&lt;=0,0,EXP(-ALPHA_I*M64/ALPHA_TIME_UNIT))</f>
        <v>0.98675516180566403</v>
      </c>
      <c r="AA64" s="46">
        <f>U64/(ALPHA_I/ALPHA_TIME_UNIT)</f>
        <v>1.2499999998544808</v>
      </c>
      <c r="AB64" s="47">
        <f>T64-AA64+Z64*(AB63+AA64-T63)</f>
        <v>-0.20372902987731245</v>
      </c>
      <c r="AC64" s="48">
        <f>M64*((T64+T63)/2-AA64)+1/(ALPHA_I/ALPHA_TIME_UNIT)*(1-Z64)*(AB63+AA64-T63)</f>
        <v>-244.05842444294558</v>
      </c>
      <c r="AD64" s="49">
        <f>M64/K_TIME_UNIT</f>
        <v>0.013888888890505768</v>
      </c>
      <c r="AE64" s="34">
        <f>K_T/K_UNIT*AD64</f>
        <v>0.13888888890505768</v>
      </c>
      <c r="AF64" s="34">
        <f>((T64+T63)/2)*AD64*K_P/K_UNIT</f>
        <v>-0.4305555556056786</v>
      </c>
      <c r="AG64" s="34">
        <f>Y64*K_D/K_UNIT</f>
        <v>3.9678739106667784</v>
      </c>
      <c r="AH64" s="34">
        <f>AC64*K_I/K_UNIT/K_TIME_UNIT</f>
        <v>-1.3558801357941421</v>
      </c>
      <c r="AI64" s="34">
        <f>SUM(AE64:AH64)</f>
        <v>2.3203271081720152</v>
      </c>
      <c r="AJ64" s="50">
        <f>AI64+AJ63</f>
        <v>-136.72094577954056</v>
      </c>
      <c r="AK64" s="38">
        <f>AK63+AI64</f>
        <v>1363.27905422046</v>
      </c>
    </row>
    <row r="65" ht="14.25">
      <c r="K65" s="26">
        <f>L64</f>
        <v>44197.83333333343</v>
      </c>
      <c r="L65" s="28">
        <f>K65+2/24/6</f>
        <v>44197.847222222321</v>
      </c>
      <c r="M65" s="30">
        <f>(L65-K65)*24*3600</f>
        <v>1200.0000001396984</v>
      </c>
      <c r="N65" s="30">
        <f>SUMIFS(LIQUIDITY_DELTAS2,TIMESTAMPS2,"&gt;="&amp;K65,TIMESTAMPS2,"&lt;"&amp;L65)</f>
        <v>0</v>
      </c>
      <c r="O65" s="30">
        <f>O64+N65</f>
        <v>1500000</v>
      </c>
      <c r="P65" s="30">
        <f>P64-N65</f>
        <v>500000.00000000029</v>
      </c>
      <c r="Q65" s="31">
        <f>O65+P65</f>
        <v>2000000.0000000002</v>
      </c>
      <c r="R65" s="40">
        <f>P65/Q65</f>
        <v>0.25000000000000011</v>
      </c>
      <c r="S65" s="41">
        <f>TARGET/PEER_TARGET_UNIT</f>
        <v>0.5</v>
      </c>
      <c r="T65" s="41">
        <f>IF(R65&gt;S65,0.5/(1-S65)*(R65-S65),0.5/S65*(R65-S65))</f>
        <v>-0.24999999999999989</v>
      </c>
      <c r="U65" s="42">
        <f>(T65-T64)/M65</f>
        <v>0</v>
      </c>
      <c r="V65" s="43">
        <f>T65-T64</f>
        <v>0</v>
      </c>
      <c r="W65" s="44">
        <f>IF(ALPHA_D&lt;=0,0,EXP(-ALPHA_D*M65/ALPHA_TIME_UNIT))</f>
        <v>0.71653131054598418</v>
      </c>
      <c r="X65" s="34">
        <f>U65+W65*(X64-U65)</f>
        <v>9.8844781342222213e-06</v>
      </c>
      <c r="Y65" s="35">
        <f>V65+(1-W65)*(X64-U65)/(ALPHA_D/ALPHA_TIME_UNIT)</f>
        <v>0.01407752051733141</v>
      </c>
      <c r="Z65" s="45">
        <f>IF(ALPHA_I&lt;=0,0,EXP(-ALPHA_I*M65/ALPHA_TIME_UNIT))</f>
        <v>0.98675516180566403</v>
      </c>
      <c r="AA65" s="46">
        <f>U65/(ALPHA_I/ALPHA_TIME_UNIT)</f>
        <v>0</v>
      </c>
      <c r="AB65" s="47">
        <f>T65-AA65+Z65*(AB64+AA65-T64)</f>
        <v>-0.2043418813896824</v>
      </c>
      <c r="AC65" s="48">
        <f>M65*((T65+T64)/2-AA65)+1/(ALPHA_I/ALPHA_TIME_UNIT)*(1-Z65)*(AB64+AA65-T64)</f>
        <v>-244.84336392162905</v>
      </c>
      <c r="AD65" s="49">
        <f>M65/K_TIME_UNIT</f>
        <v>0.013888888890505768</v>
      </c>
      <c r="AE65" s="34">
        <f>K_T/K_UNIT*AD65</f>
        <v>0.13888888890505768</v>
      </c>
      <c r="AF65" s="34">
        <f>((T65+T64)/2)*AD65*K_P/K_UNIT</f>
        <v>-0.41666666671517283</v>
      </c>
      <c r="AG65" s="34">
        <f>Y65*K_D/K_UNIT</f>
        <v>3.3786049241595384</v>
      </c>
      <c r="AH65" s="34">
        <f>AC65*K_I/K_UNIT/K_TIME_UNIT</f>
        <v>-1.360240910675717</v>
      </c>
      <c r="AI65" s="34">
        <f>SUM(AE65:AH65)</f>
        <v>1.7405862356737061</v>
      </c>
      <c r="AJ65" s="50">
        <f>AI65+AJ64</f>
        <v>-134.98035954386685</v>
      </c>
      <c r="AK65" s="38">
        <f>AK64+AI65</f>
        <v>1365.0196404561336</v>
      </c>
    </row>
    <row r="66" ht="14.25">
      <c r="K66" s="26">
        <f>L65</f>
        <v>44197.847222222321</v>
      </c>
      <c r="L66" s="28">
        <f>K66+2/24/6</f>
        <v>44197.861111111211</v>
      </c>
      <c r="M66" s="30">
        <f>(L66-K66)*24*3600</f>
        <v>1200.0000001396984</v>
      </c>
      <c r="N66" s="30">
        <f>SUMIFS(LIQUIDITY_DELTAS2,TIMESTAMPS2,"&gt;="&amp;K66,TIMESTAMPS2,"&lt;"&amp;L66)</f>
        <v>0</v>
      </c>
      <c r="O66" s="30">
        <f>O65+N66</f>
        <v>1500000</v>
      </c>
      <c r="P66" s="30">
        <f>P65-N66</f>
        <v>500000.00000000029</v>
      </c>
      <c r="Q66" s="31">
        <f>O66+P66</f>
        <v>2000000.0000000002</v>
      </c>
      <c r="R66" s="40">
        <f>P66/Q66</f>
        <v>0.25000000000000011</v>
      </c>
      <c r="S66" s="41">
        <f>TARGET/PEER_TARGET_UNIT</f>
        <v>0.5</v>
      </c>
      <c r="T66" s="41">
        <f>IF(R66&gt;S66,0.5/(1-S66)*(R66-S66),0.5/S66*(R66-S66))</f>
        <v>-0.24999999999999989</v>
      </c>
      <c r="U66" s="42">
        <f>(T66-T65)/M66</f>
        <v>0</v>
      </c>
      <c r="V66" s="43">
        <f>T66-T65</f>
        <v>0</v>
      </c>
      <c r="W66" s="44">
        <f>IF(ALPHA_D&lt;=0,0,EXP(-ALPHA_D*M66/ALPHA_TIME_UNIT))</f>
        <v>0.71653131054598418</v>
      </c>
      <c r="X66" s="34">
        <f>U66+W66*(X65-U66)</f>
        <v>7.0825380715773725e-06</v>
      </c>
      <c r="Y66" s="35">
        <f>V66+(1-W66)*(X65-U66)/(ALPHA_D/ALPHA_TIME_UNIT)</f>
        <v>0.010086984225521454</v>
      </c>
      <c r="Z66" s="45">
        <f>IF(ALPHA_I&lt;=0,0,EXP(-ALPHA_I*M66/ALPHA_TIME_UNIT))</f>
        <v>0.98675516180566403</v>
      </c>
      <c r="AA66" s="46">
        <f>U66/(ALPHA_I/ALPHA_TIME_UNIT)</f>
        <v>0</v>
      </c>
      <c r="AB66" s="47">
        <f>T66-AA66+Z66*(AB65+AA66-T65)</f>
        <v>-0.20494661578293386</v>
      </c>
      <c r="AC66" s="48">
        <f>M66*((T66+T65)/2-AA66)+1/(ALPHA_I/ALPHA_TIME_UNIT)*(1-Z66)*(AB65+AA66-T65)</f>
        <v>-245.57390464229351</v>
      </c>
      <c r="AD66" s="49">
        <f>M66/K_TIME_UNIT</f>
        <v>0.013888888890505768</v>
      </c>
      <c r="AE66" s="34">
        <f>K_T/K_UNIT*AD66</f>
        <v>0.13888888890505768</v>
      </c>
      <c r="AF66" s="34">
        <f>((T66+T65)/2)*AD66*K_P/K_UNIT</f>
        <v>-0.41666666671517283</v>
      </c>
      <c r="AG66" s="34">
        <f>Y66*K_D/K_UNIT</f>
        <v>2.420876214125149</v>
      </c>
      <c r="AH66" s="34">
        <f>AC66*K_I/K_UNIT/K_TIME_UNIT</f>
        <v>-1.364299470234964</v>
      </c>
      <c r="AI66" s="34">
        <f>SUM(AE66:AH66)</f>
        <v>0.77879896608007004</v>
      </c>
      <c r="AJ66" s="50">
        <f>AI66+AJ65</f>
        <v>-134.20156057778678</v>
      </c>
      <c r="AK66" s="38">
        <f>AK65+AI66</f>
        <v>1365.7984394222137</v>
      </c>
    </row>
    <row r="67" ht="14.25">
      <c r="K67" s="26">
        <f>L66</f>
        <v>44197.861111111211</v>
      </c>
      <c r="L67" s="28">
        <f>K67+2/24/6</f>
        <v>44197.875000000102</v>
      </c>
      <c r="M67" s="30">
        <f>(L67-K67)*24*3600</f>
        <v>1200.0000001396984</v>
      </c>
      <c r="N67" s="30">
        <f>SUMIFS(LIQUIDITY_DELTAS2,TIMESTAMPS2,"&gt;="&amp;K67,TIMESTAMPS2,"&lt;"&amp;L67)</f>
        <v>0</v>
      </c>
      <c r="O67" s="30">
        <f>O66+N67</f>
        <v>1500000</v>
      </c>
      <c r="P67" s="30">
        <f>P66-N67</f>
        <v>500000.00000000029</v>
      </c>
      <c r="Q67" s="31">
        <f>O67+P67</f>
        <v>2000000.0000000002</v>
      </c>
      <c r="R67" s="40">
        <f>P67/Q67</f>
        <v>0.25000000000000011</v>
      </c>
      <c r="S67" s="41">
        <f>TARGET/PEER_TARGET_UNIT</f>
        <v>0.5</v>
      </c>
      <c r="T67" s="41">
        <f>IF(R67&gt;S67,0.5/(1-S67)*(R67-S67),0.5/S67*(R67-S67))</f>
        <v>-0.24999999999999989</v>
      </c>
      <c r="U67" s="42">
        <f>(T67-T66)/M67</f>
        <v>0</v>
      </c>
      <c r="V67" s="43">
        <f>T67-T66</f>
        <v>0</v>
      </c>
      <c r="W67" s="44">
        <f>IF(ALPHA_D&lt;=0,0,EXP(-ALPHA_D*M67/ALPHA_TIME_UNIT))</f>
        <v>0.71653131054598418</v>
      </c>
      <c r="X67" s="34">
        <f>U67+W67*(X66-U67)</f>
        <v>5.0748602864191623e-06</v>
      </c>
      <c r="Y67" s="35">
        <f>V67+(1-W67)*(X66-U67)/(ALPHA_D/ALPHA_TIME_UNIT)</f>
        <v>0.0072276400265695569</v>
      </c>
      <c r="Z67" s="45">
        <f>IF(ALPHA_I&lt;=0,0,EXP(-ALPHA_I*M67/ALPHA_TIME_UNIT))</f>
        <v>0.98675516180566403</v>
      </c>
      <c r="AA67" s="46">
        <f>U67/(ALPHA_I/ALPHA_TIME_UNIT)</f>
        <v>0</v>
      </c>
      <c r="AB67" s="47">
        <f>T67-AA67+Z67*(AB66+AA67-T66)</f>
        <v>-0.20554334056699614</v>
      </c>
      <c r="AC67" s="48">
        <f>M67*((T67+T66)/2-AA67)+1/(ALPHA_I/ALPHA_TIME_UNIT)*(1-Z67)*(AB66+AA67-T66)</f>
        <v>-246.2947694693184</v>
      </c>
      <c r="AD67" s="49">
        <f>M67/K_TIME_UNIT</f>
        <v>0.013888888890505768</v>
      </c>
      <c r="AE67" s="34">
        <f>K_T/K_UNIT*AD67</f>
        <v>0.13888888890505768</v>
      </c>
      <c r="AF67" s="34">
        <f>((T67+T66)/2)*AD67*K_P/K_UNIT</f>
        <v>-0.41666666671517283</v>
      </c>
      <c r="AG67" s="34">
        <f>Y67*K_D/K_UNIT</f>
        <v>1.7346336063766936</v>
      </c>
      <c r="AH67" s="34">
        <f>AC67*K_I/K_UNIT/K_TIME_UNIT</f>
        <v>-1.3683042748295466</v>
      </c>
      <c r="AI67" s="34">
        <f>SUM(AE67:AH67)</f>
        <v>0.08855155373703183</v>
      </c>
      <c r="AJ67" s="50">
        <f>AI67+AJ66</f>
        <v>-134.11300902404975</v>
      </c>
      <c r="AK67" s="38">
        <f>AK66+AI67</f>
        <v>1365.8869909759508</v>
      </c>
    </row>
    <row r="68" ht="14.25">
      <c r="K68" s="26">
        <f>L67</f>
        <v>44197.875000000102</v>
      </c>
      <c r="L68" s="28">
        <f>K68+2/24/6</f>
        <v>44197.888888888992</v>
      </c>
      <c r="M68" s="30">
        <f>(L68-K68)*24*3600</f>
        <v>1200.0000001396984</v>
      </c>
      <c r="N68" s="30">
        <f>SUMIFS(LIQUIDITY_DELTAS2,TIMESTAMPS2,"&gt;="&amp;K68,TIMESTAMPS2,"&lt;"&amp;L68)</f>
        <v>0</v>
      </c>
      <c r="O68" s="30">
        <f>O67+N68</f>
        <v>1500000</v>
      </c>
      <c r="P68" s="30">
        <f>P67-N68</f>
        <v>500000.00000000029</v>
      </c>
      <c r="Q68" s="31">
        <f>O68+P68</f>
        <v>2000000.0000000002</v>
      </c>
      <c r="R68" s="40">
        <f>P68/Q68</f>
        <v>0.25000000000000011</v>
      </c>
      <c r="S68" s="41">
        <f>TARGET/PEER_TARGET_UNIT</f>
        <v>0.5</v>
      </c>
      <c r="T68" s="41">
        <f>IF(R68&gt;S68,0.5/(1-S68)*(R68-S68),0.5/S68*(R68-S68))</f>
        <v>-0.24999999999999989</v>
      </c>
      <c r="U68" s="42">
        <f>(T68-T67)/M68</f>
        <v>0</v>
      </c>
      <c r="V68" s="43">
        <f>T68-T67</f>
        <v>0</v>
      </c>
      <c r="W68" s="44">
        <f>IF(ALPHA_D&lt;=0,0,EXP(-ALPHA_D*M68/ALPHA_TIME_UNIT))</f>
        <v>0.71653131054598418</v>
      </c>
      <c r="X68" s="34">
        <f>U68+W68*(X67-U68)</f>
        <v>3.636296291865691e-06</v>
      </c>
      <c r="Y68" s="35">
        <f>V68+(1-W68)*(X67-U68)/(ALPHA_D/ALPHA_TIME_UNIT)</f>
        <v>0.0051788303803924967</v>
      </c>
      <c r="Z68" s="45">
        <f>IF(ALPHA_I&lt;=0,0,EXP(-ALPHA_I*M68/ALPHA_TIME_UNIT))</f>
        <v>0.98675516180566403</v>
      </c>
      <c r="AA68" s="46">
        <f>U68/(ALPHA_I/ALPHA_TIME_UNIT)</f>
        <v>0</v>
      </c>
      <c r="AB68" s="47">
        <f>T68-AA68+Z68*(AB67+AA68-T67)</f>
        <v>-0.20613216182784697</v>
      </c>
      <c r="AC68" s="48">
        <f>M68*((T68+T67)/2-AA68)+1/(ALPHA_I/ALPHA_TIME_UNIT)*(1-Z68)*(AB67+AA68-T67)</f>
        <v>-247.00608655834935</v>
      </c>
      <c r="AD68" s="49">
        <f>M68/K_TIME_UNIT</f>
        <v>0.013888888890505768</v>
      </c>
      <c r="AE68" s="34">
        <f>K_T/K_UNIT*AD68</f>
        <v>0.13888888890505768</v>
      </c>
      <c r="AF68" s="34">
        <f>((T68+T67)/2)*AD68*K_P/K_UNIT</f>
        <v>-0.41666666671517283</v>
      </c>
      <c r="AG68" s="34">
        <f>Y68*K_D/K_UNIT</f>
        <v>1.2429192912941993</v>
      </c>
      <c r="AH68" s="34">
        <f>AC68*K_I/K_UNIT/K_TIME_UNIT</f>
        <v>-1.3722560364352743</v>
      </c>
      <c r="AI68" s="34">
        <f>SUM(AE68:AH68)</f>
        <v>-0.40711452295119011</v>
      </c>
      <c r="AJ68" s="50">
        <f>AI68+AJ67</f>
        <v>-134.52012354700094</v>
      </c>
      <c r="AK68" s="38">
        <f>AK67+AI68</f>
        <v>1365.4798764529996</v>
      </c>
    </row>
    <row r="69" ht="14.25">
      <c r="K69" s="26">
        <f>L68</f>
        <v>44197.888888888992</v>
      </c>
      <c r="L69" s="28">
        <f>K69+2/24/6</f>
        <v>44197.902777777883</v>
      </c>
      <c r="M69" s="30">
        <f>(L69-K69)*24*3600</f>
        <v>1200.0000001396984</v>
      </c>
      <c r="N69" s="30">
        <f>SUMIFS(LIQUIDITY_DELTAS2,TIMESTAMPS2,"&gt;="&amp;K69,TIMESTAMPS2,"&lt;"&amp;L69)</f>
        <v>0</v>
      </c>
      <c r="O69" s="30">
        <f>O68+N69</f>
        <v>1500000</v>
      </c>
      <c r="P69" s="30">
        <f>P68-N69</f>
        <v>500000.00000000029</v>
      </c>
      <c r="Q69" s="31">
        <f>O69+P69</f>
        <v>2000000.0000000002</v>
      </c>
      <c r="R69" s="40">
        <f>P69/Q69</f>
        <v>0.25000000000000011</v>
      </c>
      <c r="S69" s="41">
        <f>TARGET/PEER_TARGET_UNIT</f>
        <v>0.5</v>
      </c>
      <c r="T69" s="41">
        <f>IF(R69&gt;S69,0.5/(1-S69)*(R69-S69),0.5/S69*(R69-S69))</f>
        <v>-0.24999999999999989</v>
      </c>
      <c r="U69" s="42">
        <f>(T69-T68)/M69</f>
        <v>0</v>
      </c>
      <c r="V69" s="43">
        <f>T69-T68</f>
        <v>0</v>
      </c>
      <c r="W69" s="44">
        <f>IF(ALPHA_D&lt;=0,0,EXP(-ALPHA_D*M69/ALPHA_TIME_UNIT))</f>
        <v>0.71653131054598418</v>
      </c>
      <c r="X69" s="34">
        <f>U69+W69*(X68-U69)</f>
        <v>2.6055201475440262e-06</v>
      </c>
      <c r="Y69" s="35">
        <f>V69+(1-W69)*(X68-U69)/(ALPHA_D/ALPHA_TIME_UNIT)</f>
        <v>0.0037107941195579932</v>
      </c>
      <c r="Z69" s="45">
        <f>IF(ALPHA_I&lt;=0,0,EXP(-ALPHA_I*M69/ALPHA_TIME_UNIT))</f>
        <v>0.98675516180566403</v>
      </c>
      <c r="AA69" s="46">
        <f>U69/(ALPHA_I/ALPHA_TIME_UNIT)</f>
        <v>0</v>
      </c>
      <c r="AB69" s="47">
        <f>T69-AA69+Z69*(AB68+AA69-T68)</f>
        <v>-0.20671318424637244</v>
      </c>
      <c r="AC69" s="48">
        <f>M69*((T69+T68)/2-AA69)+1/(ALPHA_I/ALPHA_TIME_UNIT)*(1-Z69)*(AB68+AA69-T68)</f>
        <v>-247.70798236763122</v>
      </c>
      <c r="AD69" s="49">
        <f>M69/K_TIME_UNIT</f>
        <v>0.013888888890505768</v>
      </c>
      <c r="AE69" s="34">
        <f>K_T/K_UNIT*AD69</f>
        <v>0.13888888890505768</v>
      </c>
      <c r="AF69" s="34">
        <f>((T69+T68)/2)*AD69*K_P/K_UNIT</f>
        <v>-0.41666666671517283</v>
      </c>
      <c r="AG69" s="34">
        <f>Y69*K_D/K_UNIT</f>
        <v>0.89059058869391838</v>
      </c>
      <c r="AH69" s="34">
        <f>AC69*K_I/K_UNIT/K_TIME_UNIT</f>
        <v>-1.3761554575979511</v>
      </c>
      <c r="AI69" s="34">
        <f>SUM(AE69:AH69)</f>
        <v>-0.76334264671414787</v>
      </c>
      <c r="AJ69" s="50">
        <f>AI69+AJ68</f>
        <v>-135.28346619371507</v>
      </c>
      <c r="AK69" s="38">
        <f>AK68+AI69</f>
        <v>1364.7165338062855</v>
      </c>
    </row>
    <row r="70" ht="14.25">
      <c r="K70" s="26">
        <f>L69</f>
        <v>44197.902777777883</v>
      </c>
      <c r="L70" s="28">
        <f>K70+2/24/6</f>
        <v>44197.916666666773</v>
      </c>
      <c r="M70" s="30">
        <f>(L70-K70)*24*3600</f>
        <v>1200.0000001396984</v>
      </c>
      <c r="N70" s="30">
        <f>SUMIFS(LIQUIDITY_DELTAS2,TIMESTAMPS2,"&gt;="&amp;K70,TIMESTAMPS2,"&lt;"&amp;L70)</f>
        <v>0</v>
      </c>
      <c r="O70" s="30">
        <f>O69+N70</f>
        <v>1500000</v>
      </c>
      <c r="P70" s="30">
        <f>P69-N70</f>
        <v>500000.00000000029</v>
      </c>
      <c r="Q70" s="31">
        <f>O70+P70</f>
        <v>2000000.0000000002</v>
      </c>
      <c r="R70" s="40">
        <f>P70/Q70</f>
        <v>0.25000000000000011</v>
      </c>
      <c r="S70" s="41">
        <f>TARGET/PEER_TARGET_UNIT</f>
        <v>0.5</v>
      </c>
      <c r="T70" s="41">
        <f>IF(R70&gt;S70,0.5/(1-S70)*(R70-S70),0.5/S70*(R70-S70))</f>
        <v>-0.24999999999999989</v>
      </c>
      <c r="U70" s="42">
        <f>(T70-T69)/M70</f>
        <v>0</v>
      </c>
      <c r="V70" s="43">
        <f>T70-T69</f>
        <v>0</v>
      </c>
      <c r="W70" s="44">
        <f>IF(ALPHA_D&lt;=0,0,EXP(-ALPHA_D*M70/ALPHA_TIME_UNIT))</f>
        <v>0.71653131054598418</v>
      </c>
      <c r="X70" s="34">
        <f>U70+W70*(X69-U70)</f>
        <v>1.8669367659736872e-06</v>
      </c>
      <c r="Y70" s="35">
        <f>V70+(1-W70)*(X69-U70)/(ALPHA_D/ALPHA_TIME_UNIT)</f>
        <v>0.0026589001736532203</v>
      </c>
      <c r="Z70" s="45">
        <f>IF(ALPHA_I&lt;=0,0,EXP(-ALPHA_I*M70/ALPHA_TIME_UNIT))</f>
        <v>0.98675516180566403</v>
      </c>
      <c r="AA70" s="46">
        <f>U70/(ALPHA_I/ALPHA_TIME_UNIT)</f>
        <v>0</v>
      </c>
      <c r="AB70" s="47">
        <f>T70-AA70+Z70*(AB69+AA70-T69)</f>
        <v>-0.20728651111697727</v>
      </c>
      <c r="AC70" s="48">
        <f>M70*((T70+T69)/2-AA70)+1/(ALPHA_I/ALPHA_TIME_UNIT)*(1-Z70)*(AB69+AA70-T69)</f>
        <v>-248.40058168048989</v>
      </c>
      <c r="AD70" s="49">
        <f>M70/K_TIME_UNIT</f>
        <v>0.013888888890505768</v>
      </c>
      <c r="AE70" s="34">
        <f>K_T/K_UNIT*AD70</f>
        <v>0.13888888890505768</v>
      </c>
      <c r="AF70" s="34">
        <f>((T70+T69)/2)*AD70*K_P/K_UNIT</f>
        <v>-0.41666666671517283</v>
      </c>
      <c r="AG70" s="34">
        <f>Y70*K_D/K_UNIT</f>
        <v>0.63813604167677285</v>
      </c>
      <c r="AH70" s="34">
        <f>AC70*K_I/K_UNIT/K_TIME_UNIT</f>
        <v>-1.3800032315582773</v>
      </c>
      <c r="AI70" s="34">
        <f>SUM(AE70:AH70)</f>
        <v>-1.0196449676916197</v>
      </c>
      <c r="AJ70" s="50">
        <f>AI70+AJ69</f>
        <v>-136.30311116140669</v>
      </c>
      <c r="AK70" s="38">
        <f>AK69+AI70</f>
        <v>1363.6968888385938</v>
      </c>
    </row>
    <row r="71" ht="14.25">
      <c r="K71" s="26">
        <f>L70</f>
        <v>44197.916666666773</v>
      </c>
      <c r="L71" s="28">
        <f>K71+2/24/6</f>
        <v>44197.930555555664</v>
      </c>
      <c r="M71" s="30">
        <f>(L71-K71)*24*3600</f>
        <v>1200.0000001396984</v>
      </c>
      <c r="N71" s="30">
        <f>SUMIFS(LIQUIDITY_DELTAS2,TIMESTAMPS2,"&gt;="&amp;K71,TIMESTAMPS2,"&lt;"&amp;L71)</f>
        <v>0</v>
      </c>
      <c r="O71" s="30">
        <f>O70+N71</f>
        <v>1500000</v>
      </c>
      <c r="P71" s="30">
        <f>P70-N71</f>
        <v>500000.00000000029</v>
      </c>
      <c r="Q71" s="31">
        <f>O71+P71</f>
        <v>2000000.0000000002</v>
      </c>
      <c r="R71" s="40">
        <f>P71/Q71</f>
        <v>0.25000000000000011</v>
      </c>
      <c r="S71" s="41">
        <f>TARGET/PEER_TARGET_UNIT</f>
        <v>0.5</v>
      </c>
      <c r="T71" s="41">
        <f>IF(R71&gt;S71,0.5/(1-S71)*(R71-S71),0.5/S71*(R71-S71))</f>
        <v>-0.24999999999999989</v>
      </c>
      <c r="U71" s="42">
        <f>(T71-T70)/M71</f>
        <v>0</v>
      </c>
      <c r="V71" s="43">
        <f>T71-T70</f>
        <v>0</v>
      </c>
      <c r="W71" s="44">
        <f>IF(ALPHA_D&lt;=0,0,EXP(-ALPHA_D*M71/ALPHA_TIME_UNIT))</f>
        <v>0.71653131054598418</v>
      </c>
      <c r="X71" s="34">
        <f>U71+W71*(X70-U71)</f>
        <v>1.3377186476296073e-06</v>
      </c>
      <c r="Y71" s="35">
        <f>V71+(1-W71)*(X70-U71)/(ALPHA_D/ALPHA_TIME_UNIT)</f>
        <v>0.0019051852260386871</v>
      </c>
      <c r="Z71" s="45">
        <f>IF(ALPHA_I&lt;=0,0,EXP(-ALPHA_I*M71/ALPHA_TIME_UNIT))</f>
        <v>0.98675516180566403</v>
      </c>
      <c r="AA71" s="46">
        <f>U71/(ALPHA_I/ALPHA_TIME_UNIT)</f>
        <v>0</v>
      </c>
      <c r="AB71" s="47">
        <f>T71-AA71+Z71*(AB70+AA71-T70)</f>
        <v>-0.20785224436594846</v>
      </c>
      <c r="AC71" s="48">
        <f>M71*((T71+T70)/2-AA71)+1/(ALPHA_I/ALPHA_TIME_UNIT)*(1-Z71)*(AB70+AA71-T70)</f>
        <v>-249.0840076275162</v>
      </c>
      <c r="AD71" s="49">
        <f>M71/K_TIME_UNIT</f>
        <v>0.013888888890505768</v>
      </c>
      <c r="AE71" s="34">
        <f>K_T/K_UNIT*AD71</f>
        <v>0.13888888890505768</v>
      </c>
      <c r="AF71" s="34">
        <f>((T71+T70)/2)*AD71*K_P/K_UNIT</f>
        <v>-0.41666666671517283</v>
      </c>
      <c r="AG71" s="34">
        <f>Y71*K_D/K_UNIT</f>
        <v>0.45724445424928489</v>
      </c>
      <c r="AH71" s="34">
        <f>AC71*K_I/K_UNIT/K_TIME_UNIT</f>
        <v>-1.38380004237509</v>
      </c>
      <c r="AI71" s="34">
        <f>SUM(AE71:AH71)</f>
        <v>-1.2043333659359203</v>
      </c>
      <c r="AJ71" s="50">
        <f>AI71+AJ70</f>
        <v>-137.50744452734261</v>
      </c>
      <c r="AK71" s="38">
        <f>AK70+AI71</f>
        <v>1362.4925554726578</v>
      </c>
    </row>
    <row r="72" ht="14.25">
      <c r="K72" s="26">
        <f>L71</f>
        <v>44197.930555555664</v>
      </c>
      <c r="L72" s="28">
        <f>K72+2/24/6</f>
        <v>44197.944444444554</v>
      </c>
      <c r="M72" s="30">
        <f>(L72-K72)*24*3600</f>
        <v>1200.0000001396984</v>
      </c>
      <c r="N72" s="30">
        <f>SUMIFS(LIQUIDITY_DELTAS2,TIMESTAMPS2,"&gt;="&amp;K72,TIMESTAMPS2,"&lt;"&amp;L72)</f>
        <v>0</v>
      </c>
      <c r="O72" s="30">
        <f>O71+N72</f>
        <v>1500000</v>
      </c>
      <c r="P72" s="30">
        <f>P71-N72</f>
        <v>500000.00000000029</v>
      </c>
      <c r="Q72" s="31">
        <f>O72+P72</f>
        <v>2000000.0000000002</v>
      </c>
      <c r="R72" s="40">
        <f>P72/Q72</f>
        <v>0.25000000000000011</v>
      </c>
      <c r="S72" s="41">
        <f>TARGET/PEER_TARGET_UNIT</f>
        <v>0.5</v>
      </c>
      <c r="T72" s="41">
        <f>IF(R72&gt;S72,0.5/(1-S72)*(R72-S72),0.5/S72*(R72-S72))</f>
        <v>-0.24999999999999989</v>
      </c>
      <c r="U72" s="42">
        <f>(T72-T71)/M72</f>
        <v>0</v>
      </c>
      <c r="V72" s="43">
        <f>T72-T71</f>
        <v>0</v>
      </c>
      <c r="W72" s="44">
        <f>IF(ALPHA_D&lt;=0,0,EXP(-ALPHA_D*M72/ALPHA_TIME_UNIT))</f>
        <v>0.71653131054598418</v>
      </c>
      <c r="X72" s="34">
        <f>U72+W72*(X71-U72)</f>
        <v>9.5851729572784415e-07</v>
      </c>
      <c r="Y72" s="35">
        <f>V72+(1-W72)*(X71-U72)/(ALPHA_D/ALPHA_TIME_UNIT)</f>
        <v>0.0013651248668463474</v>
      </c>
      <c r="Z72" s="45">
        <f>IF(ALPHA_I&lt;=0,0,EXP(-ALPHA_I*M72/ALPHA_TIME_UNIT))</f>
        <v>0.98675516180566403</v>
      </c>
      <c r="AA72" s="46">
        <f>U72/(ALPHA_I/ALPHA_TIME_UNIT)</f>
        <v>0</v>
      </c>
      <c r="AB72" s="47">
        <f>T72-AA72+Z72*(AB71+AA72-T71)</f>
        <v>-0.20841048456957589</v>
      </c>
      <c r="AC72" s="48">
        <f>M72*((T72+T71)/2-AA72)+1/(ALPHA_I/ALPHA_TIME_UNIT)*(1-Z72)*(AB71+AA72-T71)</f>
        <v>-249.75838170845634</v>
      </c>
      <c r="AD72" s="49">
        <f>M72/K_TIME_UNIT</f>
        <v>0.013888888890505768</v>
      </c>
      <c r="AE72" s="34">
        <f>K_T/K_UNIT*AD72</f>
        <v>0.13888888890505768</v>
      </c>
      <c r="AF72" s="34">
        <f>((T72+T71)/2)*AD72*K_P/K_UNIT</f>
        <v>-0.41666666671517283</v>
      </c>
      <c r="AG72" s="34">
        <f>Y72*K_D/K_UNIT</f>
        <v>0.32762996804312339</v>
      </c>
      <c r="AH72" s="34">
        <f>AC72*K_I/K_UNIT/K_TIME_UNIT</f>
        <v>-1.3875465650469796</v>
      </c>
      <c r="AI72" s="34">
        <f>SUM(AE72:AH72)</f>
        <v>-1.3376943748139714</v>
      </c>
      <c r="AJ72" s="50">
        <f>AI72+AJ71</f>
        <v>-138.84513890215658</v>
      </c>
      <c r="AK72" s="38">
        <f>AK71+AI72</f>
        <v>1361.1548610978439</v>
      </c>
    </row>
    <row r="73" ht="14.25">
      <c r="K73" s="26">
        <f>L72</f>
        <v>44197.944444444554</v>
      </c>
      <c r="L73" s="28">
        <f>K73+2/24/6</f>
        <v>44197.958333333445</v>
      </c>
      <c r="M73" s="30">
        <f>(L73-K73)*24*3600</f>
        <v>1200.0000001396984</v>
      </c>
      <c r="N73" s="30">
        <f>SUMIFS(LIQUIDITY_DELTAS2,TIMESTAMPS2,"&gt;="&amp;K73,TIMESTAMPS2,"&lt;"&amp;L73)</f>
        <v>0</v>
      </c>
      <c r="O73" s="30">
        <f>O72+N73</f>
        <v>1500000</v>
      </c>
      <c r="P73" s="30">
        <f>P72-N73</f>
        <v>500000.00000000029</v>
      </c>
      <c r="Q73" s="31">
        <f>O73+P73</f>
        <v>2000000.0000000002</v>
      </c>
      <c r="R73" s="40">
        <f>P73/Q73</f>
        <v>0.25000000000000011</v>
      </c>
      <c r="S73" s="41">
        <f>TARGET/PEER_TARGET_UNIT</f>
        <v>0.5</v>
      </c>
      <c r="T73" s="41">
        <f>IF(R73&gt;S73,0.5/(1-S73)*(R73-S73),0.5/S73*(R73-S73))</f>
        <v>-0.24999999999999989</v>
      </c>
      <c r="U73" s="42">
        <f>(T73-T72)/M73</f>
        <v>0</v>
      </c>
      <c r="V73" s="43">
        <f>T73-T72</f>
        <v>0</v>
      </c>
      <c r="W73" s="44">
        <f>IF(ALPHA_D&lt;=0,0,EXP(-ALPHA_D*M73/ALPHA_TIME_UNIT))</f>
        <v>0.71653131054598418</v>
      </c>
      <c r="X73" s="34">
        <f>U73+W73*(X72-U73)</f>
        <v>6.8680765408886483e-07</v>
      </c>
      <c r="Y73" s="35">
        <f>V73+(1-W73)*(X72-U73)/(ALPHA_D/ALPHA_TIME_UNIT)</f>
        <v>0.00097815470990032555</v>
      </c>
      <c r="Z73" s="45">
        <f>IF(ALPHA_I&lt;=0,0,EXP(-ALPHA_I*M73/ALPHA_TIME_UNIT))</f>
        <v>0.98675516180566403</v>
      </c>
      <c r="AA73" s="46">
        <f>U73/(ALPHA_I/ALPHA_TIME_UNIT)</f>
        <v>0</v>
      </c>
      <c r="AB73" s="47">
        <f>T73-AA73+Z73*(AB72+AA73-T72)</f>
        <v>-0.20896133097203271</v>
      </c>
      <c r="AC73" s="48">
        <f>M73*((T73+T72)/2-AA73)+1/(ALPHA_I/ALPHA_TIME_UNIT)*(1-Z73)*(AB72+AA73-T72)</f>
        <v>-250.42382381381202</v>
      </c>
      <c r="AD73" s="49">
        <f>M73/K_TIME_UNIT</f>
        <v>0.013888888890505768</v>
      </c>
      <c r="AE73" s="34">
        <f>K_T/K_UNIT*AD73</f>
        <v>0.13888888890505768</v>
      </c>
      <c r="AF73" s="34">
        <f>((T73+T72)/2)*AD73*K_P/K_UNIT</f>
        <v>-0.41666666671517283</v>
      </c>
      <c r="AG73" s="34">
        <f>Y73*K_D/K_UNIT</f>
        <v>0.23475713037607812</v>
      </c>
      <c r="AH73" s="34">
        <f>AC73*K_I/K_UNIT/K_TIME_UNIT</f>
        <v>-1.3912434656322892</v>
      </c>
      <c r="AI73" s="34">
        <f>SUM(AE73:AH73)</f>
        <v>-1.4342641130663263</v>
      </c>
      <c r="AJ73" s="50">
        <f>AI73+AJ72</f>
        <v>-140.2794030152229</v>
      </c>
      <c r="AK73" s="38">
        <f>AK72+AI73</f>
        <v>1359.7205969847776</v>
      </c>
    </row>
    <row r="74" ht="14.25">
      <c r="K74" s="26">
        <f>L73</f>
        <v>44197.958333333445</v>
      </c>
      <c r="L74" s="28">
        <f>K74+2/24/6</f>
        <v>44197.972222222335</v>
      </c>
      <c r="M74" s="30">
        <f>(L74-K74)*24*3600</f>
        <v>1200.0000001396984</v>
      </c>
      <c r="N74" s="30">
        <f>SUMIFS(LIQUIDITY_DELTAS2,TIMESTAMPS2,"&gt;="&amp;K74,TIMESTAMPS2,"&lt;"&amp;L74)</f>
        <v>0</v>
      </c>
      <c r="O74" s="30">
        <f>O73+N74</f>
        <v>1500000</v>
      </c>
      <c r="P74" s="30">
        <f>P73-N74</f>
        <v>500000.00000000029</v>
      </c>
      <c r="Q74" s="31">
        <f>O74+P74</f>
        <v>2000000.0000000002</v>
      </c>
      <c r="R74" s="40">
        <f>P74/Q74</f>
        <v>0.25000000000000011</v>
      </c>
      <c r="S74" s="41">
        <f>TARGET/PEER_TARGET_UNIT</f>
        <v>0.5</v>
      </c>
      <c r="T74" s="41">
        <f>IF(R74&gt;S74,0.5/(1-S74)*(R74-S74),0.5/S74*(R74-S74))</f>
        <v>-0.24999999999999989</v>
      </c>
      <c r="U74" s="42">
        <f>(T74-T73)/M74</f>
        <v>0</v>
      </c>
      <c r="V74" s="43">
        <f>T74-T73</f>
        <v>0</v>
      </c>
      <c r="W74" s="44">
        <f>IF(ALPHA_D&lt;=0,0,EXP(-ALPHA_D*M74/ALPHA_TIME_UNIT))</f>
        <v>0.71653131054598418</v>
      </c>
      <c r="X74" s="34">
        <f>U74+W74*(X73-U74)</f>
        <v>4.9211918847730726e-07</v>
      </c>
      <c r="Y74" s="35">
        <f>V74+(1-W74)*(X73-U74)/(ALPHA_D/ALPHA_TIME_UNIT)</f>
        <v>0.00070087847620160717</v>
      </c>
      <c r="Z74" s="45">
        <f>IF(ALPHA_I&lt;=0,0,EXP(-ALPHA_I*M74/ALPHA_TIME_UNIT))</f>
        <v>0.98675516180566403</v>
      </c>
      <c r="AA74" s="46">
        <f>U74/(ALPHA_I/ALPHA_TIME_UNIT)</f>
        <v>0</v>
      </c>
      <c r="AB74" s="47">
        <f>T74-AA74+Z74*(AB73+AA74-T73)</f>
        <v>-0.20950488150301905</v>
      </c>
      <c r="AC74" s="48">
        <f>M74*((T74+T73)/2-AA74)+1/(ALPHA_I/ALPHA_TIME_UNIT)*(1-Z74)*(AB73+AA74-T73)</f>
        <v>-251.08045224615455</v>
      </c>
      <c r="AD74" s="49">
        <f>M74/K_TIME_UNIT</f>
        <v>0.013888888890505768</v>
      </c>
      <c r="AE74" s="34">
        <f>K_T/K_UNIT*AD74</f>
        <v>0.13888888890505768</v>
      </c>
      <c r="AF74" s="34">
        <f>((T74+T73)/2)*AD74*K_P/K_UNIT</f>
        <v>-0.41666666671517283</v>
      </c>
      <c r="AG74" s="34">
        <f>Y74*K_D/K_UNIT</f>
        <v>0.16821083428838571</v>
      </c>
      <c r="AH74" s="34">
        <f>AC74*K_I/K_UNIT/K_TIME_UNIT</f>
        <v>-1.3948914013675253</v>
      </c>
      <c r="AI74" s="34">
        <f>SUM(AE74:AH74)</f>
        <v>-1.5044583448892548</v>
      </c>
      <c r="AJ74" s="50">
        <f>AI74+AJ73</f>
        <v>-141.78386136011216</v>
      </c>
      <c r="AK74" s="38">
        <f>AK73+AI74</f>
        <v>1358.2161386398884</v>
      </c>
    </row>
    <row r="75" ht="14.25">
      <c r="K75" s="26">
        <f>L74</f>
        <v>44197.972222222335</v>
      </c>
      <c r="L75" s="28">
        <f>K75+2/24/6</f>
        <v>44197.986111111226</v>
      </c>
      <c r="M75" s="30">
        <f>(L75-K75)*24*3600</f>
        <v>1200.0000001396984</v>
      </c>
      <c r="N75" s="30">
        <f>SUMIFS(LIQUIDITY_DELTAS2,TIMESTAMPS2,"&gt;="&amp;K75,TIMESTAMPS2,"&lt;"&amp;L75)</f>
        <v>0</v>
      </c>
      <c r="O75" s="30">
        <f>O74+N75</f>
        <v>1500000</v>
      </c>
      <c r="P75" s="30">
        <f>P74-N75</f>
        <v>500000.00000000029</v>
      </c>
      <c r="Q75" s="31">
        <f>O75+P75</f>
        <v>2000000.0000000002</v>
      </c>
      <c r="R75" s="40">
        <f>P75/Q75</f>
        <v>0.25000000000000011</v>
      </c>
      <c r="S75" s="41">
        <f>TARGET/PEER_TARGET_UNIT</f>
        <v>0.5</v>
      </c>
      <c r="T75" s="41">
        <f>IF(R75&gt;S75,0.5/(1-S75)*(R75-S75),0.5/S75*(R75-S75))</f>
        <v>-0.24999999999999989</v>
      </c>
      <c r="U75" s="42">
        <f>(T75-T74)/M75</f>
        <v>0</v>
      </c>
      <c r="V75" s="43">
        <f>T75-T74</f>
        <v>0</v>
      </c>
      <c r="W75" s="44">
        <f>IF(ALPHA_D&lt;=0,0,EXP(-ALPHA_D*M75/ALPHA_TIME_UNIT))</f>
        <v>0.71653131054598418</v>
      </c>
      <c r="X75" s="34">
        <f>U75+W75*(X74-U75)</f>
        <v>3.5261880706447118e-07</v>
      </c>
      <c r="Y75" s="35">
        <f>V75+(1-W75)*(X74-U75)/(ALPHA_D/ALPHA_TIME_UNIT)</f>
        <v>0.0005022013730862099</v>
      </c>
      <c r="Z75" s="45">
        <f>IF(ALPHA_I&lt;=0,0,EXP(-ALPHA_I*M75/ALPHA_TIME_UNIT))</f>
        <v>0.98675516180566403</v>
      </c>
      <c r="AA75" s="46">
        <f>U75/(ALPHA_I/ALPHA_TIME_UNIT)</f>
        <v>0</v>
      </c>
      <c r="AB75" s="47">
        <f>T75-AA75+Z75*(AB74+AA75-T74)</f>
        <v>-0.21004123279517201</v>
      </c>
      <c r="AC75" s="48">
        <f>M75*((T75+T74)/2-AA75)+1/(ALPHA_I/ALPHA_TIME_UNIT)*(1-Z75)*(AB74+AA75-T74)</f>
        <v>-251.7283837411569</v>
      </c>
      <c r="AD75" s="49">
        <f>M75/K_TIME_UNIT</f>
        <v>0.013888888890505768</v>
      </c>
      <c r="AE75" s="34">
        <f>K_T/K_UNIT*AD75</f>
        <v>0.13888888890505768</v>
      </c>
      <c r="AF75" s="34">
        <f>((T75+T74)/2)*AD75*K_P/K_UNIT</f>
        <v>-0.41666666671517283</v>
      </c>
      <c r="AG75" s="34">
        <f>Y75*K_D/K_UNIT</f>
        <v>0.12052832954069037</v>
      </c>
      <c r="AH75" s="34">
        <f>AC75*K_I/K_UNIT/K_TIME_UNIT</f>
        <v>-1.398491020784205</v>
      </c>
      <c r="AI75" s="34">
        <f>SUM(AE75:AH75)</f>
        <v>-1.5557404690536298</v>
      </c>
      <c r="AJ75" s="50">
        <f>AI75+AJ74</f>
        <v>-143.33960182916579</v>
      </c>
      <c r="AK75" s="38">
        <f>AK74+AI75</f>
        <v>1356.6603981708347</v>
      </c>
    </row>
    <row r="76" ht="14.25">
      <c r="K76" s="26">
        <f>L75</f>
        <v>44197.986111111226</v>
      </c>
      <c r="L76" s="28">
        <f>K76+2/24/6</f>
        <v>44198.000000000116</v>
      </c>
      <c r="M76" s="30">
        <f>(L76-K76)*24*3600</f>
        <v>1200.0000001396984</v>
      </c>
      <c r="N76" s="30">
        <f>SUMIFS(LIQUIDITY_DELTAS2,TIMESTAMPS2,"&gt;="&amp;K76,TIMESTAMPS2,"&lt;"&amp;L76)</f>
        <v>0</v>
      </c>
      <c r="O76" s="30">
        <f>O75+N76</f>
        <v>1500000</v>
      </c>
      <c r="P76" s="30">
        <f>P75-N76</f>
        <v>500000.00000000029</v>
      </c>
      <c r="Q76" s="31">
        <f>O76+P76</f>
        <v>2000000.0000000002</v>
      </c>
      <c r="R76" s="40">
        <f>P76/Q76</f>
        <v>0.25000000000000011</v>
      </c>
      <c r="S76" s="41">
        <f>TARGET/PEER_TARGET_UNIT</f>
        <v>0.5</v>
      </c>
      <c r="T76" s="41">
        <f>IF(R76&gt;S76,0.5/(1-S76)*(R76-S76),0.5/S76*(R76-S76))</f>
        <v>-0.24999999999999989</v>
      </c>
      <c r="U76" s="42">
        <f>(T76-T75)/M76</f>
        <v>0</v>
      </c>
      <c r="V76" s="43">
        <f>T76-T75</f>
        <v>0</v>
      </c>
      <c r="W76" s="44">
        <f>IF(ALPHA_D&lt;=0,0,EXP(-ALPHA_D*M76/ALPHA_TIME_UNIT))</f>
        <v>0.71653131054598418</v>
      </c>
      <c r="X76" s="34">
        <f>U76+W76*(X75-U76)</f>
        <v>2.5266241594906708e-07</v>
      </c>
      <c r="Y76" s="35">
        <f>V76+(1-W76)*(X75-U76)/(ALPHA_D/ALPHA_TIME_UNIT)</f>
        <v>0.00035984300801545477</v>
      </c>
      <c r="Z76" s="45">
        <f>IF(ALPHA_I&lt;=0,0,EXP(-ALPHA_I*M76/ALPHA_TIME_UNIT))</f>
        <v>0.98675516180566403</v>
      </c>
      <c r="AA76" s="46">
        <f>U76/(ALPHA_I/ALPHA_TIME_UNIT)</f>
        <v>0</v>
      </c>
      <c r="AB76" s="47">
        <f>T76-AA76+Z76*(AB75+AA76-T75)</f>
        <v>-0.21057048020124508</v>
      </c>
      <c r="AC76" s="48">
        <f>M76*((T76+T75)/2-AA76)+1/(ALPHA_I/ALPHA_TIME_UNIT)*(1-Z76)*(AB75+AA76-T75)</f>
        <v>-252.36773348834691</v>
      </c>
      <c r="AD76" s="49">
        <f>M76/K_TIME_UNIT</f>
        <v>0.013888888890505768</v>
      </c>
      <c r="AE76" s="34">
        <f>K_T/K_UNIT*AD76</f>
        <v>0.13888888890505768</v>
      </c>
      <c r="AF76" s="34">
        <f>((T76+T75)/2)*AD76*K_P/K_UNIT</f>
        <v>-0.41666666671517283</v>
      </c>
      <c r="AG76" s="34">
        <f>Y76*K_D/K_UNIT</f>
        <v>0.086362321923709143</v>
      </c>
      <c r="AH76" s="34">
        <f>AC76*K_I/K_UNIT/K_TIME_UNIT</f>
        <v>-1.4020429638241496</v>
      </c>
      <c r="AI76" s="34">
        <f>SUM(AE76:AH76)</f>
        <v>-1.5934584197105557</v>
      </c>
      <c r="AJ76" s="50">
        <f>AI76+AJ75</f>
        <v>-144.93306024887633</v>
      </c>
      <c r="AK76" s="38">
        <f>AK75+AI76</f>
        <v>1355.0669397511242</v>
      </c>
    </row>
    <row r="77" ht="14.25">
      <c r="K77" s="26">
        <f>L76</f>
        <v>44198.000000000116</v>
      </c>
      <c r="L77" s="28">
        <f>K77+2/24/6</f>
        <v>44198.013888889007</v>
      </c>
      <c r="M77" s="30">
        <f>(L77-K77)*24*3600</f>
        <v>1200.0000001396984</v>
      </c>
      <c r="N77" s="30">
        <f>SUMIFS(LIQUIDITY_DELTAS2,TIMESTAMPS2,"&gt;="&amp;K77,TIMESTAMPS2,"&lt;"&amp;L77)</f>
        <v>0</v>
      </c>
      <c r="O77" s="30">
        <f>O76+N77</f>
        <v>1500000</v>
      </c>
      <c r="P77" s="30">
        <f>P76-N77</f>
        <v>500000.00000000029</v>
      </c>
      <c r="Q77" s="31">
        <f>O77+P77</f>
        <v>2000000.0000000002</v>
      </c>
      <c r="R77" s="40">
        <f>P77/Q77</f>
        <v>0.25000000000000011</v>
      </c>
      <c r="S77" s="41">
        <f>TARGET/PEER_TARGET_UNIT</f>
        <v>0.5</v>
      </c>
      <c r="T77" s="41">
        <f>IF(R77&gt;S77,0.5/(1-S77)*(R77-S77),0.5/S77*(R77-S77))</f>
        <v>-0.24999999999999989</v>
      </c>
      <c r="U77" s="42">
        <f>(T77-T76)/M77</f>
        <v>0</v>
      </c>
      <c r="V77" s="43">
        <f>T77-T76</f>
        <v>0</v>
      </c>
      <c r="W77" s="44">
        <f>IF(ALPHA_D&lt;=0,0,EXP(-ALPHA_D*M77/ALPHA_TIME_UNIT))</f>
        <v>0.71653131054598418</v>
      </c>
      <c r="X77" s="34">
        <f>U77+W77*(X76-U77)</f>
        <v>1.810405320256996e-07</v>
      </c>
      <c r="Y77" s="35">
        <f>V77+(1-W77)*(X76-U77)/(ALPHA_D/ALPHA_TIME_UNIT)</f>
        <v>0.00025783878212412288</v>
      </c>
      <c r="Z77" s="45">
        <f>IF(ALPHA_I&lt;=0,0,EXP(-ALPHA_I*M77/ALPHA_TIME_UNIT))</f>
        <v>0.98675516180566403</v>
      </c>
      <c r="AA77" s="46">
        <f>U77/(ALPHA_I/ALPHA_TIME_UNIT)</f>
        <v>0</v>
      </c>
      <c r="AB77" s="47">
        <f>T77-AA77+Z77*(AB76+AA77-T76)</f>
        <v>-0.21109271781105995</v>
      </c>
      <c r="AC77" s="48">
        <f>M77*((T77+T76)/2-AA77)+1/(ALPHA_I/ALPHA_TIME_UNIT)*(1-Z77)*(AB76+AA77-T76)</f>
        <v>-252.9986151515858</v>
      </c>
      <c r="AD77" s="49">
        <f>M77/K_TIME_UNIT</f>
        <v>0.013888888890505768</v>
      </c>
      <c r="AE77" s="34">
        <f>K_T/K_UNIT*AD77</f>
        <v>0.13888888890505768</v>
      </c>
      <c r="AF77" s="34">
        <f>((T77+T76)/2)*AD77*K_P/K_UNIT</f>
        <v>-0.41666666671517283</v>
      </c>
      <c r="AG77" s="34">
        <f>Y77*K_D/K_UNIT</f>
        <v>0.061881307709789488</v>
      </c>
      <c r="AH77" s="34">
        <f>AC77*K_I/K_UNIT/K_TIME_UNIT</f>
        <v>-1.4055478619532544</v>
      </c>
      <c r="AI77" s="34">
        <f>SUM(AE77:AH77)</f>
        <v>-1.6214443320535801</v>
      </c>
      <c r="AJ77" s="50">
        <f>AI77+AJ76</f>
        <v>-146.55450458092992</v>
      </c>
      <c r="AK77" s="38">
        <f>AK76+AI77</f>
        <v>1353.4454954190705</v>
      </c>
    </row>
    <row r="78" ht="14.25">
      <c r="K78" s="26">
        <f>L77</f>
        <v>44198.013888889007</v>
      </c>
      <c r="L78" s="28">
        <f>K78+2/24/6</f>
        <v>44198.027777777897</v>
      </c>
      <c r="M78" s="30">
        <f>(L78-K78)*24*3600</f>
        <v>1200.0000001396984</v>
      </c>
      <c r="N78" s="30">
        <f>SUMIFS(LIQUIDITY_DELTAS2,TIMESTAMPS2,"&gt;="&amp;K78,TIMESTAMPS2,"&lt;"&amp;L78)</f>
        <v>0</v>
      </c>
      <c r="O78" s="30">
        <f>O77+N78</f>
        <v>1500000</v>
      </c>
      <c r="P78" s="30">
        <f>P77-N78</f>
        <v>500000.00000000029</v>
      </c>
      <c r="Q78" s="31">
        <f>O78+P78</f>
        <v>2000000.0000000002</v>
      </c>
      <c r="R78" s="40">
        <f>P78/Q78</f>
        <v>0.25000000000000011</v>
      </c>
      <c r="S78" s="41">
        <f>TARGET/PEER_TARGET_UNIT</f>
        <v>0.5</v>
      </c>
      <c r="T78" s="41">
        <f>IF(R78&gt;S78,0.5/(1-S78)*(R78-S78),0.5/S78*(R78-S78))</f>
        <v>-0.24999999999999989</v>
      </c>
      <c r="U78" s="42">
        <f>(T78-T77)/M78</f>
        <v>0</v>
      </c>
      <c r="V78" s="43">
        <f>T78-T77</f>
        <v>0</v>
      </c>
      <c r="W78" s="44">
        <f>IF(ALPHA_D&lt;=0,0,EXP(-ALPHA_D*M78/ALPHA_TIME_UNIT))</f>
        <v>0.71653131054598418</v>
      </c>
      <c r="X78" s="34">
        <f>U78+W78*(X77-U78)</f>
        <v>1.2972120967431675e-07</v>
      </c>
      <c r="Y78" s="35">
        <f>V78+(1-W78)*(X77-U78)/(ALPHA_D/ALPHA_TIME_UNIT)</f>
        <v>0.00018474956046497825</v>
      </c>
      <c r="Z78" s="45">
        <f>IF(ALPHA_I&lt;=0,0,EXP(-ALPHA_I*M78/ALPHA_TIME_UNIT))</f>
        <v>0.98675516180566403</v>
      </c>
      <c r="AA78" s="46">
        <f>U78/(ALPHA_I/ALPHA_TIME_UNIT)</f>
        <v>0</v>
      </c>
      <c r="AB78" s="47">
        <f>T78-AA78+Z78*(AB77+AA78-T77)</f>
        <v>-0.21160803846823384</v>
      </c>
      <c r="AC78" s="48">
        <f>M78*((T78+T77)/2-AA78)+1/(ALPHA_I/ALPHA_TIME_UNIT)*(1-Z78)*(AB77+AA78-T77)</f>
        <v>-253.62114088927535</v>
      </c>
      <c r="AD78" s="49">
        <f>M78/K_TIME_UNIT</f>
        <v>0.013888888890505768</v>
      </c>
      <c r="AE78" s="34">
        <f>K_T/K_UNIT*AD78</f>
        <v>0.13888888890505768</v>
      </c>
      <c r="AF78" s="34">
        <f>((T78+T77)/2)*AD78*K_P/K_UNIT</f>
        <v>-0.41666666671517283</v>
      </c>
      <c r="AG78" s="34">
        <f>Y78*K_D/K_UNIT</f>
        <v>0.044339894511594778</v>
      </c>
      <c r="AH78" s="34">
        <f>AC78*K_I/K_UNIT/K_TIME_UNIT</f>
        <v>-1.4090063382737519</v>
      </c>
      <c r="AI78" s="34">
        <f>SUM(AE78:AH78)</f>
        <v>-1.6424442215722723</v>
      </c>
      <c r="AJ78" s="50">
        <f>AI78+AJ77</f>
        <v>-148.19694880250219</v>
      </c>
      <c r="AK78" s="38">
        <f>AK77+AI78</f>
        <v>1351.8030511974982</v>
      </c>
    </row>
    <row r="79" ht="14.25">
      <c r="K79" s="26">
        <f>L78</f>
        <v>44198.027777777897</v>
      </c>
      <c r="L79" s="28">
        <f>K79+2/24/6</f>
        <v>44198.041666666788</v>
      </c>
      <c r="M79" s="30">
        <f>(L79-K79)*24*3600</f>
        <v>1200.0000001396984</v>
      </c>
      <c r="N79" s="30">
        <f>SUMIFS(LIQUIDITY_DELTAS2,TIMESTAMPS2,"&gt;="&amp;K79,TIMESTAMPS2,"&lt;"&amp;L79)</f>
        <v>0</v>
      </c>
      <c r="O79" s="30">
        <f>O78+N79</f>
        <v>1500000</v>
      </c>
      <c r="P79" s="30">
        <f>P78-N79</f>
        <v>500000.00000000029</v>
      </c>
      <c r="Q79" s="31">
        <f>O79+P79</f>
        <v>2000000.0000000002</v>
      </c>
      <c r="R79" s="40">
        <f>P79/Q79</f>
        <v>0.25000000000000011</v>
      </c>
      <c r="S79" s="41">
        <f>TARGET/PEER_TARGET_UNIT</f>
        <v>0.5</v>
      </c>
      <c r="T79" s="41">
        <f>IF(R79&gt;S79,0.5/(1-S79)*(R79-S79),0.5/S79*(R79-S79))</f>
        <v>-0.24999999999999989</v>
      </c>
      <c r="U79" s="42">
        <f>(T79-T78)/M79</f>
        <v>0</v>
      </c>
      <c r="V79" s="43">
        <f>T79-T78</f>
        <v>0</v>
      </c>
      <c r="W79" s="44">
        <f>IF(ALPHA_D&lt;=0,0,EXP(-ALPHA_D*M79/ALPHA_TIME_UNIT))</f>
        <v>0.71653131054598418</v>
      </c>
      <c r="X79" s="34">
        <f>U79+W79*(X78-U79)</f>
        <v>9.2949308373548584e-08</v>
      </c>
      <c r="Y79" s="35">
        <f>V79+(1-W79)*(X78-U79)/(ALPHA_D/ALPHA_TIME_UNIT)</f>
        <v>0.00013237884468276541</v>
      </c>
      <c r="Z79" s="45">
        <f>IF(ALPHA_I&lt;=0,0,EXP(-ALPHA_I*M79/ALPHA_TIME_UNIT))</f>
        <v>0.98675516180566403</v>
      </c>
      <c r="AA79" s="46">
        <f>U79/(ALPHA_I/ALPHA_TIME_UNIT)</f>
        <v>0</v>
      </c>
      <c r="AB79" s="47">
        <f>T79-AA79+Z79*(AB78+AA79-T78)</f>
        <v>-0.21211653378668527</v>
      </c>
      <c r="AC79" s="48">
        <f>M79*((T79+T78)/2-AA79)+1/(ALPHA_I/ALPHA_TIME_UNIT)*(1-Z79)*(AB78+AA79-T78)</f>
        <v>-254.23542137429737</v>
      </c>
      <c r="AD79" s="49">
        <f>M79/K_TIME_UNIT</f>
        <v>0.013888888890505768</v>
      </c>
      <c r="AE79" s="34">
        <f>K_T/K_UNIT*AD79</f>
        <v>0.13888888890505768</v>
      </c>
      <c r="AF79" s="34">
        <f>((T79+T78)/2)*AD79*K_P/K_UNIT</f>
        <v>-0.41666666671517283</v>
      </c>
      <c r="AG79" s="34">
        <f>Y79*K_D/K_UNIT</f>
        <v>0.031770922723863698</v>
      </c>
      <c r="AH79" s="34">
        <f>AC79*K_I/K_UNIT/K_TIME_UNIT</f>
        <v>-1.4124190076349854</v>
      </c>
      <c r="AI79" s="34">
        <f>SUM(AE79:AH79)</f>
        <v>-1.6584258627212369</v>
      </c>
      <c r="AJ79" s="50">
        <f>AI79+AJ78</f>
        <v>-149.85537466522342</v>
      </c>
      <c r="AK79" s="38">
        <f>AK78+AI79</f>
        <v>1350.1446253347769</v>
      </c>
    </row>
    <row r="80" ht="14.25">
      <c r="K80" s="26">
        <f>L79</f>
        <v>44198.041666666788</v>
      </c>
      <c r="L80" s="28">
        <f>K80+2/24/6</f>
        <v>44198.055555555678</v>
      </c>
      <c r="M80" s="30">
        <f>(L80-K80)*24*3600</f>
        <v>1200.0000001396984</v>
      </c>
      <c r="N80" s="30">
        <f>SUMIFS(LIQUIDITY_DELTAS2,TIMESTAMPS2,"&gt;="&amp;K80,TIMESTAMPS2,"&lt;"&amp;L80)</f>
        <v>0</v>
      </c>
      <c r="O80" s="30">
        <f>O79+N80</f>
        <v>1500000</v>
      </c>
      <c r="P80" s="30">
        <f>P79-N80</f>
        <v>500000.00000000029</v>
      </c>
      <c r="Q80" s="31">
        <f>O80+P80</f>
        <v>2000000.0000000002</v>
      </c>
      <c r="R80" s="40">
        <f>P80/Q80</f>
        <v>0.25000000000000011</v>
      </c>
      <c r="S80" s="41">
        <f>TARGET/PEER_TARGET_UNIT</f>
        <v>0.5</v>
      </c>
      <c r="T80" s="41">
        <f>IF(R80&gt;S80,0.5/(1-S80)*(R80-S80),0.5/S80*(R80-S80))</f>
        <v>-0.24999999999999989</v>
      </c>
      <c r="U80" s="42">
        <f>(T80-T79)/M80</f>
        <v>0</v>
      </c>
      <c r="V80" s="43">
        <f>T80-T79</f>
        <v>0</v>
      </c>
      <c r="W80" s="44">
        <f>IF(ALPHA_D&lt;=0,0,EXP(-ALPHA_D*M80/ALPHA_TIME_UNIT))</f>
        <v>0.71653131054598418</v>
      </c>
      <c r="X80" s="34">
        <f>U80+W80*(X79-U80)</f>
        <v>6.6601089743241587e-08</v>
      </c>
      <c r="Y80" s="35">
        <f>V80+(1-W80)*(X79-U80)/(ALPHA_D/ALPHA_TIME_UNIT)</f>
        <v>9.4853587069105183e-05</v>
      </c>
      <c r="Z80" s="45">
        <f>IF(ALPHA_I&lt;=0,0,EXP(-ALPHA_I*M80/ALPHA_TIME_UNIT))</f>
        <v>0.98675516180566403</v>
      </c>
      <c r="AA80" s="46">
        <f>U80/(ALPHA_I/ALPHA_TIME_UNIT)</f>
        <v>0</v>
      </c>
      <c r="AB80" s="47">
        <f>T80-AA80+Z80*(AB79+AA80-T79)</f>
        <v>-0.21261829416692121</v>
      </c>
      <c r="AC80" s="48">
        <f>M80*((T80+T79)/2-AA80)+1/(ALPHA_I/ALPHA_TIME_UNIT)*(1-Z80)*(AB79+AA80-T79)</f>
        <v>-254.84156581368936</v>
      </c>
      <c r="AD80" s="49">
        <f>M80/K_TIME_UNIT</f>
        <v>0.013888888890505768</v>
      </c>
      <c r="AE80" s="34">
        <f>K_T/K_UNIT*AD80</f>
        <v>0.13888888890505768</v>
      </c>
      <c r="AF80" s="34">
        <f>((T80+T79)/2)*AD80*K_P/K_UNIT</f>
        <v>-0.41666666671517283</v>
      </c>
      <c r="AG80" s="34">
        <f>Y80*K_D/K_UNIT</f>
        <v>0.022764860896585245</v>
      </c>
      <c r="AH80" s="34">
        <f>AC80*K_I/K_UNIT/K_TIME_UNIT</f>
        <v>-1.4157864767427186</v>
      </c>
      <c r="AI80" s="34">
        <f>SUM(AE80:AH80)</f>
        <v>-1.6707993936562486</v>
      </c>
      <c r="AJ80" s="50">
        <f>AI80+AJ79</f>
        <v>-151.52617405887966</v>
      </c>
      <c r="AK80" s="38">
        <f>AK79+AI80</f>
        <v>1348.4738259411206</v>
      </c>
    </row>
    <row r="81" ht="14.25">
      <c r="K81" s="26">
        <f>L80</f>
        <v>44198.055555555678</v>
      </c>
      <c r="L81" s="28">
        <f>K81+2/24/6</f>
        <v>44198.069444444569</v>
      </c>
      <c r="M81" s="30">
        <f>(L81-K81)*24*3600</f>
        <v>1200.0000001396984</v>
      </c>
      <c r="N81" s="30">
        <f>SUMIFS(LIQUIDITY_DELTAS2,TIMESTAMPS2,"&gt;="&amp;K81,TIMESTAMPS2,"&lt;"&amp;L81)</f>
        <v>0</v>
      </c>
      <c r="O81" s="30">
        <f>O80+N81</f>
        <v>1500000</v>
      </c>
      <c r="P81" s="30">
        <f>P80-N81</f>
        <v>500000.00000000029</v>
      </c>
      <c r="Q81" s="31">
        <f>O81+P81</f>
        <v>2000000.0000000002</v>
      </c>
      <c r="R81" s="40">
        <f>P81/Q81</f>
        <v>0.25000000000000011</v>
      </c>
      <c r="S81" s="41">
        <f>TARGET/PEER_TARGET_UNIT</f>
        <v>0.5</v>
      </c>
      <c r="T81" s="41">
        <f>IF(R81&gt;S81,0.5/(1-S81)*(R81-S81),0.5/S81*(R81-S81))</f>
        <v>-0.24999999999999989</v>
      </c>
      <c r="U81" s="42">
        <f>(T81-T80)/M81</f>
        <v>0</v>
      </c>
      <c r="V81" s="43">
        <f>T81-T80</f>
        <v>0</v>
      </c>
      <c r="W81" s="44">
        <f>IF(ALPHA_D&lt;=0,0,EXP(-ALPHA_D*M81/ALPHA_TIME_UNIT))</f>
        <v>0.71653131054598418</v>
      </c>
      <c r="X81" s="34">
        <f>U81+W81*(X80-U81)</f>
        <v>4.7721766117515598e-08</v>
      </c>
      <c r="Y81" s="35">
        <f>V81+(1-W81)*(X80-U81)/(ALPHA_D/ALPHA_TIME_UNIT)</f>
        <v>6.7965565052613563e-05</v>
      </c>
      <c r="Z81" s="45">
        <f>IF(ALPHA_I&lt;=0,0,EXP(-ALPHA_I*M81/ALPHA_TIME_UNIT))</f>
        <v>0.98675516180566403</v>
      </c>
      <c r="AA81" s="46">
        <f>U81/(ALPHA_I/ALPHA_TIME_UNIT)</f>
        <v>0</v>
      </c>
      <c r="AB81" s="47">
        <f>T81-AA81+Z81*(AB80+AA81-T80)</f>
        <v>-0.21311340881210861</v>
      </c>
      <c r="AC81" s="48">
        <f>M81*((T81+T80)/2-AA81)+1/(ALPHA_I/ALPHA_TIME_UNIT)*(1-Z81)*(AB80+AA81-T80)</f>
        <v>-255.43968196805918</v>
      </c>
      <c r="AD81" s="49">
        <f>M81/K_TIME_UNIT</f>
        <v>0.013888888890505768</v>
      </c>
      <c r="AE81" s="34">
        <f>K_T/K_UNIT*AD81</f>
        <v>0.13888888890505768</v>
      </c>
      <c r="AF81" s="34">
        <f>((T81+T80)/2)*AD81*K_P/K_UNIT</f>
        <v>-0.41666666671517283</v>
      </c>
      <c r="AG81" s="34">
        <f>Y81*K_D/K_UNIT</f>
        <v>0.016311735612627255</v>
      </c>
      <c r="AH81" s="34">
        <f>AC81*K_I/K_UNIT/K_TIME_UNIT</f>
        <v>-1.4191093442669955</v>
      </c>
      <c r="AI81" s="34">
        <f>SUM(AE81:AH81)</f>
        <v>-1.6805753864644835</v>
      </c>
      <c r="AJ81" s="50">
        <f>AI81+AJ80</f>
        <v>-153.20674944534414</v>
      </c>
      <c r="AK81" s="38">
        <f>AK80+AI81</f>
        <v>1346.7932505546562</v>
      </c>
    </row>
    <row r="82" ht="14.25">
      <c r="K82" s="26">
        <f>L81</f>
        <v>44198.069444444569</v>
      </c>
      <c r="L82" s="28">
        <f>K82+2/24/6</f>
        <v>44198.083333333459</v>
      </c>
      <c r="M82" s="30">
        <f>(L82-K82)*24*3600</f>
        <v>1200.0000001396984</v>
      </c>
      <c r="N82" s="30">
        <f>SUMIFS(LIQUIDITY_DELTAS2,TIMESTAMPS2,"&gt;="&amp;K82,TIMESTAMPS2,"&lt;"&amp;L82)</f>
        <v>0</v>
      </c>
      <c r="O82" s="30">
        <f>O81+N82</f>
        <v>1500000</v>
      </c>
      <c r="P82" s="30">
        <f>P81-N82</f>
        <v>500000.00000000029</v>
      </c>
      <c r="Q82" s="31">
        <f>O82+P82</f>
        <v>2000000.0000000002</v>
      </c>
      <c r="R82" s="40">
        <f>P82/Q82</f>
        <v>0.25000000000000011</v>
      </c>
      <c r="S82" s="41">
        <f>TARGET/PEER_TARGET_UNIT</f>
        <v>0.5</v>
      </c>
      <c r="T82" s="41">
        <f>IF(R82&gt;S82,0.5/(1-S82)*(R82-S82),0.5/S82*(R82-S82))</f>
        <v>-0.24999999999999989</v>
      </c>
      <c r="U82" s="42">
        <f>(T82-T81)/M82</f>
        <v>0</v>
      </c>
      <c r="V82" s="43">
        <f>T82-T81</f>
        <v>0</v>
      </c>
      <c r="W82" s="44">
        <f>IF(ALPHA_D&lt;=0,0,EXP(-ALPHA_D*M82/ALPHA_TIME_UNIT))</f>
        <v>0.71653131054598418</v>
      </c>
      <c r="X82" s="34">
        <f>U82+W82*(X81-U82)</f>
        <v>3.4194139617752394e-08</v>
      </c>
      <c r="Y82" s="35">
        <f>V82+(1-W82)*(X81-U82)/(ALPHA_D/ALPHA_TIME_UNIT)</f>
        <v>4.8699455399147533e-05</v>
      </c>
      <c r="Z82" s="45">
        <f>IF(ALPHA_I&lt;=0,0,EXP(-ALPHA_I*M82/ALPHA_TIME_UNIT))</f>
        <v>0.98675516180566403</v>
      </c>
      <c r="AA82" s="46">
        <f>U82/(ALPHA_I/ALPHA_TIME_UNIT)</f>
        <v>0</v>
      </c>
      <c r="AB82" s="47">
        <f>T82-AA82+Z82*(AB81+AA82-T81)</f>
        <v>-0.21360196574393284</v>
      </c>
      <c r="AC82" s="48">
        <f>M82*((T82+T81)/2-AA82)+1/(ALPHA_I/ALPHA_TIME_UNIT)*(1-Z82)*(AB81+AA82-T81)</f>
        <v>-256.02987617074297</v>
      </c>
      <c r="AD82" s="49">
        <f>M82/K_TIME_UNIT</f>
        <v>0.013888888890505768</v>
      </c>
      <c r="AE82" s="34">
        <f>K_T/K_UNIT*AD82</f>
        <v>0.13888888890505768</v>
      </c>
      <c r="AF82" s="34">
        <f>((T82+T81)/2)*AD82*K_P/K_UNIT</f>
        <v>-0.41666666671517283</v>
      </c>
      <c r="AG82" s="34">
        <f>Y82*K_D/K_UNIT</f>
        <v>0.011687869295795407</v>
      </c>
      <c r="AH82" s="34">
        <f>AC82*K_I/K_UNIT/K_TIME_UNIT</f>
        <v>-1.422388200948572</v>
      </c>
      <c r="AI82" s="34">
        <f>SUM(AE82:AH82)</f>
        <v>-1.6884781094628918</v>
      </c>
      <c r="AJ82" s="50">
        <f>AI82+AJ81</f>
        <v>-154.89522755480704</v>
      </c>
      <c r="AK82" s="38">
        <f>AK81+AI82</f>
        <v>1345.1047724451932</v>
      </c>
    </row>
    <row r="83" ht="14.25">
      <c r="K83" s="26">
        <f>L82</f>
        <v>44198.083333333459</v>
      </c>
      <c r="L83" s="28">
        <f>K83+2/24/6</f>
        <v>44198.09722222235</v>
      </c>
      <c r="M83" s="30">
        <f>(L83-K83)*24*3600</f>
        <v>1200.0000001396984</v>
      </c>
      <c r="N83" s="30">
        <f>SUMIFS(LIQUIDITY_DELTAS2,TIMESTAMPS2,"&gt;="&amp;K83,TIMESTAMPS2,"&lt;"&amp;L83)</f>
        <v>0</v>
      </c>
      <c r="O83" s="30">
        <f>O82+N83</f>
        <v>1500000</v>
      </c>
      <c r="P83" s="30">
        <f>P82-N83</f>
        <v>500000.00000000029</v>
      </c>
      <c r="Q83" s="31">
        <f>O83+P83</f>
        <v>2000000.0000000002</v>
      </c>
      <c r="R83" s="40">
        <f>P83/Q83</f>
        <v>0.25000000000000011</v>
      </c>
      <c r="S83" s="41">
        <f>TARGET/PEER_TARGET_UNIT</f>
        <v>0.5</v>
      </c>
      <c r="T83" s="41">
        <f>IF(R83&gt;S83,0.5/(1-S83)*(R83-S83),0.5/S83*(R83-S83))</f>
        <v>-0.24999999999999989</v>
      </c>
      <c r="U83" s="42">
        <f>(T83-T82)/M83</f>
        <v>0</v>
      </c>
      <c r="V83" s="43">
        <f>T83-T82</f>
        <v>0</v>
      </c>
      <c r="W83" s="44">
        <f>IF(ALPHA_D&lt;=0,0,EXP(-ALPHA_D*M83/ALPHA_TIME_UNIT))</f>
        <v>0.71653131054598418</v>
      </c>
      <c r="X83" s="34">
        <f>U83+W83*(X82-U83)</f>
        <v>2.4501171673300482e-08</v>
      </c>
      <c r="Y83" s="35">
        <f>V83+(1-W83)*(X82-U83)/(ALPHA_D/ALPHA_TIME_UNIT)</f>
        <v>3.4894684600026884e-05</v>
      </c>
      <c r="Z83" s="45">
        <f>IF(ALPHA_I&lt;=0,0,EXP(-ALPHA_I*M83/ALPHA_TIME_UNIT))</f>
        <v>0.98675516180566403</v>
      </c>
      <c r="AA83" s="46">
        <f>U83/(ALPHA_I/ALPHA_TIME_UNIT)</f>
        <v>0</v>
      </c>
      <c r="AB83" s="47">
        <f>T83-AA83+Z83*(AB82+AA83-T82)</f>
        <v>-0.21408405181824636</v>
      </c>
      <c r="AC83" s="48">
        <f>M83*((T83+T82)/2-AA83)+1/(ALPHA_I/ALPHA_TIME_UNIT)*(1-Z83)*(AB82+AA83-T82)</f>
        <v>-256.61225334670894</v>
      </c>
      <c r="AD83" s="49">
        <f>M83/K_TIME_UNIT</f>
        <v>0.013888888890505768</v>
      </c>
      <c r="AE83" s="34">
        <f>K_T/K_UNIT*AD83</f>
        <v>0.13888888890505768</v>
      </c>
      <c r="AF83" s="34">
        <f>((T83+T82)/2)*AD83*K_P/K_UNIT</f>
        <v>-0.41666666671517283</v>
      </c>
      <c r="AG83" s="34">
        <f>Y83*K_D/K_UNIT</f>
        <v>0.008374724304006452</v>
      </c>
      <c r="AH83" s="34">
        <f>AC83*K_I/K_UNIT/K_TIME_UNIT</f>
        <v>-1.4256236297039386</v>
      </c>
      <c r="AI83" s="34">
        <f>SUM(AE83:AH83)</f>
        <v>-1.6950266832100473</v>
      </c>
      <c r="AJ83" s="50">
        <f>AI83+AJ82</f>
        <v>-156.59025423801708</v>
      </c>
      <c r="AK83" s="38">
        <f>AK82+AI83</f>
        <v>1343.4097457619832</v>
      </c>
    </row>
    <row r="84" ht="14.25">
      <c r="K84" s="26">
        <f>L83</f>
        <v>44198.09722222235</v>
      </c>
      <c r="L84" s="28">
        <f>K84+2/24/6</f>
        <v>44198.11111111124</v>
      </c>
      <c r="M84" s="30">
        <f>(L84-K84)*24*3600</f>
        <v>1200.0000001396984</v>
      </c>
      <c r="N84" s="30">
        <f>SUMIFS(LIQUIDITY_DELTAS2,TIMESTAMPS2,"&gt;="&amp;K84,TIMESTAMPS2,"&lt;"&amp;L84)</f>
        <v>0</v>
      </c>
      <c r="O84" s="30">
        <f>O83+N84</f>
        <v>1500000</v>
      </c>
      <c r="P84" s="30">
        <f>P83-N84</f>
        <v>500000.00000000029</v>
      </c>
      <c r="Q84" s="31">
        <f>O84+P84</f>
        <v>2000000.0000000002</v>
      </c>
      <c r="R84" s="40">
        <f>P84/Q84</f>
        <v>0.25000000000000011</v>
      </c>
      <c r="S84" s="41">
        <f>TARGET/PEER_TARGET_UNIT</f>
        <v>0.5</v>
      </c>
      <c r="T84" s="41">
        <f>IF(R84&gt;S84,0.5/(1-S84)*(R84-S84),0.5/S84*(R84-S84))</f>
        <v>-0.24999999999999989</v>
      </c>
      <c r="U84" s="42">
        <f>(T84-T83)/M84</f>
        <v>0</v>
      </c>
      <c r="V84" s="43">
        <f>T84-T83</f>
        <v>0</v>
      </c>
      <c r="W84" s="44">
        <f>IF(ALPHA_D&lt;=0,0,EXP(-ALPHA_D*M84/ALPHA_TIME_UNIT))</f>
        <v>0.71653131054598418</v>
      </c>
      <c r="X84" s="34">
        <f>U84+W84*(X83-U84)</f>
        <v>1.7555856648982138e-08</v>
      </c>
      <c r="Y84" s="35">
        <f>V84+(1-W84)*(X83-U84)/(ALPHA_D/ALPHA_TIME_UNIT)</f>
        <v>2.5003134087546036e-05</v>
      </c>
      <c r="Z84" s="45">
        <f>IF(ALPHA_I&lt;=0,0,EXP(-ALPHA_I*M84/ALPHA_TIME_UNIT))</f>
        <v>0.98675516180566403</v>
      </c>
      <c r="AA84" s="46">
        <f>U84/(ALPHA_I/ALPHA_TIME_UNIT)</f>
        <v>0</v>
      </c>
      <c r="AB84" s="47">
        <f>T84-AA84+Z84*(AB83+AA84-T83)</f>
        <v>-0.21455975274050984</v>
      </c>
      <c r="AC84" s="48">
        <f>M84*((T84+T83)/2-AA84)+1/(ALPHA_I/ALPHA_TIME_UNIT)*(1-Z84)*(AB83+AA84-T83)</f>
        <v>-257.18691703121124</v>
      </c>
      <c r="AD84" s="49">
        <f>M84/K_TIME_UNIT</f>
        <v>0.013888888890505768</v>
      </c>
      <c r="AE84" s="34">
        <f>K_T/K_UNIT*AD84</f>
        <v>0.13888888890505768</v>
      </c>
      <c r="AF84" s="34">
        <f>((T84+T83)/2)*AD84*K_P/K_UNIT</f>
        <v>-0.41666666671517283</v>
      </c>
      <c r="AG84" s="34">
        <f>Y84*K_D/K_UNIT</f>
        <v>0.0060007521810110489</v>
      </c>
      <c r="AH84" s="34">
        <f>AC84*K_I/K_UNIT/K_TIME_UNIT</f>
        <v>-1.4288162057289513</v>
      </c>
      <c r="AI84" s="34">
        <f>SUM(AE84:AH84)</f>
        <v>-1.7005932313580554</v>
      </c>
      <c r="AJ84" s="50">
        <f>AI84+AJ83</f>
        <v>-158.29084746937514</v>
      </c>
      <c r="AK84" s="38">
        <f>AK83+AI84</f>
        <v>1341.7091525306253</v>
      </c>
    </row>
    <row r="85" ht="14.25">
      <c r="K85" s="26">
        <f>L84</f>
        <v>44198.11111111124</v>
      </c>
      <c r="L85" s="28">
        <f>K85+2/24/6</f>
        <v>44198.125000000131</v>
      </c>
      <c r="M85" s="30">
        <f>(L85-K85)*24*3600</f>
        <v>1200.0000001396984</v>
      </c>
      <c r="N85" s="30">
        <f>SUMIFS(LIQUIDITY_DELTAS2,TIMESTAMPS2,"&gt;="&amp;K85,TIMESTAMPS2,"&lt;"&amp;L85)</f>
        <v>0</v>
      </c>
      <c r="O85" s="30">
        <f>O84+N85</f>
        <v>1500000</v>
      </c>
      <c r="P85" s="30">
        <f>P84-N85</f>
        <v>500000.00000000029</v>
      </c>
      <c r="Q85" s="31">
        <f>O85+P85</f>
        <v>2000000.0000000002</v>
      </c>
      <c r="R85" s="40">
        <f>P85/Q85</f>
        <v>0.25000000000000011</v>
      </c>
      <c r="S85" s="41">
        <f>TARGET/PEER_TARGET_UNIT</f>
        <v>0.5</v>
      </c>
      <c r="T85" s="41">
        <f>IF(R85&gt;S85,0.5/(1-S85)*(R85-S85),0.5/S85*(R85-S85))</f>
        <v>-0.24999999999999989</v>
      </c>
      <c r="U85" s="42">
        <f>(T85-T84)/M85</f>
        <v>0</v>
      </c>
      <c r="V85" s="43">
        <f>T85-T84</f>
        <v>0</v>
      </c>
      <c r="W85" s="44">
        <f>IF(ALPHA_D&lt;=0,0,EXP(-ALPHA_D*M85/ALPHA_TIME_UNIT))</f>
        <v>0.71653131054598418</v>
      </c>
      <c r="X85" s="34">
        <f>U85+W85*(X84-U85)</f>
        <v>1.2579320972452602e-08</v>
      </c>
      <c r="Y85" s="35">
        <f>V85+(1-W85)*(X84-U85)/(ALPHA_D/ALPHA_TIME_UNIT)</f>
        <v>1.7915528435506331e-05</v>
      </c>
      <c r="Z85" s="45">
        <f>IF(ALPHA_I&lt;=0,0,EXP(-ALPHA_I*M85/ALPHA_TIME_UNIT))</f>
        <v>0.98675516180566403</v>
      </c>
      <c r="AA85" s="46">
        <f>U85/(ALPHA_I/ALPHA_TIME_UNIT)</f>
        <v>0</v>
      </c>
      <c r="AB85" s="47">
        <f>T85-AA85+Z85*(AB84+AA85-T84)</f>
        <v>-0.21502915308102905</v>
      </c>
      <c r="AC85" s="48">
        <f>M85*((T85+T84)/2-AA85)+1/(ALPHA_I/ALPHA_TIME_UNIT)*(1-Z85)*(AB84+AA85-T84)</f>
        <v>-257.75396938819608</v>
      </c>
      <c r="AD85" s="49">
        <f>M85/K_TIME_UNIT</f>
        <v>0.013888888890505768</v>
      </c>
      <c r="AE85" s="34">
        <f>K_T/K_UNIT*AD85</f>
        <v>0.13888888890505768</v>
      </c>
      <c r="AF85" s="34">
        <f>((T85+T84)/2)*AD85*K_P/K_UNIT</f>
        <v>-0.41666666671517283</v>
      </c>
      <c r="AG85" s="34">
        <f>Y85*K_D/K_UNIT</f>
        <v>0.0042997268245215199</v>
      </c>
      <c r="AH85" s="34">
        <f>AC85*K_I/K_UNIT/K_TIME_UNIT</f>
        <v>-1.4319664966010892</v>
      </c>
      <c r="AI85" s="34">
        <f>SUM(AE85:AH85)</f>
        <v>-1.7054445475866828</v>
      </c>
      <c r="AJ85" s="50">
        <f>AI85+AJ84</f>
        <v>-159.99629201696183</v>
      </c>
      <c r="AK85" s="38">
        <f>AK84+AI85</f>
        <v>1340.0037079830386</v>
      </c>
    </row>
    <row r="86" ht="14.25">
      <c r="K86" s="26">
        <f>L85</f>
        <v>44198.125000000131</v>
      </c>
      <c r="L86" s="28">
        <f>K86+2/24/6</f>
        <v>44198.138888889021</v>
      </c>
      <c r="M86" s="30">
        <f>(L86-K86)*24*3600</f>
        <v>1200.0000001396984</v>
      </c>
      <c r="N86" s="30">
        <f>SUMIFS(LIQUIDITY_DELTAS2,TIMESTAMPS2,"&gt;="&amp;K86,TIMESTAMPS2,"&lt;"&amp;L86)</f>
        <v>0</v>
      </c>
      <c r="O86" s="30">
        <f>O85+N86</f>
        <v>1500000</v>
      </c>
      <c r="P86" s="30">
        <f>P85-N86</f>
        <v>500000.00000000029</v>
      </c>
      <c r="Q86" s="31">
        <f>O86+P86</f>
        <v>2000000.0000000002</v>
      </c>
      <c r="R86" s="40">
        <f>P86/Q86</f>
        <v>0.25000000000000011</v>
      </c>
      <c r="S86" s="41">
        <f>TARGET/PEER_TARGET_UNIT</f>
        <v>0.5</v>
      </c>
      <c r="T86" s="41">
        <f>IF(R86&gt;S86,0.5/(1-S86)*(R86-S86),0.5/S86*(R86-S86))</f>
        <v>-0.24999999999999989</v>
      </c>
      <c r="U86" s="42">
        <f>(T86-T85)/M86</f>
        <v>0</v>
      </c>
      <c r="V86" s="43">
        <f>T86-T85</f>
        <v>0</v>
      </c>
      <c r="W86" s="44">
        <f>IF(ALPHA_D&lt;=0,0,EXP(-ALPHA_D*M86/ALPHA_TIME_UNIT))</f>
        <v>0.71653131054598418</v>
      </c>
      <c r="X86" s="34">
        <f>U86+W86*(X85-U86)</f>
        <v>9.0134773421700475e-09</v>
      </c>
      <c r="Y86" s="35">
        <f>V86+(1-W86)*(X85-U86)/(ALPHA_D/ALPHA_TIME_UNIT)</f>
        <v>1.2837037069017197e-05</v>
      </c>
      <c r="Z86" s="45">
        <f>IF(ALPHA_I&lt;=0,0,EXP(-ALPHA_I*M86/ALPHA_TIME_UNIT))</f>
        <v>0.98675516180566403</v>
      </c>
      <c r="AA86" s="46">
        <f>U86/(ALPHA_I/ALPHA_TIME_UNIT)</f>
        <v>0</v>
      </c>
      <c r="AB86" s="47">
        <f>T86-AA86+Z86*(AB85+AA86-T85)</f>
        <v>-0.21549233628998971</v>
      </c>
      <c r="AC86" s="48">
        <f>M86*((T86+T85)/2-AA86)+1/(ALPHA_I/ALPHA_TIME_UNIT)*(1-Z86)*(AB85+AA86-T85)</f>
        <v>-258.31351122846496</v>
      </c>
      <c r="AD86" s="49">
        <f>M86/K_TIME_UNIT</f>
        <v>0.013888888890505768</v>
      </c>
      <c r="AE86" s="34">
        <f>K_T/K_UNIT*AD86</f>
        <v>0.13888888890505768</v>
      </c>
      <c r="AF86" s="34">
        <f>((T86+T85)/2)*AD86*K_P/K_UNIT</f>
        <v>-0.41666666671517283</v>
      </c>
      <c r="AG86" s="34">
        <f>Y86*K_D/K_UNIT</f>
        <v>0.0030808888965641271</v>
      </c>
      <c r="AH86" s="34">
        <f>AC86*K_I/K_UNIT/K_TIME_UNIT</f>
        <v>-1.435075062380361</v>
      </c>
      <c r="AI86" s="34">
        <f>SUM(AE86:AH86)</f>
        <v>-1.709771951293912</v>
      </c>
      <c r="AJ86" s="50">
        <f>AI86+AJ85</f>
        <v>-161.70606396825573</v>
      </c>
      <c r="AK86" s="38">
        <f>AK85+AI86</f>
        <v>1338.2939360317446</v>
      </c>
    </row>
    <row r="87" ht="14.25">
      <c r="K87" s="26">
        <f>L86</f>
        <v>44198.138888889021</v>
      </c>
      <c r="L87" s="28">
        <f>K87+2/24/6</f>
        <v>44198.152777777912</v>
      </c>
      <c r="M87" s="30">
        <f>(L87-K87)*24*3600</f>
        <v>1200.0000001396984</v>
      </c>
      <c r="N87" s="30">
        <f>SUMIFS(LIQUIDITY_DELTAS2,TIMESTAMPS2,"&gt;="&amp;K87,TIMESTAMPS2,"&lt;"&amp;L87)</f>
        <v>0</v>
      </c>
      <c r="O87" s="30">
        <f>O86+N87</f>
        <v>1500000</v>
      </c>
      <c r="P87" s="30">
        <f>P86-N87</f>
        <v>500000.00000000029</v>
      </c>
      <c r="Q87" s="31">
        <f>O87+P87</f>
        <v>2000000.0000000002</v>
      </c>
      <c r="R87" s="40">
        <f>P87/Q87</f>
        <v>0.25000000000000011</v>
      </c>
      <c r="S87" s="41">
        <f>TARGET/PEER_TARGET_UNIT</f>
        <v>0.5</v>
      </c>
      <c r="T87" s="41">
        <f>IF(R87&gt;S87,0.5/(1-S87)*(R87-S87),0.5/S87*(R87-S87))</f>
        <v>-0.24999999999999989</v>
      </c>
      <c r="U87" s="42">
        <f>(T87-T86)/M87</f>
        <v>0</v>
      </c>
      <c r="V87" s="43">
        <f>T87-T86</f>
        <v>0</v>
      </c>
      <c r="W87" s="44">
        <f>IF(ALPHA_D&lt;=0,0,EXP(-ALPHA_D*M87/ALPHA_TIME_UNIT))</f>
        <v>0.71653131054598418</v>
      </c>
      <c r="X87" s="34">
        <f>U87+W87*(X86-U87)</f>
        <v>6.4584387325616388e-09</v>
      </c>
      <c r="Y87" s="35">
        <f>V87+(1-W87)*(X86-U87)/(ALPHA_D/ALPHA_TIME_UNIT)</f>
        <v>9.1981389945902726e-06</v>
      </c>
      <c r="Z87" s="45">
        <f>IF(ALPHA_I&lt;=0,0,EXP(-ALPHA_I*M87/ALPHA_TIME_UNIT))</f>
        <v>0.98675516180566403</v>
      </c>
      <c r="AA87" s="46">
        <f>U87/(ALPHA_I/ALPHA_TIME_UNIT)</f>
        <v>0</v>
      </c>
      <c r="AB87" s="47">
        <f>T87-AA87+Z87*(AB86+AA87-T86)</f>
        <v>-0.21594938471229336</v>
      </c>
      <c r="AC87" s="48">
        <f>M87*((T87+T86)/2-AA87)+1/(ALPHA_I/ALPHA_TIME_UNIT)*(1-Z87)*(AB86+AA87-T86)</f>
        <v>-258.86564202759649</v>
      </c>
      <c r="AD87" s="49">
        <f>M87/K_TIME_UNIT</f>
        <v>0.013888888890505768</v>
      </c>
      <c r="AE87" s="34">
        <f>K_T/K_UNIT*AD87</f>
        <v>0.13888888890505768</v>
      </c>
      <c r="AF87" s="34">
        <f>((T87+T86)/2)*AD87*K_P/K_UNIT</f>
        <v>-0.41666666671517283</v>
      </c>
      <c r="AG87" s="34">
        <f>Y87*K_D/K_UNIT</f>
        <v>0.0022075533587016653</v>
      </c>
      <c r="AH87" s="34">
        <f>AC87*K_I/K_UNIT/K_TIME_UNIT</f>
        <v>-1.4381424557088693</v>
      </c>
      <c r="AI87" s="34">
        <f>SUM(AE87:AH87)</f>
        <v>-1.7137126801602829</v>
      </c>
      <c r="AJ87" s="50">
        <f>AI87+AJ86</f>
        <v>-163.41977664841602</v>
      </c>
      <c r="AK87" s="38">
        <f>AK86+AI87</f>
        <v>1336.5802233515842</v>
      </c>
    </row>
    <row r="88" ht="14.25">
      <c r="K88" s="26">
        <f>L87</f>
        <v>44198.152777777912</v>
      </c>
      <c r="L88" s="28">
        <f>K88+2/24/6</f>
        <v>44198.166666666802</v>
      </c>
      <c r="M88" s="30">
        <f>(L88-K88)*24*3600</f>
        <v>1200.0000001396984</v>
      </c>
      <c r="N88" s="30">
        <f>SUMIFS(LIQUIDITY_DELTAS2,TIMESTAMPS2,"&gt;="&amp;K88,TIMESTAMPS2,"&lt;"&amp;L88)</f>
        <v>0</v>
      </c>
      <c r="O88" s="30">
        <f>O87+N88</f>
        <v>1500000</v>
      </c>
      <c r="P88" s="30">
        <f>P87-N88</f>
        <v>500000.00000000029</v>
      </c>
      <c r="Q88" s="31">
        <f>O88+P88</f>
        <v>2000000.0000000002</v>
      </c>
      <c r="R88" s="40">
        <f>P88/Q88</f>
        <v>0.25000000000000011</v>
      </c>
      <c r="S88" s="41">
        <f>TARGET/PEER_TARGET_UNIT</f>
        <v>0.5</v>
      </c>
      <c r="T88" s="41">
        <f>IF(R88&gt;S88,0.5/(1-S88)*(R88-S88),0.5/S88*(R88-S88))</f>
        <v>-0.24999999999999989</v>
      </c>
      <c r="U88" s="42">
        <f>(T88-T87)/M88</f>
        <v>0</v>
      </c>
      <c r="V88" s="43">
        <f>T88-T87</f>
        <v>0</v>
      </c>
      <c r="W88" s="44">
        <f>IF(ALPHA_D&lt;=0,0,EXP(-ALPHA_D*M88/ALPHA_TIME_UNIT))</f>
        <v>0.71653131054598418</v>
      </c>
      <c r="X88" s="34">
        <f>U88+W88*(X87-U88)</f>
        <v>4.6276735691233358e-09</v>
      </c>
      <c r="Y88" s="35">
        <f>V88+(1-W88)*(X87-U88)/(ALPHA_D/ALPHA_TIME_UNIT)</f>
        <v>6.5907545883778899e-06</v>
      </c>
      <c r="Z88" s="45">
        <f>IF(ALPHA_I&lt;=0,0,EXP(-ALPHA_I*M88/ALPHA_TIME_UNIT))</f>
        <v>0.98675516180566403</v>
      </c>
      <c r="AA88" s="46">
        <f>U88/(ALPHA_I/ALPHA_TIME_UNIT)</f>
        <v>0</v>
      </c>
      <c r="AB88" s="47">
        <f>T88-AA88+Z88*(AB87+AA88-T87)</f>
        <v>-0.2164003796021966</v>
      </c>
      <c r="AC88" s="48">
        <f>M88*((T88+T87)/2-AA88)+1/(ALPHA_I/ALPHA_TIME_UNIT)*(1-Z88)*(AB87+AA88-T87)</f>
        <v>-259.41045994363145</v>
      </c>
      <c r="AD88" s="49">
        <f>M88/K_TIME_UNIT</f>
        <v>0.013888888890505768</v>
      </c>
      <c r="AE88" s="34">
        <f>K_T/K_UNIT*AD88</f>
        <v>0.13888888890505768</v>
      </c>
      <c r="AF88" s="34">
        <f>((T88+T87)/2)*AD88*K_P/K_UNIT</f>
        <v>-0.41666666671517283</v>
      </c>
      <c r="AG88" s="34">
        <f>Y88*K_D/K_UNIT</f>
        <v>0.0015817811012106935</v>
      </c>
      <c r="AH88" s="34">
        <f>AC88*K_I/K_UNIT/K_TIME_UNIT</f>
        <v>-1.4411692219090637</v>
      </c>
      <c r="AI88" s="34">
        <f>SUM(AE88:AH88)</f>
        <v>-1.7173652186179682</v>
      </c>
      <c r="AJ88" s="50">
        <f>AI88+AJ87</f>
        <v>-165.13714186703399</v>
      </c>
      <c r="AK88" s="38">
        <f>AK87+AI88</f>
        <v>1334.8628581329663</v>
      </c>
    </row>
    <row r="89" ht="14.25">
      <c r="K89" s="26">
        <f>L88</f>
        <v>44198.166666666802</v>
      </c>
      <c r="L89" s="28">
        <f>K89+2/24/6</f>
        <v>44198.180555555693</v>
      </c>
      <c r="M89" s="30">
        <f>(L89-K89)*24*3600</f>
        <v>1200.0000001396984</v>
      </c>
      <c r="N89" s="30">
        <f>SUMIFS(LIQUIDITY_DELTAS2,TIMESTAMPS2,"&gt;="&amp;K89,TIMESTAMPS2,"&lt;"&amp;L89)</f>
        <v>0</v>
      </c>
      <c r="O89" s="30">
        <f>O88+N89</f>
        <v>1500000</v>
      </c>
      <c r="P89" s="30">
        <f>P88-N89</f>
        <v>500000.00000000029</v>
      </c>
      <c r="Q89" s="31">
        <f>O89+P89</f>
        <v>2000000.0000000002</v>
      </c>
      <c r="R89" s="40">
        <f>P89/Q89</f>
        <v>0.25000000000000011</v>
      </c>
      <c r="S89" s="41">
        <f>TARGET/PEER_TARGET_UNIT</f>
        <v>0.5</v>
      </c>
      <c r="T89" s="41">
        <f>IF(R89&gt;S89,0.5/(1-S89)*(R89-S89),0.5/S89*(R89-S89))</f>
        <v>-0.24999999999999989</v>
      </c>
      <c r="U89" s="42">
        <f>(T89-T88)/M89</f>
        <v>0</v>
      </c>
      <c r="V89" s="43">
        <f>T89-T88</f>
        <v>0</v>
      </c>
      <c r="W89" s="44">
        <f>IF(ALPHA_D&lt;=0,0,EXP(-ALPHA_D*M89/ALPHA_TIME_UNIT))</f>
        <v>0.71653131054598418</v>
      </c>
      <c r="X89" s="34">
        <f>U89+W89*(X88-U89)</f>
        <v>3.3158730072629557e-09</v>
      </c>
      <c r="Y89" s="35">
        <f>V89+(1-W89)*(X88-U89)/(ALPHA_D/ALPHA_TIME_UNIT)</f>
        <v>4.7224820226973676e-06</v>
      </c>
      <c r="Z89" s="45">
        <f>IF(ALPHA_I&lt;=0,0,EXP(-ALPHA_I*M89/ALPHA_TIME_UNIT))</f>
        <v>0.98675516180566403</v>
      </c>
      <c r="AA89" s="46">
        <f>U89/(ALPHA_I/ALPHA_TIME_UNIT)</f>
        <v>0</v>
      </c>
      <c r="AB89" s="47">
        <f>T89-AA89+Z89*(AB88+AA89-T88)</f>
        <v>-0.21684540113775663</v>
      </c>
      <c r="AC89" s="48">
        <f>M89*((T89+T88)/2-AA89)+1/(ALPHA_I/ALPHA_TIME_UNIT)*(1-Z89)*(AB88+AA89-T88)</f>
        <v>-259.94806183452312</v>
      </c>
      <c r="AD89" s="49">
        <f>M89/K_TIME_UNIT</f>
        <v>0.013888888890505768</v>
      </c>
      <c r="AE89" s="34">
        <f>K_T/K_UNIT*AD89</f>
        <v>0.13888888890505768</v>
      </c>
      <c r="AF89" s="34">
        <f>((T89+T88)/2)*AD89*K_P/K_UNIT</f>
        <v>-0.41666666671517283</v>
      </c>
      <c r="AG89" s="34">
        <f>Y89*K_D/K_UNIT</f>
        <v>0.0011333956854473683</v>
      </c>
      <c r="AH89" s="34">
        <f>AC89*K_I/K_UNIT/K_TIME_UNIT</f>
        <v>-1.444155899080684</v>
      </c>
      <c r="AI89" s="34">
        <f>SUM(AE89:AH89)</f>
        <v>-1.7208002812053518</v>
      </c>
      <c r="AJ89" s="50">
        <f>AI89+AJ88</f>
        <v>-166.85794214823935</v>
      </c>
      <c r="AK89" s="38">
        <f>AK88+AI89</f>
        <v>1333.1420578517609</v>
      </c>
    </row>
    <row r="90" ht="14.25">
      <c r="K90" s="26">
        <f>L89</f>
        <v>44198.180555555693</v>
      </c>
      <c r="L90" s="28">
        <f>K90+2/24/6</f>
        <v>44198.194444444583</v>
      </c>
      <c r="M90" s="30">
        <f>(L90-K90)*24*3600</f>
        <v>1200.0000001396984</v>
      </c>
      <c r="N90" s="30">
        <f>SUMIFS(LIQUIDITY_DELTAS2,TIMESTAMPS2,"&gt;="&amp;K90,TIMESTAMPS2,"&lt;"&amp;L90)</f>
        <v>0</v>
      </c>
      <c r="O90" s="30">
        <f>O89+N90</f>
        <v>1500000</v>
      </c>
      <c r="P90" s="30">
        <f>P89-N90</f>
        <v>500000.00000000029</v>
      </c>
      <c r="Q90" s="31">
        <f>O90+P90</f>
        <v>2000000.0000000002</v>
      </c>
      <c r="R90" s="40">
        <f>P90/Q90</f>
        <v>0.25000000000000011</v>
      </c>
      <c r="S90" s="41">
        <f>TARGET/PEER_TARGET_UNIT</f>
        <v>0.5</v>
      </c>
      <c r="T90" s="41">
        <f>IF(R90&gt;S90,0.5/(1-S90)*(R90-S90),0.5/S90*(R90-S90))</f>
        <v>-0.24999999999999989</v>
      </c>
      <c r="U90" s="42">
        <f>(T90-T89)/M90</f>
        <v>0</v>
      </c>
      <c r="V90" s="43">
        <f>T90-T89</f>
        <v>0</v>
      </c>
      <c r="W90" s="44">
        <f>IF(ALPHA_D&lt;=0,0,EXP(-ALPHA_D*M90/ALPHA_TIME_UNIT))</f>
        <v>0.71653131054598418</v>
      </c>
      <c r="X90" s="34">
        <f>U90+W90*(X89-U90)</f>
        <v>2.3759268314981794e-09</v>
      </c>
      <c r="Y90" s="35">
        <f>V90+(1-W90)*(X89-U90)/(ALPHA_D/ALPHA_TIME_UNIT)</f>
        <v>3.3838062327531947e-06</v>
      </c>
      <c r="Z90" s="45">
        <f>IF(ALPHA_I&lt;=0,0,EXP(-ALPHA_I*M90/ALPHA_TIME_UNIT))</f>
        <v>0.98675516180566403</v>
      </c>
      <c r="AA90" s="46">
        <f>U90/(ALPHA_I/ALPHA_TIME_UNIT)</f>
        <v>0</v>
      </c>
      <c r="AB90" s="47">
        <f>T90-AA90+Z90*(AB89+AA90-T89)</f>
        <v>-0.21728452843508517</v>
      </c>
      <c r="AC90" s="48">
        <f>M90*((T90+T89)/2-AA90)+1/(ALPHA_I/ALPHA_TIME_UNIT)*(1-Z90)*(AB89+AA90-T89)</f>
        <v>-260.47854327535703</v>
      </c>
      <c r="AD90" s="49">
        <f>M90/K_TIME_UNIT</f>
        <v>0.013888888890505768</v>
      </c>
      <c r="AE90" s="34">
        <f>K_T/K_UNIT*AD90</f>
        <v>0.13888888890505768</v>
      </c>
      <c r="AF90" s="34">
        <f>((T90+T89)/2)*AD90*K_P/K_UNIT</f>
        <v>-0.41666666671517283</v>
      </c>
      <c r="AG90" s="34">
        <f>Y90*K_D/K_UNIT</f>
        <v>0.00081211349586076667</v>
      </c>
      <c r="AH90" s="34">
        <f>AC90*K_I/K_UNIT/K_TIME_UNIT</f>
        <v>-1.4471030181964279</v>
      </c>
      <c r="AI90" s="34">
        <f>SUM(AE90:AH90)</f>
        <v>-1.7240686825106823</v>
      </c>
      <c r="AJ90" s="50">
        <f>AI90+AJ89</f>
        <v>-168.58201083075002</v>
      </c>
      <c r="AK90" s="38">
        <f>AK89+AI90</f>
        <v>1331.4179891692502</v>
      </c>
    </row>
    <row r="91" ht="14.25">
      <c r="K91" s="26">
        <f>L90</f>
        <v>44198.194444444583</v>
      </c>
      <c r="L91" s="28">
        <f>K91+2/24/6</f>
        <v>44198.208333333474</v>
      </c>
      <c r="M91" s="30">
        <f>(L91-K91)*24*3600</f>
        <v>1200.0000001396984</v>
      </c>
      <c r="N91" s="30">
        <f>SUMIFS(LIQUIDITY_DELTAS2,TIMESTAMPS2,"&gt;="&amp;K91,TIMESTAMPS2,"&lt;"&amp;L91)</f>
        <v>0</v>
      </c>
      <c r="O91" s="30">
        <f>O90+N91</f>
        <v>1500000</v>
      </c>
      <c r="P91" s="30">
        <f>P90-N91</f>
        <v>500000.00000000029</v>
      </c>
      <c r="Q91" s="31">
        <f>O91+P91</f>
        <v>2000000.0000000002</v>
      </c>
      <c r="R91" s="40">
        <f>P91/Q91</f>
        <v>0.25000000000000011</v>
      </c>
      <c r="S91" s="41">
        <f>TARGET/PEER_TARGET_UNIT</f>
        <v>0.5</v>
      </c>
      <c r="T91" s="41">
        <f>IF(R91&gt;S91,0.5/(1-S91)*(R91-S91),0.5/S91*(R91-S91))</f>
        <v>-0.24999999999999989</v>
      </c>
      <c r="U91" s="42">
        <f>(T91-T90)/M91</f>
        <v>0</v>
      </c>
      <c r="V91" s="43">
        <f>T91-T90</f>
        <v>0</v>
      </c>
      <c r="W91" s="44">
        <f>IF(ALPHA_D&lt;=0,0,EXP(-ALPHA_D*M91/ALPHA_TIME_UNIT))</f>
        <v>0.71653131054598418</v>
      </c>
      <c r="X91" s="34">
        <f>U91+W91*(X90-U91)</f>
        <v>1.7024259663347583e-09</v>
      </c>
      <c r="Y91" s="35">
        <f>V91+(1-W91)*(X90-U91)/(ALPHA_D/ALPHA_TIME_UNIT)</f>
        <v>2.4246031145883166e-06</v>
      </c>
      <c r="Z91" s="45">
        <f>IF(ALPHA_I&lt;=0,0,EXP(-ALPHA_I*M91/ALPHA_TIME_UNIT))</f>
        <v>0.98675516180566403</v>
      </c>
      <c r="AA91" s="46">
        <f>U91/(ALPHA_I/ALPHA_TIME_UNIT)</f>
        <v>0</v>
      </c>
      <c r="AB91" s="47">
        <f>T91-AA91+Z91*(AB90+AA91-T90)</f>
        <v>-0.21771783956241386</v>
      </c>
      <c r="AC91" s="48">
        <f>M91*((T91+T90)/2-AA91)+1/(ALPHA_I/ALPHA_TIME_UNIT)*(1-Z91)*(AB90+AA91-T90)</f>
        <v>-261.00199857534193</v>
      </c>
      <c r="AD91" s="49">
        <f>M91/K_TIME_UNIT</f>
        <v>0.013888888890505768</v>
      </c>
      <c r="AE91" s="34">
        <f>K_T/K_UNIT*AD91</f>
        <v>0.13888888890505768</v>
      </c>
      <c r="AF91" s="34">
        <f>((T91+T90)/2)*AD91*K_P/K_UNIT</f>
        <v>-0.41666666671517283</v>
      </c>
      <c r="AG91" s="34">
        <f>Y91*K_D/K_UNIT</f>
        <v>0.00058190474750119598</v>
      </c>
      <c r="AH91" s="34">
        <f>AC91*K_I/K_UNIT/K_TIME_UNIT</f>
        <v>-1.4500111031963441</v>
      </c>
      <c r="AI91" s="34">
        <f>SUM(AE91:AH91)</f>
        <v>-1.7272069762589579</v>
      </c>
      <c r="AJ91" s="50">
        <f>AI91+AJ90</f>
        <v>-170.30921780700899</v>
      </c>
      <c r="AK91" s="38">
        <f>AK90+AI91</f>
        <v>1329.6907821929913</v>
      </c>
    </row>
    <row r="92" ht="14.25">
      <c r="K92" s="26">
        <f>L91</f>
        <v>44198.208333333474</v>
      </c>
      <c r="L92" s="28">
        <f>K92+2/24/6</f>
        <v>44198.222222222365</v>
      </c>
      <c r="M92" s="30">
        <f>(L92-K92)*24*3600</f>
        <v>1200.0000001396984</v>
      </c>
      <c r="N92" s="30">
        <f>SUMIFS(LIQUIDITY_DELTAS2,TIMESTAMPS2,"&gt;="&amp;K92,TIMESTAMPS2,"&lt;"&amp;L92)</f>
        <v>0</v>
      </c>
      <c r="O92" s="30">
        <f>O91+N92</f>
        <v>1500000</v>
      </c>
      <c r="P92" s="30">
        <f>P91-N92</f>
        <v>500000.00000000029</v>
      </c>
      <c r="Q92" s="31">
        <f>O92+P92</f>
        <v>2000000.0000000002</v>
      </c>
      <c r="R92" s="40">
        <f>P92/Q92</f>
        <v>0.25000000000000011</v>
      </c>
      <c r="S92" s="41">
        <f>TARGET/PEER_TARGET_UNIT</f>
        <v>0.5</v>
      </c>
      <c r="T92" s="41">
        <f>IF(R92&gt;S92,0.5/(1-S92)*(R92-S92),0.5/S92*(R92-S92))</f>
        <v>-0.24999999999999989</v>
      </c>
      <c r="U92" s="42">
        <f>(T92-T91)/M92</f>
        <v>0</v>
      </c>
      <c r="V92" s="43">
        <f>T92-T91</f>
        <v>0</v>
      </c>
      <c r="W92" s="44">
        <f>IF(ALPHA_D&lt;=0,0,EXP(-ALPHA_D*M92/ALPHA_TIME_UNIT))</f>
        <v>0.71653131054598418</v>
      </c>
      <c r="X92" s="34">
        <f>U92+W92*(X91-U92)</f>
        <v>1.219841508765358e-09</v>
      </c>
      <c r="Y92" s="35">
        <f>V92+(1-W92)*(X91-U92)/(ALPHA_D/ALPHA_TIME_UNIT)</f>
        <v>1.7373040472498415e-06</v>
      </c>
      <c r="Z92" s="45">
        <f>IF(ALPHA_I&lt;=0,0,EXP(-ALPHA_I*M92/ALPHA_TIME_UNIT))</f>
        <v>0.98675516180566403</v>
      </c>
      <c r="AA92" s="46">
        <f>U92/(ALPHA_I/ALPHA_TIME_UNIT)</f>
        <v>0</v>
      </c>
      <c r="AB92" s="47">
        <f>T92-AA92+Z92*(AB91+AA92-T91)</f>
        <v>-0.21814541155397327</v>
      </c>
      <c r="AC92" s="48">
        <f>M92*((T92+T91)/2-AA92)+1/(ALPHA_I/ALPHA_TIME_UNIT)*(1-Z92)*(AB91+AA92-T91)</f>
        <v>-261.5185207945766</v>
      </c>
      <c r="AD92" s="49">
        <f>M92/K_TIME_UNIT</f>
        <v>0.013888888890505768</v>
      </c>
      <c r="AE92" s="34">
        <f>K_T/K_UNIT*AD92</f>
        <v>0.13888888890505768</v>
      </c>
      <c r="AF92" s="34">
        <f>((T92+T91)/2)*AD92*K_P/K_UNIT</f>
        <v>-0.41666666671517283</v>
      </c>
      <c r="AG92" s="34">
        <f>Y92*K_D/K_UNIT</f>
        <v>0.00041695297133996197</v>
      </c>
      <c r="AH92" s="34">
        <f>AC92*K_I/K_UNIT/K_TIME_UNIT</f>
        <v>-1.4528806710809812</v>
      </c>
      <c r="AI92" s="34">
        <f>SUM(AE92:AH92)</f>
        <v>-1.7302414959197563</v>
      </c>
      <c r="AJ92" s="50">
        <f>AI92+AJ91</f>
        <v>-172.03945930292875</v>
      </c>
      <c r="AK92" s="38">
        <f>AK91+AI92</f>
        <v>1327.9605406970716</v>
      </c>
    </row>
    <row r="93" ht="14.25">
      <c r="K93" s="26">
        <f>L92</f>
        <v>44198.222222222365</v>
      </c>
      <c r="L93" s="28">
        <f>K93+2/24/6</f>
        <v>44198.236111111255</v>
      </c>
      <c r="M93" s="30">
        <f>(L93-K93)*24*3600</f>
        <v>1200.0000001396984</v>
      </c>
      <c r="N93" s="30">
        <f>SUMIFS(LIQUIDITY_DELTAS2,TIMESTAMPS2,"&gt;="&amp;K93,TIMESTAMPS2,"&lt;"&amp;L93)</f>
        <v>0</v>
      </c>
      <c r="O93" s="30">
        <f>O92+N93</f>
        <v>1500000</v>
      </c>
      <c r="P93" s="30">
        <f>P92-N93</f>
        <v>500000.00000000029</v>
      </c>
      <c r="Q93" s="31">
        <f>O93+P93</f>
        <v>2000000.0000000002</v>
      </c>
      <c r="R93" s="40">
        <f>P93/Q93</f>
        <v>0.25000000000000011</v>
      </c>
      <c r="S93" s="41">
        <f>TARGET/PEER_TARGET_UNIT</f>
        <v>0.5</v>
      </c>
      <c r="T93" s="41">
        <f>IF(R93&gt;S93,0.5/(1-S93)*(R93-S93),0.5/S93*(R93-S93))</f>
        <v>-0.24999999999999989</v>
      </c>
      <c r="U93" s="42">
        <f>(T93-T92)/M93</f>
        <v>0</v>
      </c>
      <c r="V93" s="43">
        <f>T93-T92</f>
        <v>0</v>
      </c>
      <c r="W93" s="44">
        <f>IF(ALPHA_D&lt;=0,0,EXP(-ALPHA_D*M93/ALPHA_TIME_UNIT))</f>
        <v>0.71653131054598418</v>
      </c>
      <c r="X93" s="34">
        <f>U93+W93*(X92-U93)</f>
        <v>8.7405463493403262e-10</v>
      </c>
      <c r="Y93" s="35">
        <f>V93+(1-W93)*(X92-U93)/(ALPHA_D/ALPHA_TIME_UNIT)</f>
        <v>1.2448327457927712e-06</v>
      </c>
      <c r="Z93" s="45">
        <f>IF(ALPHA_I&lt;=0,0,EXP(-ALPHA_I*M93/ALPHA_TIME_UNIT))</f>
        <v>0.98675516180566403</v>
      </c>
      <c r="AA93" s="46">
        <f>U93/(ALPHA_I/ALPHA_TIME_UNIT)</f>
        <v>0</v>
      </c>
      <c r="AB93" s="47">
        <f>T93-AA93+Z93*(AB92+AA93-T92)</f>
        <v>-0.21856732042368804</v>
      </c>
      <c r="AC93" s="48">
        <f>M93*((T93+T92)/2-AA93)+1/(ALPHA_I/ALPHA_TIME_UNIT)*(1-Z93)*(AB92+AA93-T92)</f>
        <v>-262.02820176059367</v>
      </c>
      <c r="AD93" s="49">
        <f>M93/K_TIME_UNIT</f>
        <v>0.013888888890505768</v>
      </c>
      <c r="AE93" s="34">
        <f>K_T/K_UNIT*AD93</f>
        <v>0.13888888890505768</v>
      </c>
      <c r="AF93" s="34">
        <f>((T93+T92)/2)*AD93*K_P/K_UNIT</f>
        <v>-0.41666666671517283</v>
      </c>
      <c r="AG93" s="34">
        <f>Y93*K_D/K_UNIT</f>
        <v>0.0002987598589902651</v>
      </c>
      <c r="AH93" s="34">
        <f>AC93*K_I/K_UNIT/K_TIME_UNIT</f>
        <v>-1.4557122320032982</v>
      </c>
      <c r="AI93" s="34">
        <f>SUM(AE93:AH93)</f>
        <v>-1.7331912499544231</v>
      </c>
      <c r="AJ93" s="50">
        <f>AI93+AJ92</f>
        <v>-173.77265055288316</v>
      </c>
      <c r="AK93" s="38">
        <f>AK92+AI93</f>
        <v>1326.2273494471171</v>
      </c>
    </row>
    <row r="94" ht="14.25">
      <c r="K94" s="26">
        <f>L93</f>
        <v>44198.236111111255</v>
      </c>
      <c r="L94" s="28">
        <f>K94+2/24/6</f>
        <v>44198.250000000146</v>
      </c>
      <c r="M94" s="30">
        <f>(L94-K94)*24*3600</f>
        <v>1200.0000001396984</v>
      </c>
      <c r="N94" s="30">
        <f>SUMIFS(LIQUIDITY_DELTAS2,TIMESTAMPS2,"&gt;="&amp;K94,TIMESTAMPS2,"&lt;"&amp;L94)</f>
        <v>0</v>
      </c>
      <c r="O94" s="30">
        <f>O93+N94</f>
        <v>1500000</v>
      </c>
      <c r="P94" s="30">
        <f>P93-N94</f>
        <v>500000.00000000029</v>
      </c>
      <c r="Q94" s="31">
        <f>O94+P94</f>
        <v>2000000.0000000002</v>
      </c>
      <c r="R94" s="40">
        <f>P94/Q94</f>
        <v>0.25000000000000011</v>
      </c>
      <c r="S94" s="41">
        <f>TARGET/PEER_TARGET_UNIT</f>
        <v>0.5</v>
      </c>
      <c r="T94" s="41">
        <f>IF(R94&gt;S94,0.5/(1-S94)*(R94-S94),0.5/S94*(R94-S94))</f>
        <v>-0.24999999999999989</v>
      </c>
      <c r="U94" s="42">
        <f>(T94-T93)/M94</f>
        <v>0</v>
      </c>
      <c r="V94" s="43">
        <f>T94-T93</f>
        <v>0</v>
      </c>
      <c r="W94" s="44">
        <f>IF(ALPHA_D&lt;=0,0,EXP(-ALPHA_D*M94/ALPHA_TIME_UNIT))</f>
        <v>0.71653131054598418</v>
      </c>
      <c r="X94" s="34">
        <f>U94+W94*(X93-U94)</f>
        <v>6.262875130580742e-10</v>
      </c>
      <c r="Y94" s="35">
        <f>V94+(1-W94)*(X93-U94)/(ALPHA_D/ALPHA_TIME_UNIT)</f>
        <v>8.9196163875345048e-07</v>
      </c>
      <c r="Z94" s="45">
        <f>IF(ALPHA_I&lt;=0,0,EXP(-ALPHA_I*M94/ALPHA_TIME_UNIT))</f>
        <v>0.98675516180566403</v>
      </c>
      <c r="AA94" s="46">
        <f>U94/(ALPHA_I/ALPHA_TIME_UNIT)</f>
        <v>0</v>
      </c>
      <c r="AB94" s="47">
        <f>T94-AA94+Z94*(AB93+AA94-T93)</f>
        <v>-0.21898364117869071</v>
      </c>
      <c r="AC94" s="48">
        <f>M94*((T94+T93)/2-AA94)+1/(ALPHA_I/ALPHA_TIME_UNIT)*(1-Z94)*(AB93+AA94-T93)</f>
        <v>-262.53113208468511</v>
      </c>
      <c r="AD94" s="49">
        <f>M94/K_TIME_UNIT</f>
        <v>0.013888888890505768</v>
      </c>
      <c r="AE94" s="34">
        <f>K_T/K_UNIT*AD94</f>
        <v>0.13888888890505768</v>
      </c>
      <c r="AF94" s="34">
        <f>((T94+T93)/2)*AD94*K_P/K_UNIT</f>
        <v>-0.41666666671517283</v>
      </c>
      <c r="AG94" s="34">
        <f>Y94*K_D/K_UNIT</f>
        <v>0.00021407079330082812</v>
      </c>
      <c r="AH94" s="34">
        <f>AC94*K_I/K_UNIT/K_TIME_UNIT</f>
        <v>-1.4585062893593619</v>
      </c>
      <c r="AI94" s="34">
        <f>SUM(AE94:AH94)</f>
        <v>-1.7360699963761763</v>
      </c>
      <c r="AJ94" s="50">
        <f>AI94+AJ93</f>
        <v>-175.50872054925935</v>
      </c>
      <c r="AK94" s="38">
        <f>AK93+AI94</f>
        <v>1324.4912794507409</v>
      </c>
    </row>
    <row r="95" ht="14.25">
      <c r="K95" s="26">
        <f>L94</f>
        <v>44198.250000000146</v>
      </c>
      <c r="L95" s="28">
        <f>K95+2/24/6</f>
        <v>44198.263888889036</v>
      </c>
      <c r="M95" s="30">
        <f>(L95-K95)*24*3600</f>
        <v>1200.0000001396984</v>
      </c>
      <c r="N95" s="30">
        <f>SUMIFS(LIQUIDITY_DELTAS2,TIMESTAMPS2,"&gt;="&amp;K95,TIMESTAMPS2,"&lt;"&amp;L95)</f>
        <v>0</v>
      </c>
      <c r="O95" s="30">
        <f>O94+N95</f>
        <v>1500000</v>
      </c>
      <c r="P95" s="30">
        <f>P94-N95</f>
        <v>500000.00000000029</v>
      </c>
      <c r="Q95" s="31">
        <f>O95+P95</f>
        <v>2000000.0000000002</v>
      </c>
      <c r="R95" s="40">
        <f>P95/Q95</f>
        <v>0.25000000000000011</v>
      </c>
      <c r="S95" s="41">
        <f>TARGET/PEER_TARGET_UNIT</f>
        <v>0.5</v>
      </c>
      <c r="T95" s="41">
        <f>IF(R95&gt;S95,0.5/(1-S95)*(R95-S95),0.5/S95*(R95-S95))</f>
        <v>-0.24999999999999989</v>
      </c>
      <c r="U95" s="42">
        <f>(T95-T94)/M95</f>
        <v>0</v>
      </c>
      <c r="V95" s="43">
        <f>T95-T94</f>
        <v>0</v>
      </c>
      <c r="W95" s="44">
        <f>IF(ALPHA_D&lt;=0,0,EXP(-ALPHA_D*M95/ALPHA_TIME_UNIT))</f>
        <v>0.71653131054598418</v>
      </c>
      <c r="X95" s="34">
        <f>U95+W95*(X94-U95)</f>
        <v>4.487546125100871e-10</v>
      </c>
      <c r="Y95" s="35">
        <f>V95+(1-W95)*(X94-U95)/(ALPHA_D/ALPHA_TIME_UNIT)</f>
        <v>6.3911844197275363e-07</v>
      </c>
      <c r="Z95" s="45">
        <f>IF(ALPHA_I&lt;=0,0,EXP(-ALPHA_I*M95/ALPHA_TIME_UNIT))</f>
        <v>0.98675516180566403</v>
      </c>
      <c r="AA95" s="46">
        <f>U95/(ALPHA_I/ALPHA_TIME_UNIT)</f>
        <v>0</v>
      </c>
      <c r="AB95" s="47">
        <f>T95-AA95+Z95*(AB94+AA95-T94)</f>
        <v>-0.21939444783265641</v>
      </c>
      <c r="AC95" s="48">
        <f>M95*((T95+T94)/2-AA95)+1/(ALPHA_I/ALPHA_TIME_UNIT)*(1-Z95)*(AB94+AA95-T94)</f>
        <v>-263.02740117801102</v>
      </c>
      <c r="AD95" s="49">
        <f>M95/K_TIME_UNIT</f>
        <v>0.013888888890505768</v>
      </c>
      <c r="AE95" s="34">
        <f>K_T/K_UNIT*AD95</f>
        <v>0.13888888890505768</v>
      </c>
      <c r="AF95" s="34">
        <f>((T95+T94)/2)*AD95*K_P/K_UNIT</f>
        <v>-0.41666666671517283</v>
      </c>
      <c r="AG95" s="34">
        <f>Y95*K_D/K_UNIT</f>
        <v>0.00015338842607346087</v>
      </c>
      <c r="AH95" s="34">
        <f>AC95*K_I/K_UNIT/K_TIME_UNIT</f>
        <v>-1.461263339877839</v>
      </c>
      <c r="AI95" s="34">
        <f>SUM(AE95:AH95)</f>
        <v>-1.7388877292618807</v>
      </c>
      <c r="AJ95" s="50">
        <f>AI95+AJ94</f>
        <v>-177.24760827852123</v>
      </c>
      <c r="AK95" s="38">
        <f>AK94+AI95</f>
        <v>1322.7523917214789</v>
      </c>
    </row>
    <row r="96" ht="14.25">
      <c r="K96" s="26">
        <f>L95</f>
        <v>44198.263888889036</v>
      </c>
      <c r="L96" s="28">
        <f>K96+2/24/6</f>
        <v>44198.277777777927</v>
      </c>
      <c r="M96" s="30">
        <f>(L96-K96)*24*3600</f>
        <v>1200.0000001396984</v>
      </c>
      <c r="N96" s="30">
        <f>SUMIFS(LIQUIDITY_DELTAS2,TIMESTAMPS2,"&gt;="&amp;K96,TIMESTAMPS2,"&lt;"&amp;L96)</f>
        <v>0</v>
      </c>
      <c r="O96" s="30">
        <f>O95+N96</f>
        <v>1500000</v>
      </c>
      <c r="P96" s="30">
        <f>P95-N96</f>
        <v>500000.00000000029</v>
      </c>
      <c r="Q96" s="31">
        <f>O96+P96</f>
        <v>2000000.0000000002</v>
      </c>
      <c r="R96" s="40">
        <f>P96/Q96</f>
        <v>0.25000000000000011</v>
      </c>
      <c r="S96" s="41">
        <f>TARGET/PEER_TARGET_UNIT</f>
        <v>0.5</v>
      </c>
      <c r="T96" s="41">
        <f>IF(R96&gt;S96,0.5/(1-S96)*(R96-S96),0.5/S96*(R96-S96))</f>
        <v>-0.24999999999999989</v>
      </c>
      <c r="U96" s="42">
        <f>(T96-T95)/M96</f>
        <v>0</v>
      </c>
      <c r="V96" s="43">
        <f>T96-T95</f>
        <v>0</v>
      </c>
      <c r="W96" s="44">
        <f>IF(ALPHA_D&lt;=0,0,EXP(-ALPHA_D*M96/ALPHA_TIME_UNIT))</f>
        <v>0.71653131054598418</v>
      </c>
      <c r="X96" s="34">
        <f>U96+W96*(X95-U96)</f>
        <v>3.2154673061540801e-10</v>
      </c>
      <c r="Y96" s="35">
        <f>V96+(1-W96)*(X95-U96)/(ALPHA_D/ALPHA_TIME_UNIT)</f>
        <v>4.5794837482084467e-07</v>
      </c>
      <c r="Z96" s="45">
        <f>IF(ALPHA_I&lt;=0,0,EXP(-ALPHA_I*M96/ALPHA_TIME_UNIT))</f>
        <v>0.98675516180566403</v>
      </c>
      <c r="AA96" s="46">
        <f>U96/(ALPHA_I/ALPHA_TIME_UNIT)</f>
        <v>0</v>
      </c>
      <c r="AB96" s="47">
        <f>T96-AA96+Z96*(AB95+AA96-T95)</f>
        <v>-0.21979981341896118</v>
      </c>
      <c r="AC96" s="48">
        <f>M96*((T96+T95)/2-AA96)+1/(ALPHA_I/ALPHA_TIME_UNIT)*(1-Z96)*(AB95+AA96-T95)</f>
        <v>-263.51709726749493</v>
      </c>
      <c r="AD96" s="49">
        <f>M96/K_TIME_UNIT</f>
        <v>0.013888888890505768</v>
      </c>
      <c r="AE96" s="34">
        <f>K_T/K_UNIT*AD96</f>
        <v>0.13888888890505768</v>
      </c>
      <c r="AF96" s="34">
        <f>((T96+T95)/2)*AD96*K_P/K_UNIT</f>
        <v>-0.41666666671517283</v>
      </c>
      <c r="AG96" s="34">
        <f>Y96*K_D/K_UNIT</f>
        <v>0.00010990760995700272</v>
      </c>
      <c r="AH96" s="34">
        <f>AC96*K_I/K_UNIT/K_TIME_UNIT</f>
        <v>-1.4639838737083051</v>
      </c>
      <c r="AI96" s="34">
        <f>SUM(AE96:AH96)</f>
        <v>-1.7416517439084633</v>
      </c>
      <c r="AJ96" s="50">
        <f>AI96+AJ95</f>
        <v>-178.9892600224297</v>
      </c>
      <c r="AK96" s="38">
        <f>AK95+AI96</f>
        <v>1321.0107399775704</v>
      </c>
    </row>
    <row r="97" ht="14.25">
      <c r="K97" s="26">
        <f>L96</f>
        <v>44198.277777777927</v>
      </c>
      <c r="L97" s="28">
        <f>K97+2/24/6</f>
        <v>44198.291666666817</v>
      </c>
      <c r="M97" s="30">
        <f>(L97-K97)*24*3600</f>
        <v>1200.0000001396984</v>
      </c>
      <c r="N97" s="30">
        <f>SUMIFS(LIQUIDITY_DELTAS2,TIMESTAMPS2,"&gt;="&amp;K97,TIMESTAMPS2,"&lt;"&amp;L97)</f>
        <v>0</v>
      </c>
      <c r="O97" s="30">
        <f>O96+N97</f>
        <v>1500000</v>
      </c>
      <c r="P97" s="30">
        <f>P96-N97</f>
        <v>500000.00000000029</v>
      </c>
      <c r="Q97" s="31">
        <f>O97+P97</f>
        <v>2000000.0000000002</v>
      </c>
      <c r="R97" s="40">
        <f>P97/Q97</f>
        <v>0.25000000000000011</v>
      </c>
      <c r="S97" s="41">
        <f>TARGET/PEER_TARGET_UNIT</f>
        <v>0.5</v>
      </c>
      <c r="T97" s="41">
        <f>IF(R97&gt;S97,0.5/(1-S97)*(R97-S97),0.5/S97*(R97-S97))</f>
        <v>-0.24999999999999989</v>
      </c>
      <c r="U97" s="42">
        <f>(T97-T96)/M97</f>
        <v>0</v>
      </c>
      <c r="V97" s="43">
        <f>T97-T96</f>
        <v>0</v>
      </c>
      <c r="W97" s="44">
        <f>IF(ALPHA_D&lt;=0,0,EXP(-ALPHA_D*M97/ALPHA_TIME_UNIT))</f>
        <v>0.71653131054598418</v>
      </c>
      <c r="X97" s="34">
        <f>U97+W97*(X96-U97)</f>
        <v>2.3039830028963484e-10</v>
      </c>
      <c r="Y97" s="35">
        <f>V97+(1-W97)*(X96-U97)/(ALPHA_D/ALPHA_TIME_UNIT)</f>
        <v>3.2813434917278341e-07</v>
      </c>
      <c r="Z97" s="45">
        <f>IF(ALPHA_I&lt;=0,0,EXP(-ALPHA_I*M97/ALPHA_TIME_UNIT))</f>
        <v>0.98675516180566403</v>
      </c>
      <c r="AA97" s="46">
        <f>U97/(ALPHA_I/ALPHA_TIME_UNIT)</f>
        <v>0</v>
      </c>
      <c r="AB97" s="47">
        <f>T97-AA97+Z97*(AB96+AA97-T96)</f>
        <v>-0.22019981000366579</v>
      </c>
      <c r="AC97" s="48">
        <f>M97*((T97+T96)/2-AA97)+1/(ALPHA_I/ALPHA_TIME_UNIT)*(1-Z97)*(AB96+AA97-T96)</f>
        <v>-264.0003074115092</v>
      </c>
      <c r="AD97" s="49">
        <f>M97/K_TIME_UNIT</f>
        <v>0.013888888890505768</v>
      </c>
      <c r="AE97" s="34">
        <f>K_T/K_UNIT*AD97</f>
        <v>0.13888888890505768</v>
      </c>
      <c r="AF97" s="34">
        <f>((T97+T96)/2)*AD97*K_P/K_UNIT</f>
        <v>-0.41666666671517283</v>
      </c>
      <c r="AG97" s="34">
        <f>Y97*K_D/K_UNIT</f>
        <v>7.8752243801468022e-05</v>
      </c>
      <c r="AH97" s="34">
        <f>AC97*K_I/K_UNIT/K_TIME_UNIT</f>
        <v>-1.4666683745083844</v>
      </c>
      <c r="AI97" s="34">
        <f>SUM(AE97:AH97)</f>
        <v>-1.744367400074698</v>
      </c>
      <c r="AJ97" s="50">
        <f>AI97+AJ96</f>
        <v>-180.73362742250441</v>
      </c>
      <c r="AK97" s="38">
        <f>AK96+AI97</f>
        <v>1319.2663725774958</v>
      </c>
    </row>
    <row r="98" ht="14.25">
      <c r="K98" s="26">
        <f>L97</f>
        <v>44198.291666666817</v>
      </c>
      <c r="L98" s="28">
        <f>K98+2/24/6</f>
        <v>44198.305555555708</v>
      </c>
      <c r="M98" s="30">
        <f>(L98-K98)*24*3600</f>
        <v>1200.0000001396984</v>
      </c>
      <c r="N98" s="30">
        <f>SUMIFS(LIQUIDITY_DELTAS2,TIMESTAMPS2,"&gt;="&amp;K98,TIMESTAMPS2,"&lt;"&amp;L98)</f>
        <v>0</v>
      </c>
      <c r="O98" s="30">
        <f>O97+N98</f>
        <v>1500000</v>
      </c>
      <c r="P98" s="30">
        <f>P97-N98</f>
        <v>500000.00000000029</v>
      </c>
      <c r="Q98" s="31">
        <f>O98+P98</f>
        <v>2000000.0000000002</v>
      </c>
      <c r="R98" s="40">
        <f>P98/Q98</f>
        <v>0.25000000000000011</v>
      </c>
      <c r="S98" s="41">
        <f>TARGET/PEER_TARGET_UNIT</f>
        <v>0.5</v>
      </c>
      <c r="T98" s="41">
        <f>IF(R98&gt;S98,0.5/(1-S98)*(R98-S98),0.5/S98*(R98-S98))</f>
        <v>-0.24999999999999989</v>
      </c>
      <c r="U98" s="42">
        <f>(T98-T97)/M98</f>
        <v>0</v>
      </c>
      <c r="V98" s="43">
        <f>T98-T97</f>
        <v>0</v>
      </c>
      <c r="W98" s="44">
        <f>IF(ALPHA_D&lt;=0,0,EXP(-ALPHA_D*M98/ALPHA_TIME_UNIT))</f>
        <v>0.71653131054598418</v>
      </c>
      <c r="X98" s="34">
        <f>U98+W98*(X97-U98)</f>
        <v>1.6508759605409924e-10</v>
      </c>
      <c r="Y98" s="35">
        <f>V98+(1-W98)*(X97-U98)/(ALPHA_D/ALPHA_TIME_UNIT)</f>
        <v>2.3511853524792809e-07</v>
      </c>
      <c r="Z98" s="45">
        <f>IF(ALPHA_I&lt;=0,0,EXP(-ALPHA_I*M98/ALPHA_TIME_UNIT))</f>
        <v>0.98675516180566403</v>
      </c>
      <c r="AA98" s="46">
        <f>U98/(ALPHA_I/ALPHA_TIME_UNIT)</f>
        <v>0</v>
      </c>
      <c r="AB98" s="47">
        <f>T98-AA98+Z98*(AB97+AA98-T97)</f>
        <v>-0.2205945086983277</v>
      </c>
      <c r="AC98" s="48">
        <f>M98*((T98+T97)/2-AA98)+1/(ALPHA_I/ALPHA_TIME_UNIT)*(1-Z98)*(AB97+AA98-T97)</f>
        <v>-264.47711751535218</v>
      </c>
      <c r="AD98" s="49">
        <f>M98/K_TIME_UNIT</f>
        <v>0.013888888890505768</v>
      </c>
      <c r="AE98" s="34">
        <f>K_T/K_UNIT*AD98</f>
        <v>0.13888888890505768</v>
      </c>
      <c r="AF98" s="34">
        <f>((T98+T97)/2)*AD98*K_P/K_UNIT</f>
        <v>-0.41666666671517283</v>
      </c>
      <c r="AG98" s="34">
        <f>Y98*K_D/K_UNIT</f>
        <v>5.6428448459502744e-05</v>
      </c>
      <c r="AH98" s="34">
        <f>AC98*K_I/K_UNIT/K_TIME_UNIT</f>
        <v>-1.4693173195297342</v>
      </c>
      <c r="AI98" s="34">
        <f>SUM(AE98:AH98)</f>
        <v>-1.7470386688913899</v>
      </c>
      <c r="AJ98" s="50">
        <f>AI98+AJ97</f>
        <v>-182.48066609139579</v>
      </c>
      <c r="AK98" s="38">
        <f>AK97+AI98</f>
        <v>1317.5193339086043</v>
      </c>
    </row>
    <row r="99" ht="14.25">
      <c r="K99" s="26">
        <f>L98</f>
        <v>44198.305555555708</v>
      </c>
      <c r="L99" s="28">
        <f>K99+2/24/6</f>
        <v>44198.319444444598</v>
      </c>
      <c r="M99" s="30">
        <f>(L99-K99)*24*3600</f>
        <v>1200.0000001396984</v>
      </c>
      <c r="N99" s="30">
        <f>SUMIFS(LIQUIDITY_DELTAS2,TIMESTAMPS2,"&gt;="&amp;K99,TIMESTAMPS2,"&lt;"&amp;L99)</f>
        <v>0</v>
      </c>
      <c r="O99" s="30">
        <f>O98+N99</f>
        <v>1500000</v>
      </c>
      <c r="P99" s="30">
        <f>P98-N99</f>
        <v>500000.00000000029</v>
      </c>
      <c r="Q99" s="31">
        <f>O99+P99</f>
        <v>2000000.0000000002</v>
      </c>
      <c r="R99" s="40">
        <f>P99/Q99</f>
        <v>0.25000000000000011</v>
      </c>
      <c r="S99" s="41">
        <f>TARGET/PEER_TARGET_UNIT</f>
        <v>0.5</v>
      </c>
      <c r="T99" s="41">
        <f>IF(R99&gt;S99,0.5/(1-S99)*(R99-S99),0.5/S99*(R99-S99))</f>
        <v>-0.24999999999999989</v>
      </c>
      <c r="U99" s="42">
        <f>(T99-T98)/M99</f>
        <v>0</v>
      </c>
      <c r="V99" s="43">
        <f>T99-T98</f>
        <v>0</v>
      </c>
      <c r="W99" s="44">
        <f>IF(ALPHA_D&lt;=0,0,EXP(-ALPHA_D*M99/ALPHA_TIME_UNIT))</f>
        <v>0.71653131054598418</v>
      </c>
      <c r="X99" s="34">
        <f>U99+W99*(X98-U99)</f>
        <v>1.1829043155552978e-10</v>
      </c>
      <c r="Y99" s="35">
        <f>V99+(1-W99)*(X98-U99)/(ALPHA_D/ALPHA_TIME_UNIT)</f>
        <v>1.6846979219485007e-07</v>
      </c>
      <c r="Z99" s="45">
        <f>IF(ALPHA_I&lt;=0,0,EXP(-ALPHA_I*M99/ALPHA_TIME_UNIT))</f>
        <v>0.98675516180566403</v>
      </c>
      <c r="AA99" s="46">
        <f>U99/(ALPHA_I/ALPHA_TIME_UNIT)</f>
        <v>0</v>
      </c>
      <c r="AB99" s="47">
        <f>T99-AA99+Z99*(AB98+AA99-T98)</f>
        <v>-0.2209839796726433</v>
      </c>
      <c r="AC99" s="48">
        <f>M99*((T99+T98)/2-AA99)+1/(ALPHA_I/ALPHA_TIME_UNIT)*(1-Z99)*(AB98+AA99-T98)</f>
        <v>-264.94761234652032</v>
      </c>
      <c r="AD99" s="49">
        <f>M99/K_TIME_UNIT</f>
        <v>0.013888888890505768</v>
      </c>
      <c r="AE99" s="34">
        <f>K_T/K_UNIT*AD99</f>
        <v>0.13888888890505768</v>
      </c>
      <c r="AF99" s="34">
        <f>((T99+T98)/2)*AD99*K_P/K_UNIT</f>
        <v>-0.41666666671517283</v>
      </c>
      <c r="AG99" s="34">
        <f>Y99*K_D/K_UNIT</f>
        <v>4.0432750126764017e-05</v>
      </c>
      <c r="AH99" s="34">
        <f>AC99*K_I/K_UNIT/K_TIME_UNIT</f>
        <v>-1.4719311797028907</v>
      </c>
      <c r="AI99" s="34">
        <f>SUM(AE99:AH99)</f>
        <v>-1.7496685247628792</v>
      </c>
      <c r="AJ99" s="50">
        <f>AI99+AJ98</f>
        <v>-184.23033461615867</v>
      </c>
      <c r="AK99" s="38">
        <f>AK98+AI99</f>
        <v>1315.7696653838414</v>
      </c>
    </row>
    <row r="100" ht="14.25">
      <c r="K100" s="26">
        <f>L99</f>
        <v>44198.319444444598</v>
      </c>
      <c r="L100" s="28">
        <f>K100+2/24/6</f>
        <v>44198.333333333489</v>
      </c>
      <c r="M100" s="30">
        <f>(L100-K100)*24*3600</f>
        <v>1200.0000001396984</v>
      </c>
      <c r="N100" s="30">
        <f>SUMIFS(LIQUIDITY_DELTAS2,TIMESTAMPS2,"&gt;="&amp;K100,TIMESTAMPS2,"&lt;"&amp;L100)</f>
        <v>0</v>
      </c>
      <c r="O100" s="30">
        <f>O99+N100</f>
        <v>1500000</v>
      </c>
      <c r="P100" s="30">
        <f>P99-N100</f>
        <v>500000.00000000029</v>
      </c>
      <c r="Q100" s="31">
        <f>O100+P100</f>
        <v>2000000.0000000002</v>
      </c>
      <c r="R100" s="40">
        <f>P100/Q100</f>
        <v>0.25000000000000011</v>
      </c>
      <c r="S100" s="41">
        <f>TARGET/PEER_TARGET_UNIT</f>
        <v>0.5</v>
      </c>
      <c r="T100" s="41">
        <f>IF(R100&gt;S100,0.5/(1-S100)*(R100-S100),0.5/S100*(R100-S100))</f>
        <v>-0.24999999999999989</v>
      </c>
      <c r="U100" s="42">
        <f>(T100-T99)/M100</f>
        <v>0</v>
      </c>
      <c r="V100" s="43">
        <f>T100-T99</f>
        <v>0</v>
      </c>
      <c r="W100" s="44">
        <f>IF(ALPHA_D&lt;=0,0,EXP(-ALPHA_D*M100/ALPHA_TIME_UNIT))</f>
        <v>0.71653131054598418</v>
      </c>
      <c r="X100" s="34">
        <f>U100+W100*(X99-U100)</f>
        <v>8.4758797947533799e-11</v>
      </c>
      <c r="Y100" s="35">
        <f>V100+(1-W100)*(X99-U100)/(ALPHA_D/ALPHA_TIME_UNIT)</f>
        <v>1.2071388098878555e-07</v>
      </c>
      <c r="Z100" s="45">
        <f>IF(ALPHA_I&lt;=0,0,EXP(-ALPHA_I*M100/ALPHA_TIME_UNIT))</f>
        <v>0.98675516180566403</v>
      </c>
      <c r="AA100" s="46">
        <f>U100/(ALPHA_I/ALPHA_TIME_UNIT)</f>
        <v>0</v>
      </c>
      <c r="AB100" s="47">
        <f>T100-AA100+Z100*(AB99+AA100-T99)</f>
        <v>-0.22136829216692269</v>
      </c>
      <c r="AC100" s="48">
        <f>M100*((T100+T99)/2-AA100)+1/(ALPHA_I/ALPHA_TIME_UNIT)*(1-Z100)*(AB99+AA100-T99)</f>
        <v>-265.41187554977836</v>
      </c>
      <c r="AD100" s="49">
        <f>M100/K_TIME_UNIT</f>
        <v>0.013888888890505768</v>
      </c>
      <c r="AE100" s="34">
        <f>K_T/K_UNIT*AD100</f>
        <v>0.13888888890505768</v>
      </c>
      <c r="AF100" s="34">
        <f>((T100+T99)/2)*AD100*K_P/K_UNIT</f>
        <v>-0.41666666671517283</v>
      </c>
      <c r="AG100" s="34">
        <f>Y100*K_D/K_UNIT</f>
        <v>2.8971331437308531e-05</v>
      </c>
      <c r="AH100" s="34">
        <f>AC100*K_I/K_UNIT/K_TIME_UNIT</f>
        <v>-1.4745104197209908</v>
      </c>
      <c r="AI100" s="34">
        <f>SUM(AE100:AH100)</f>
        <v>-1.7522592261996688</v>
      </c>
      <c r="AJ100" s="50">
        <f>AI100+AJ99</f>
        <v>-185.98259384235834</v>
      </c>
      <c r="AK100" s="38">
        <f>AK99+AI100</f>
        <v>1314.0174061576417</v>
      </c>
    </row>
    <row r="101" ht="14.25">
      <c r="K101" s="26">
        <f>L100</f>
        <v>44198.333333333489</v>
      </c>
      <c r="L101" s="28">
        <f>K101+2/24/6</f>
        <v>44198.347222222379</v>
      </c>
      <c r="M101" s="30">
        <f>(L101-K101)*24*3600</f>
        <v>1200.0000001396984</v>
      </c>
      <c r="N101" s="30">
        <f>SUMIFS(LIQUIDITY_DELTAS2,TIMESTAMPS2,"&gt;="&amp;K101,TIMESTAMPS2,"&lt;"&amp;L101)</f>
        <v>0</v>
      </c>
      <c r="O101" s="30">
        <f>O100+N101</f>
        <v>1500000</v>
      </c>
      <c r="P101" s="30">
        <f>P100-N101</f>
        <v>500000.00000000029</v>
      </c>
      <c r="Q101" s="31">
        <f>O101+P101</f>
        <v>2000000.0000000002</v>
      </c>
      <c r="R101" s="40">
        <f>P101/Q101</f>
        <v>0.25000000000000011</v>
      </c>
      <c r="S101" s="41">
        <f>TARGET/PEER_TARGET_UNIT</f>
        <v>0.5</v>
      </c>
      <c r="T101" s="41">
        <f>IF(R101&gt;S101,0.5/(1-S101)*(R101-S101),0.5/S101*(R101-S101))</f>
        <v>-0.24999999999999989</v>
      </c>
      <c r="U101" s="42">
        <f>(T101-T100)/M101</f>
        <v>0</v>
      </c>
      <c r="V101" s="43">
        <f>T101-T100</f>
        <v>0</v>
      </c>
      <c r="W101" s="44">
        <f>IF(ALPHA_D&lt;=0,0,EXP(-ALPHA_D*M101/ALPHA_TIME_UNIT))</f>
        <v>0.71653131054598418</v>
      </c>
      <c r="X101" s="34">
        <f>U101+W101*(X100-U101)</f>
        <v>6.0732332573648665e-11</v>
      </c>
      <c r="Y101" s="35">
        <f>V101+(1-W101)*(X100-U101)/(ALPHA_D/ALPHA_TIME_UNIT)</f>
        <v>8.6495275345986476e-08</v>
      </c>
      <c r="Z101" s="45">
        <f>IF(ALPHA_I&lt;=0,0,EXP(-ALPHA_I*M101/ALPHA_TIME_UNIT))</f>
        <v>0.98675516180566403</v>
      </c>
      <c r="AA101" s="46">
        <f>U101/(ALPHA_I/ALPHA_TIME_UNIT)</f>
        <v>0</v>
      </c>
      <c r="AB101" s="47">
        <f>T101-AA101+Z101*(AB100+AA101-T100)</f>
        <v>-0.22174751450439931</v>
      </c>
      <c r="AC101" s="48">
        <f>M101*((T101+T100)/2-AA101)+1/(ALPHA_I/ALPHA_TIME_UNIT)*(1-Z101)*(AB100+AA101-T100)</f>
        <v>-265.86998966202964</v>
      </c>
      <c r="AD101" s="49">
        <f>M101/K_TIME_UNIT</f>
        <v>0.013888888890505768</v>
      </c>
      <c r="AE101" s="34">
        <f>K_T/K_UNIT*AD101</f>
        <v>0.13888888890505768</v>
      </c>
      <c r="AF101" s="34">
        <f>((T101+T100)/2)*AD101*K_P/K_UNIT</f>
        <v>-0.41666666671517283</v>
      </c>
      <c r="AG101" s="34">
        <f>Y101*K_D/K_UNIT</f>
        <v>2.0758866083036753e-05</v>
      </c>
      <c r="AH101" s="34">
        <f>AC101*K_I/K_UNIT/K_TIME_UNIT</f>
        <v>-1.4770554981223869</v>
      </c>
      <c r="AI101" s="34">
        <f>SUM(AE101:AH101)</f>
        <v>-1.7548125170664191</v>
      </c>
      <c r="AJ101" s="50">
        <f>AI101+AJ100</f>
        <v>-187.73740635942477</v>
      </c>
      <c r="AK101" s="38">
        <f>AK100+AI101</f>
        <v>1312.2625936405752</v>
      </c>
    </row>
    <row r="102" ht="14.25">
      <c r="K102" s="26">
        <f>L101</f>
        <v>44198.347222222379</v>
      </c>
      <c r="L102" s="28">
        <f>K102+2/24/6</f>
        <v>44198.36111111127</v>
      </c>
      <c r="M102" s="30">
        <f>(L102-K102)*24*3600</f>
        <v>1200.0000001396984</v>
      </c>
      <c r="N102" s="30">
        <f>SUMIFS(LIQUIDITY_DELTAS2,TIMESTAMPS2,"&gt;="&amp;K102,TIMESTAMPS2,"&lt;"&amp;L102)</f>
        <v>0</v>
      </c>
      <c r="O102" s="30">
        <f>O101+N102</f>
        <v>1500000</v>
      </c>
      <c r="P102" s="30">
        <f>P101-N102</f>
        <v>500000.00000000029</v>
      </c>
      <c r="Q102" s="31">
        <f>O102+P102</f>
        <v>2000000.0000000002</v>
      </c>
      <c r="R102" s="40">
        <f>P102/Q102</f>
        <v>0.25000000000000011</v>
      </c>
      <c r="S102" s="41">
        <f>TARGET/PEER_TARGET_UNIT</f>
        <v>0.5</v>
      </c>
      <c r="T102" s="41">
        <f>IF(R102&gt;S102,0.5/(1-S102)*(R102-S102),0.5/S102*(R102-S102))</f>
        <v>-0.24999999999999989</v>
      </c>
      <c r="U102" s="42">
        <f>(T102-T101)/M102</f>
        <v>0</v>
      </c>
      <c r="V102" s="43">
        <f>T102-T101</f>
        <v>0</v>
      </c>
      <c r="W102" s="44">
        <f>IF(ALPHA_D&lt;=0,0,EXP(-ALPHA_D*M102/ALPHA_TIME_UNIT))</f>
        <v>0.71653131054598418</v>
      </c>
      <c r="X102" s="34">
        <f>U102+W102*(X101-U102)</f>
        <v>4.3516617851511039e-11</v>
      </c>
      <c r="Y102" s="35">
        <f>V102+(1-W102)*(X101-U102)/(ALPHA_D/ALPHA_TIME_UNIT)</f>
        <v>6.1976572999695438e-08</v>
      </c>
      <c r="Z102" s="45">
        <f>IF(ALPHA_I&lt;=0,0,EXP(-ALPHA_I*M102/ALPHA_TIME_UNIT))</f>
        <v>0.98675516180566403</v>
      </c>
      <c r="AA102" s="46">
        <f>U102/(ALPHA_I/ALPHA_TIME_UNIT)</f>
        <v>0</v>
      </c>
      <c r="AB102" s="47">
        <f>T102-AA102+Z102*(AB101+AA102-T101)</f>
        <v>-0.22212171410337636</v>
      </c>
      <c r="AC102" s="48">
        <f>M102*((T102+T101)/2-AA102)+1/(ALPHA_I/ALPHA_TIME_UNIT)*(1-Z102)*(AB101+AA102-T101)</f>
        <v>-266.32203612698964</v>
      </c>
      <c r="AD102" s="49">
        <f>M102/K_TIME_UNIT</f>
        <v>0.013888888890505768</v>
      </c>
      <c r="AE102" s="34">
        <f>K_T/K_UNIT*AD102</f>
        <v>0.13888888890505768</v>
      </c>
      <c r="AF102" s="34">
        <f>((T102+T101)/2)*AD102*K_P/K_UNIT</f>
        <v>-0.41666666671517283</v>
      </c>
      <c r="AG102" s="34">
        <f>Y102*K_D/K_UNIT</f>
        <v>1.4874377519926905e-05</v>
      </c>
      <c r="AH102" s="34">
        <f>AC102*K_I/K_UNIT/K_TIME_UNIT</f>
        <v>-1.4795668673721647</v>
      </c>
      <c r="AI102" s="34">
        <f>SUM(AE102:AH102)</f>
        <v>-1.7573297708047599</v>
      </c>
      <c r="AJ102" s="50">
        <f>AI102+AJ101</f>
        <v>-189.49473613022954</v>
      </c>
      <c r="AK102" s="38">
        <f>AK101+AI102</f>
        <v>1310.5052638697705</v>
      </c>
    </row>
    <row r="103" ht="14.25">
      <c r="K103" s="26">
        <f>L102</f>
        <v>44198.36111111127</v>
      </c>
      <c r="L103" s="28">
        <f>K103+2/24/6</f>
        <v>44198.37500000016</v>
      </c>
      <c r="M103" s="30">
        <f>(L103-K103)*24*3600</f>
        <v>1200.0000001396984</v>
      </c>
      <c r="N103" s="30">
        <f>SUMIFS(LIQUIDITY_DELTAS2,TIMESTAMPS2,"&gt;="&amp;K103,TIMESTAMPS2,"&lt;"&amp;L103)</f>
        <v>0</v>
      </c>
      <c r="O103" s="30">
        <f>O102+N103</f>
        <v>1500000</v>
      </c>
      <c r="P103" s="30">
        <f>P102-N103</f>
        <v>500000.00000000029</v>
      </c>
      <c r="Q103" s="31">
        <f>O103+P103</f>
        <v>2000000.0000000002</v>
      </c>
      <c r="R103" s="40">
        <f>P103/Q103</f>
        <v>0.25000000000000011</v>
      </c>
      <c r="S103" s="41">
        <f>TARGET/PEER_TARGET_UNIT</f>
        <v>0.5</v>
      </c>
      <c r="T103" s="41">
        <f>IF(R103&gt;S103,0.5/(1-S103)*(R103-S103),0.5/S103*(R103-S103))</f>
        <v>-0.24999999999999989</v>
      </c>
      <c r="U103" s="42">
        <f>(T103-T102)/M103</f>
        <v>0</v>
      </c>
      <c r="V103" s="43">
        <f>T103-T102</f>
        <v>0</v>
      </c>
      <c r="W103" s="44">
        <f>IF(ALPHA_D&lt;=0,0,EXP(-ALPHA_D*M103/ALPHA_TIME_UNIT))</f>
        <v>0.71653131054598418</v>
      </c>
      <c r="X103" s="34">
        <f>U103+W103*(X102-U103)</f>
        <v>3.1181019219671973e-11</v>
      </c>
      <c r="Y103" s="35">
        <f>V103+(1-W103)*(X102-U103)/(ALPHA_D/ALPHA_TIME_UNIT)</f>
        <v>4.4408155074620628e-08</v>
      </c>
      <c r="Z103" s="45">
        <f>IF(ALPHA_I&lt;=0,0,EXP(-ALPHA_I*M103/ALPHA_TIME_UNIT))</f>
        <v>0.98675516180566403</v>
      </c>
      <c r="AA103" s="46">
        <f>U103/(ALPHA_I/ALPHA_TIME_UNIT)</f>
        <v>0</v>
      </c>
      <c r="AB103" s="47">
        <f>T103-AA103+Z103*(AB102+AA103-T102)</f>
        <v>-0.22249095748921258</v>
      </c>
      <c r="AC103" s="48">
        <f>M103*((T103+T102)/2-AA103)+1/(ALPHA_I/ALPHA_TIME_UNIT)*(1-Z103)*(AB102+AA103-T102)</f>
        <v>-266.76809530966494</v>
      </c>
      <c r="AD103" s="49">
        <f>M103/K_TIME_UNIT</f>
        <v>0.013888888890505768</v>
      </c>
      <c r="AE103" s="34">
        <f>K_T/K_UNIT*AD103</f>
        <v>0.13888888890505768</v>
      </c>
      <c r="AF103" s="34">
        <f>((T103+T102)/2)*AD103*K_P/K_UNIT</f>
        <v>-0.41666666671517283</v>
      </c>
      <c r="AG103" s="34">
        <f>Y103*K_D/K_UNIT</f>
        <v>1.0657957217908951e-05</v>
      </c>
      <c r="AH103" s="34">
        <f>AC103*K_I/K_UNIT/K_TIME_UNIT</f>
        <v>-1.4820449739425829</v>
      </c>
      <c r="AI103" s="34">
        <f>SUM(AE103:AH103)</f>
        <v>-1.7598120937954802</v>
      </c>
      <c r="AJ103" s="50">
        <f>AI103+AJ102</f>
        <v>-191.25454822402503</v>
      </c>
      <c r="AK103" s="38">
        <f>AK102+AI103</f>
        <v>1308.745451775975</v>
      </c>
    </row>
    <row r="104" ht="14.25">
      <c r="K104" s="26">
        <f>L103</f>
        <v>44198.37500000016</v>
      </c>
      <c r="L104" s="28">
        <f>K104+2/24/6</f>
        <v>44198.388888889051</v>
      </c>
      <c r="M104" s="30">
        <f>(L104-K104)*24*3600</f>
        <v>1200.0000001396984</v>
      </c>
      <c r="N104" s="30">
        <f>SUMIFS(LIQUIDITY_DELTAS2,TIMESTAMPS2,"&gt;="&amp;K104,TIMESTAMPS2,"&lt;"&amp;L104)</f>
        <v>0</v>
      </c>
      <c r="O104" s="30">
        <f>O103+N104</f>
        <v>1500000</v>
      </c>
      <c r="P104" s="30">
        <f>P103-N104</f>
        <v>500000.00000000029</v>
      </c>
      <c r="Q104" s="31">
        <f>O104+P104</f>
        <v>2000000.0000000002</v>
      </c>
      <c r="R104" s="40">
        <f>P104/Q104</f>
        <v>0.25000000000000011</v>
      </c>
      <c r="S104" s="41">
        <f>TARGET/PEER_TARGET_UNIT</f>
        <v>0.5</v>
      </c>
      <c r="T104" s="41">
        <f>IF(R104&gt;S104,0.5/(1-S104)*(R104-S104),0.5/S104*(R104-S104))</f>
        <v>-0.24999999999999989</v>
      </c>
      <c r="U104" s="42">
        <f>(T104-T103)/M104</f>
        <v>0</v>
      </c>
      <c r="V104" s="43">
        <f>T104-T103</f>
        <v>0</v>
      </c>
      <c r="W104" s="44">
        <f>IF(ALPHA_D&lt;=0,0,EXP(-ALPHA_D*M104/ALPHA_TIME_UNIT))</f>
        <v>0.71653131054598418</v>
      </c>
      <c r="X104" s="34">
        <f>U104+W104*(X103-U104)</f>
        <v>2.2342176565631079e-11</v>
      </c>
      <c r="Y104" s="35">
        <f>V104+(1-W104)*(X103-U104)/(ALPHA_D/ALPHA_TIME_UNIT)</f>
        <v>3.1819833554547216e-08</v>
      </c>
      <c r="Z104" s="45">
        <f>IF(ALPHA_I&lt;=0,0,EXP(-ALPHA_I*M104/ALPHA_TIME_UNIT))</f>
        <v>0.98675516180566403</v>
      </c>
      <c r="AA104" s="46">
        <f>U104/(ALPHA_I/ALPHA_TIME_UNIT)</f>
        <v>0</v>
      </c>
      <c r="AB104" s="47">
        <f>T104-AA104+Z104*(AB103+AA104-T103)</f>
        <v>-0.22285531030614908</v>
      </c>
      <c r="AC104" s="48">
        <f>M104*((T104+T103)/2-AA104)+1/(ALPHA_I/ALPHA_TIME_UNIT)*(1-Z104)*(AB103+AA104-T103)</f>
        <v>-267.20824651064061</v>
      </c>
      <c r="AD104" s="49">
        <f>M104/K_TIME_UNIT</f>
        <v>0.013888888890505768</v>
      </c>
      <c r="AE104" s="34">
        <f>K_T/K_UNIT*AD104</f>
        <v>0.13888888890505768</v>
      </c>
      <c r="AF104" s="34">
        <f>((T104+T103)/2)*AD104*K_P/K_UNIT</f>
        <v>-0.41666666671517283</v>
      </c>
      <c r="AG104" s="34">
        <f>Y104*K_D/K_UNIT</f>
        <v>7.6367600530913323e-06</v>
      </c>
      <c r="AH104" s="34">
        <f>AC104*K_I/K_UNIT/K_TIME_UNIT</f>
        <v>-1.4844902583924477</v>
      </c>
      <c r="AI104" s="34">
        <f>SUM(AE104:AH104)</f>
        <v>-1.7622603994425097</v>
      </c>
      <c r="AJ104" s="50">
        <f>AI104+AJ103</f>
        <v>-193.01680862346754</v>
      </c>
      <c r="AK104" s="38">
        <f>AK103+AI104</f>
        <v>1306.9831913765324</v>
      </c>
    </row>
    <row r="105" ht="14.25">
      <c r="K105" s="26">
        <f>L104</f>
        <v>44198.388888889051</v>
      </c>
      <c r="L105" s="28">
        <f>K105+2/24/6</f>
        <v>44198.402777777941</v>
      </c>
      <c r="M105" s="30">
        <f>(L105-K105)*24*3600</f>
        <v>1200.0000001396984</v>
      </c>
      <c r="N105" s="30">
        <f>SUMIFS(LIQUIDITY_DELTAS2,TIMESTAMPS2,"&gt;="&amp;K105,TIMESTAMPS2,"&lt;"&amp;L105)</f>
        <v>0</v>
      </c>
      <c r="O105" s="30">
        <f>O104+N105</f>
        <v>1500000</v>
      </c>
      <c r="P105" s="30">
        <f>P104-N105</f>
        <v>500000.00000000029</v>
      </c>
      <c r="Q105" s="31">
        <f>O105+P105</f>
        <v>2000000.0000000002</v>
      </c>
      <c r="R105" s="40">
        <f>P105/Q105</f>
        <v>0.25000000000000011</v>
      </c>
      <c r="S105" s="41">
        <f>TARGET/PEER_TARGET_UNIT</f>
        <v>0.5</v>
      </c>
      <c r="T105" s="41">
        <f>IF(R105&gt;S105,0.5/(1-S105)*(R105-S105),0.5/S105*(R105-S105))</f>
        <v>-0.24999999999999989</v>
      </c>
      <c r="U105" s="42">
        <f>(T105-T104)/M105</f>
        <v>0</v>
      </c>
      <c r="V105" s="43">
        <f>T105-T104</f>
        <v>0</v>
      </c>
      <c r="W105" s="44">
        <f>IF(ALPHA_D&lt;=0,0,EXP(-ALPHA_D*M105/ALPHA_TIME_UNIT))</f>
        <v>0.71653131054598418</v>
      </c>
      <c r="X105" s="34">
        <f>U105+W105*(X104-U105)</f>
        <v>1.6008869055021413e-11</v>
      </c>
      <c r="Y105" s="35">
        <f>V105+(1-W105)*(X104-U105)/(ALPHA_D/ALPHA_TIME_UNIT)</f>
        <v>2.2799907038194799e-08</v>
      </c>
      <c r="Z105" s="45">
        <f>IF(ALPHA_I&lt;=0,0,EXP(-ALPHA_I*M105/ALPHA_TIME_UNIT))</f>
        <v>0.98675516180566403</v>
      </c>
      <c r="AA105" s="46">
        <f>U105/(ALPHA_I/ALPHA_TIME_UNIT)</f>
        <v>0</v>
      </c>
      <c r="AB105" s="47">
        <f>T105-AA105+Z105*(AB104+AA105-T104)</f>
        <v>-0.22321483732897959</v>
      </c>
      <c r="AC105" s="48">
        <f>M105*((T105+T104)/2-AA105)+1/(ALPHA_I/ALPHA_TIME_UNIT)*(1-Z105)*(AB104+AA105-T104)</f>
        <v>-267.64256798017828</v>
      </c>
      <c r="AD105" s="49">
        <f>M105/K_TIME_UNIT</f>
        <v>0.013888888890505768</v>
      </c>
      <c r="AE105" s="34">
        <f>K_T/K_UNIT*AD105</f>
        <v>0.13888888890505768</v>
      </c>
      <c r="AF105" s="34">
        <f>((T105+T104)/2)*AD105*K_P/K_UNIT</f>
        <v>-0.41666666671517283</v>
      </c>
      <c r="AG105" s="34">
        <f>Y105*K_D/K_UNIT</f>
        <v>5.4719776891667521e-06</v>
      </c>
      <c r="AH105" s="34">
        <f>AC105*K_I/K_UNIT/K_TIME_UNIT</f>
        <v>-1.4869031554454348</v>
      </c>
      <c r="AI105" s="34">
        <f>SUM(AE105:AH105)</f>
        <v>-1.7646754612778608</v>
      </c>
      <c r="AJ105" s="50">
        <f>AI105+AJ104</f>
        <v>-194.78148408474539</v>
      </c>
      <c r="AK105" s="38">
        <f>AK104+AI105</f>
        <v>1305.2185159152546</v>
      </c>
    </row>
    <row r="106" ht="14.25">
      <c r="K106" s="26">
        <f>L105</f>
        <v>44198.402777777941</v>
      </c>
      <c r="L106" s="28">
        <f>K106+2/24/6</f>
        <v>44198.416666666832</v>
      </c>
      <c r="M106" s="30">
        <f>(L106-K106)*24*3600</f>
        <v>1200.0000001396984</v>
      </c>
      <c r="N106" s="30">
        <f>SUMIFS(LIQUIDITY_DELTAS2,TIMESTAMPS2,"&gt;="&amp;K106,TIMESTAMPS2,"&lt;"&amp;L106)</f>
        <v>0</v>
      </c>
      <c r="O106" s="30">
        <f>O105+N106</f>
        <v>1500000</v>
      </c>
      <c r="P106" s="30">
        <f>P105-N106</f>
        <v>500000.00000000029</v>
      </c>
      <c r="Q106" s="31">
        <f>O106+P106</f>
        <v>2000000.0000000002</v>
      </c>
      <c r="R106" s="40">
        <f>P106/Q106</f>
        <v>0.25000000000000011</v>
      </c>
      <c r="S106" s="41">
        <f>TARGET/PEER_TARGET_UNIT</f>
        <v>0.5</v>
      </c>
      <c r="T106" s="41">
        <f>IF(R106&gt;S106,0.5/(1-S106)*(R106-S106),0.5/S106*(R106-S106))</f>
        <v>-0.24999999999999989</v>
      </c>
      <c r="U106" s="42">
        <f>(T106-T105)/M106</f>
        <v>0</v>
      </c>
      <c r="V106" s="43">
        <f>T106-T105</f>
        <v>0</v>
      </c>
      <c r="W106" s="44">
        <f>IF(ALPHA_D&lt;=0,0,EXP(-ALPHA_D*M106/ALPHA_TIME_UNIT))</f>
        <v>0.71653131054598418</v>
      </c>
      <c r="X106" s="34">
        <f>U106+W106*(X105-U106)</f>
        <v>1.1470855924353545e-11</v>
      </c>
      <c r="Y106" s="35">
        <f>V106+(1-W106)*(X105-U106)/(ALPHA_D/ALPHA_TIME_UNIT)</f>
        <v>1.6336847270404327e-08</v>
      </c>
      <c r="Z106" s="45">
        <f>IF(ALPHA_I&lt;=0,0,EXP(-ALPHA_I*M106/ALPHA_TIME_UNIT))</f>
        <v>0.98675516180566403</v>
      </c>
      <c r="AA106" s="46">
        <f>U106/(ALPHA_I/ALPHA_TIME_UNIT)</f>
        <v>0</v>
      </c>
      <c r="AB106" s="47">
        <f>T106-AA106+Z106*(AB105+AA106-T105)</f>
        <v>-0.22356960247456623</v>
      </c>
      <c r="AC106" s="48">
        <f>M106*((T106+T105)/2-AA106)+1/(ALPHA_I/ALPHA_TIME_UNIT)*(1-Z106)*(AB105+AA106-T105)</f>
        <v>-268.07113693212762</v>
      </c>
      <c r="AD106" s="49">
        <f>M106/K_TIME_UNIT</f>
        <v>0.013888888890505768</v>
      </c>
      <c r="AE106" s="34">
        <f>K_T/K_UNIT*AD106</f>
        <v>0.13888888890505768</v>
      </c>
      <c r="AF106" s="34">
        <f>((T106+T105)/2)*AD106*K_P/K_UNIT</f>
        <v>-0.41666666671517283</v>
      </c>
      <c r="AG106" s="34">
        <f>Y106*K_D/K_UNIT</f>
        <v>3.9208433448970387e-06</v>
      </c>
      <c r="AH106" s="34">
        <f>AC106*K_I/K_UNIT/K_TIME_UNIT</f>
        <v>-1.4892840940673757</v>
      </c>
      <c r="AI106" s="34">
        <f>SUM(AE106:AH106)</f>
        <v>-1.767057951034146</v>
      </c>
      <c r="AJ106" s="50">
        <f>AI106+AJ105</f>
        <v>-196.54854203577952</v>
      </c>
      <c r="AK106" s="38">
        <f>AK105+AI106</f>
        <v>1303.4514579642205</v>
      </c>
    </row>
    <row r="107" ht="14.25">
      <c r="K107" s="26">
        <f>L106</f>
        <v>44198.416666666832</v>
      </c>
      <c r="L107" s="28">
        <f>K107+2/24/6</f>
        <v>44198.430555555722</v>
      </c>
      <c r="M107" s="30">
        <f>(L107-K107)*24*3600</f>
        <v>1200.0000001396984</v>
      </c>
      <c r="N107" s="30">
        <f>SUMIFS(LIQUIDITY_DELTAS2,TIMESTAMPS2,"&gt;="&amp;K107,TIMESTAMPS2,"&lt;"&amp;L107)</f>
        <v>-166666.66666666666</v>
      </c>
      <c r="O107" s="30">
        <f>O106+N107</f>
        <v>1333333.3333333333</v>
      </c>
      <c r="P107" s="30">
        <f>P106-N107</f>
        <v>666666.66666666698</v>
      </c>
      <c r="Q107" s="31">
        <f>O107+P107</f>
        <v>2000000.0000000002</v>
      </c>
      <c r="R107" s="40">
        <f>P107/Q107</f>
        <v>0.33333333333333343</v>
      </c>
      <c r="S107" s="41">
        <f>TARGET/PEER_TARGET_UNIT</f>
        <v>0.5</v>
      </c>
      <c r="T107" s="41">
        <f>IF(R107&gt;S107,0.5/(1-S107)*(R107-S107),0.5/S107*(R107-S107))</f>
        <v>-0.16666666666666657</v>
      </c>
      <c r="U107" s="42">
        <f>(T107-T106)/M107</f>
        <v>6.9444444436360037e-05</v>
      </c>
      <c r="V107" s="43">
        <f>T107-T106</f>
        <v>0.083333333333333315</v>
      </c>
      <c r="W107" s="44">
        <f>IF(ALPHA_D&lt;=0,0,EXP(-ALPHA_D*M107/ALPHA_TIME_UNIT))</f>
        <v>0.71653131054598418</v>
      </c>
      <c r="X107" s="34">
        <f>U107+W107*(X106-U107)</f>
        <v>1.9685333873464627e-05</v>
      </c>
      <c r="Y107" s="35">
        <f>V107+(1-W107)*(X106-U107)/(ALPHA_D/ALPHA_TIME_UNIT)</f>
        <v>0.01246617268394197</v>
      </c>
      <c r="Z107" s="45">
        <f>IF(ALPHA_I&lt;=0,0,EXP(-ALPHA_I*M107/ALPHA_TIME_UNIT))</f>
        <v>0.98675516180566403</v>
      </c>
      <c r="AA107" s="46">
        <f>U107/(ALPHA_I/ALPHA_TIME_UNIT)</f>
        <v>6.2499999992724042</v>
      </c>
      <c r="AB107" s="47">
        <f>T107-AA107+Z107*(AB106+AA107-T106)</f>
        <v>-0.22336657418483252</v>
      </c>
      <c r="AC107" s="48">
        <f>M107*((T107+T106)/2-AA107)+1/(ALPHA_I/ALPHA_TIME_UNIT)*(1-Z107)*(AB106+AA107-T106)</f>
        <v>-268.27254610516775</v>
      </c>
      <c r="AD107" s="49">
        <f>M107/K_TIME_UNIT</f>
        <v>0.013888888890505768</v>
      </c>
      <c r="AE107" s="34">
        <f>K_T/K_UNIT*AD107</f>
        <v>0.13888888890505768</v>
      </c>
      <c r="AF107" s="34">
        <f>((T107+T106)/2)*AD107*K_P/K_UNIT</f>
        <v>-0.34722222226264404</v>
      </c>
      <c r="AG107" s="34">
        <f>Y107*K_D/K_UNIT</f>
        <v>2.991881444146073</v>
      </c>
      <c r="AH107" s="34">
        <f>AC107*K_I/K_UNIT/K_TIME_UNIT</f>
        <v>-1.4904030339175987</v>
      </c>
      <c r="AI107" s="34">
        <f>SUM(AE107:AH107)</f>
        <v>1.2931450768708879</v>
      </c>
      <c r="AJ107" s="50">
        <f>AI107+AJ106</f>
        <v>-195.25539695890862</v>
      </c>
      <c r="AK107" s="38">
        <f>AK106+AI107</f>
        <v>1304.7446030410913</v>
      </c>
    </row>
    <row r="108" ht="14.25">
      <c r="K108" s="26">
        <f>L107</f>
        <v>44198.430555555722</v>
      </c>
      <c r="L108" s="28">
        <f>K108+2/24/6</f>
        <v>44198.444444444613</v>
      </c>
      <c r="M108" s="30">
        <f>(L108-K108)*24*3600</f>
        <v>1200.0000001396984</v>
      </c>
      <c r="N108" s="30">
        <f>SUMIFS(LIQUIDITY_DELTAS2,TIMESTAMPS2,"&gt;="&amp;K108,TIMESTAMPS2,"&lt;"&amp;L108)</f>
        <v>-166666.66666666666</v>
      </c>
      <c r="O108" s="30">
        <f>O107+N108</f>
        <v>1166666.6666666665</v>
      </c>
      <c r="P108" s="30">
        <f>P107-N108</f>
        <v>833333.3333333336</v>
      </c>
      <c r="Q108" s="31">
        <f>O108+P108</f>
        <v>2000000</v>
      </c>
      <c r="R108" s="40">
        <f>P108/Q108</f>
        <v>0.4166666666666668</v>
      </c>
      <c r="S108" s="41">
        <f>TARGET/PEER_TARGET_UNIT</f>
        <v>0.5</v>
      </c>
      <c r="T108" s="41">
        <f>IF(R108&gt;S108,0.5/(1-S108)*(R108-S108),0.5/S108*(R108-S108))</f>
        <v>-0.083333333333333204</v>
      </c>
      <c r="U108" s="42">
        <f>(T108-T107)/M108</f>
        <v>6.9444444436360077e-05</v>
      </c>
      <c r="V108" s="43">
        <f>T108-T107</f>
        <v>0.08333333333333337</v>
      </c>
      <c r="W108" s="44">
        <f>IF(ALPHA_D&lt;=0,0,EXP(-ALPHA_D*M108/ALPHA_TIME_UNIT))</f>
        <v>0.71653131054598418</v>
      </c>
      <c r="X108" s="34">
        <f>U108+W108*(X107-U108)</f>
        <v>3.3790483733126079e-05</v>
      </c>
      <c r="Y108" s="35">
        <f>V108+(1-W108)*(X107-U108)/(ALPHA_D/ALPHA_TIME_UNIT)</f>
        <v>0.032554793838552157</v>
      </c>
      <c r="Z108" s="45">
        <f>IF(ALPHA_I&lt;=0,0,EXP(-ALPHA_I*M108/ALPHA_TIME_UNIT))</f>
        <v>0.98675516180566403</v>
      </c>
      <c r="AA108" s="46">
        <f>U108/(ALPHA_I/ALPHA_TIME_UNIT)</f>
        <v>6.2499999992724078</v>
      </c>
      <c r="AB108" s="47">
        <f>T108-AA108+Z108*(AB107+AA108-T107)</f>
        <v>-0.22206249845574977</v>
      </c>
      <c r="AC108" s="48">
        <f>M108*((T108+T107)/2-AA108)+1/(ALPHA_I/ALPHA_TIME_UNIT)*(1-Z108)*(AB107+AA108-T107)</f>
        <v>-267.36681563486945</v>
      </c>
      <c r="AD108" s="49">
        <f>M108/K_TIME_UNIT</f>
        <v>0.013888888890505768</v>
      </c>
      <c r="AE108" s="34">
        <f>K_T/K_UNIT*AD108</f>
        <v>0.13888888890505768</v>
      </c>
      <c r="AF108" s="34">
        <f>((T108+T107)/2)*AD108*K_P/K_UNIT</f>
        <v>-0.20833333335758633</v>
      </c>
      <c r="AG108" s="34">
        <f>Y108*K_D/K_UNIT</f>
        <v>7.8131505212525179</v>
      </c>
      <c r="AH108" s="34">
        <f>AC108*K_I/K_UNIT/K_TIME_UNIT</f>
        <v>-1.485371197971497</v>
      </c>
      <c r="AI108" s="34">
        <f>SUM(AE108:AH108)</f>
        <v>6.2583348788284923</v>
      </c>
      <c r="AJ108" s="50">
        <f>AI108+AJ107</f>
        <v>-188.99706208008013</v>
      </c>
      <c r="AK108" s="38">
        <f>AK107+AI108</f>
        <v>1311.0029379199198</v>
      </c>
    </row>
    <row r="109" ht="14.25">
      <c r="K109" s="26">
        <f>L108</f>
        <v>44198.444444444613</v>
      </c>
      <c r="L109" s="28">
        <f>K109+2/24/6</f>
        <v>44198.458333333503</v>
      </c>
      <c r="M109" s="30">
        <f>(L109-K109)*24*3600</f>
        <v>1200.0000001396984</v>
      </c>
      <c r="N109" s="30">
        <f>SUMIFS(LIQUIDITY_DELTAS2,TIMESTAMPS2,"&gt;="&amp;K109,TIMESTAMPS2,"&lt;"&amp;L109)</f>
        <v>-166666.66666666666</v>
      </c>
      <c r="O109" s="30">
        <f>O108+N109</f>
        <v>999999.99999999988</v>
      </c>
      <c r="P109" s="30">
        <f>P108-N109</f>
        <v>1000000.0000000002</v>
      </c>
      <c r="Q109" s="31">
        <f>O109+P109</f>
        <v>2000000</v>
      </c>
      <c r="R109" s="40">
        <f>P109/Q109</f>
        <v>0.50000000000000011</v>
      </c>
      <c r="S109" s="41">
        <f>TARGET/PEER_TARGET_UNIT</f>
        <v>0.5</v>
      </c>
      <c r="T109" s="41">
        <f>IF(R109&gt;S109,0.5/(1-S109)*(R109-S109),0.5/S109*(R109-S109))</f>
        <v>1.1102230246251565e-16</v>
      </c>
      <c r="U109" s="42">
        <f>(T109-T108)/M109</f>
        <v>6.9444444436360037e-05</v>
      </c>
      <c r="V109" s="43">
        <f>T109-T108</f>
        <v>0.083333333333333315</v>
      </c>
      <c r="W109" s="44">
        <f>IF(ALPHA_D&lt;=0,0,EXP(-ALPHA_D*M109/ALPHA_TIME_UNIT))</f>
        <v>0.71653131054598418</v>
      </c>
      <c r="X109" s="34">
        <f>U109+W109*(X108-U109)</f>
        <v>4.3897265247516785e-05</v>
      </c>
      <c r="Y109" s="35">
        <f>V109+(1-W109)*(X108-U109)/(ALPHA_D/ALPHA_TIME_UNIT)</f>
        <v>0.046948919881526753</v>
      </c>
      <c r="Z109" s="45">
        <f>IF(ALPHA_I&lt;=0,0,EXP(-ALPHA_I*M109/ALPHA_TIME_UNIT))</f>
        <v>0.98675516180566403</v>
      </c>
      <c r="AA109" s="46">
        <f>U109/(ALPHA_I/ALPHA_TIME_UNIT)</f>
        <v>6.2499999992724042</v>
      </c>
      <c r="AB109" s="47">
        <f>T109-AA109+Z109*(AB108+AA109-T108)</f>
        <v>-0.21967195848249776</v>
      </c>
      <c r="AC109" s="48">
        <f>M109*((T109+T108)/2-AA109)+1/(ALPHA_I/ALPHA_TIME_UNIT)*(1-Z109)*(AB108+AA109-T108)</f>
        <v>-265.14859759851061</v>
      </c>
      <c r="AD109" s="49">
        <f>M109/K_TIME_UNIT</f>
        <v>0.013888888890505768</v>
      </c>
      <c r="AE109" s="34">
        <f>K_T/K_UNIT*AD109</f>
        <v>0.13888888890505768</v>
      </c>
      <c r="AF109" s="34">
        <f>((T109+T108)/2)*AD109*K_P/K_UNIT</f>
        <v>-0.069444444452528634</v>
      </c>
      <c r="AG109" s="34">
        <f>Y109*K_D/K_UNIT</f>
        <v>11.267740771566421</v>
      </c>
      <c r="AH109" s="34">
        <f>AC109*K_I/K_UNIT/K_TIME_UNIT</f>
        <v>-1.4730477644361701</v>
      </c>
      <c r="AI109" s="34">
        <f>SUM(AE109:AH109)</f>
        <v>9.8641374515827795</v>
      </c>
      <c r="AJ109" s="50">
        <f>AI109+AJ108</f>
        <v>-179.13292462849734</v>
      </c>
      <c r="AK109" s="38">
        <f>AK108+AI109</f>
        <v>1320.8670753715026</v>
      </c>
    </row>
    <row r="110" ht="14.25">
      <c r="K110" s="26">
        <f>L109</f>
        <v>44198.458333333503</v>
      </c>
      <c r="L110" s="28">
        <f>K110+2/24/6</f>
        <v>44198.472222222394</v>
      </c>
      <c r="M110" s="30">
        <f>(L110-K110)*24*3600</f>
        <v>1200.0000001396984</v>
      </c>
      <c r="N110" s="30">
        <f>SUMIFS(LIQUIDITY_DELTAS2,TIMESTAMPS2,"&gt;="&amp;K110,TIMESTAMPS2,"&lt;"&amp;L110)</f>
        <v>0</v>
      </c>
      <c r="O110" s="30">
        <f>O109+N110</f>
        <v>999999.99999999988</v>
      </c>
      <c r="P110" s="30">
        <f>P109-N110</f>
        <v>1000000.0000000002</v>
      </c>
      <c r="Q110" s="31">
        <f>O110+P110</f>
        <v>2000000</v>
      </c>
      <c r="R110" s="40">
        <f>P110/Q110</f>
        <v>0.50000000000000011</v>
      </c>
      <c r="S110" s="41">
        <f>TARGET/PEER_TARGET_UNIT</f>
        <v>0.5</v>
      </c>
      <c r="T110" s="41">
        <f>IF(R110&gt;S110,0.5/(1-S110)*(R110-S110),0.5/S110*(R110-S110))</f>
        <v>1.1102230246251565e-16</v>
      </c>
      <c r="U110" s="42">
        <f>(T110-T109)/M110</f>
        <v>0</v>
      </c>
      <c r="V110" s="43">
        <f>T110-T109</f>
        <v>0</v>
      </c>
      <c r="W110" s="44">
        <f>IF(ALPHA_D&lt;=0,0,EXP(-ALPHA_D*M110/ALPHA_TIME_UNIT))</f>
        <v>0.71653131054598418</v>
      </c>
      <c r="X110" s="34">
        <f>U110+W110*(X109-U110)</f>
        <v>3.1453764997187889e-05</v>
      </c>
      <c r="Y110" s="35">
        <f>V110+(1-W110)*(X109-U110)/(ALPHA_D/ALPHA_TIME_UNIT)</f>
        <v>0.044796600901184029</v>
      </c>
      <c r="Z110" s="45">
        <f>IF(ALPHA_I&lt;=0,0,EXP(-ALPHA_I*M110/ALPHA_TIME_UNIT))</f>
        <v>0.98675516180566403</v>
      </c>
      <c r="AA110" s="46">
        <f>U110/(ALPHA_I/ALPHA_TIME_UNIT)</f>
        <v>0</v>
      </c>
      <c r="AB110" s="47">
        <f>T110-AA110+Z110*(AB109+AA110-T109)</f>
        <v>-0.21676243893656419</v>
      </c>
      <c r="AC110" s="48">
        <f>M110*((T110+T109)/2-AA110)+1/(ALPHA_I/ALPHA_TIME_UNIT)*(1-Z110)*(AB109+AA110-T109)</f>
        <v>-261.85675913402156</v>
      </c>
      <c r="AD110" s="49">
        <f>M110/K_TIME_UNIT</f>
        <v>0.013888888890505768</v>
      </c>
      <c r="AE110" s="34">
        <f>K_T/K_UNIT*AD110</f>
        <v>0.13888888890505768</v>
      </c>
      <c r="AF110" s="34">
        <f>((T110+T109)/2)*AD110*K_P/K_UNIT</f>
        <v>1.8503717079240059e-16</v>
      </c>
      <c r="AG110" s="34">
        <f>Y110*K_D/K_UNIT</f>
        <v>10.751184216284168</v>
      </c>
      <c r="AH110" s="34">
        <f>AC110*K_I/K_UNIT/K_TIME_UNIT</f>
        <v>-1.4547597729667865</v>
      </c>
      <c r="AI110" s="34">
        <f>SUM(AE110:AH110)</f>
        <v>9.4353133322224387</v>
      </c>
      <c r="AJ110" s="50">
        <f>AI110+AJ109</f>
        <v>-169.69761129627489</v>
      </c>
      <c r="AK110" s="38">
        <f>AK109+AI110</f>
        <v>1330.302388703725</v>
      </c>
    </row>
    <row r="111" ht="14.25">
      <c r="K111" s="26">
        <f>L110</f>
        <v>44198.472222222394</v>
      </c>
      <c r="L111" s="28">
        <f>K111+2/24/6</f>
        <v>44198.486111111284</v>
      </c>
      <c r="M111" s="30">
        <f>(L111-K111)*24*3600</f>
        <v>1200.0000001396984</v>
      </c>
      <c r="N111" s="30">
        <f>SUMIFS(LIQUIDITY_DELTAS2,TIMESTAMPS2,"&gt;="&amp;K111,TIMESTAMPS2,"&lt;"&amp;L111)</f>
        <v>0</v>
      </c>
      <c r="O111" s="30">
        <f>O110+N111</f>
        <v>999999.99999999988</v>
      </c>
      <c r="P111" s="30">
        <f>P110-N111</f>
        <v>1000000.0000000002</v>
      </c>
      <c r="Q111" s="31">
        <f>O111+P111</f>
        <v>2000000</v>
      </c>
      <c r="R111" s="40">
        <f>P111/Q111</f>
        <v>0.50000000000000011</v>
      </c>
      <c r="S111" s="41">
        <f>TARGET/PEER_TARGET_UNIT</f>
        <v>0.5</v>
      </c>
      <c r="T111" s="41">
        <f>IF(R111&gt;S111,0.5/(1-S111)*(R111-S111),0.5/S111*(R111-S111))</f>
        <v>1.1102230246251565e-16</v>
      </c>
      <c r="U111" s="42">
        <f>(T111-T110)/M111</f>
        <v>0</v>
      </c>
      <c r="V111" s="43">
        <f>T111-T110</f>
        <v>0</v>
      </c>
      <c r="W111" s="44">
        <f>IF(ALPHA_D&lt;=0,0,EXP(-ALPHA_D*M111/ALPHA_TIME_UNIT))</f>
        <v>0.71653131054598418</v>
      </c>
      <c r="X111" s="34">
        <f>U111+W111*(X110-U111)</f>
        <v>2.2537607455040443e-05</v>
      </c>
      <c r="Y111" s="35">
        <f>V111+(1-W111)*(X110-U111)/(ALPHA_D/ALPHA_TIME_UNIT)</f>
        <v>0.032098167151730805</v>
      </c>
      <c r="Z111" s="45">
        <f>IF(ALPHA_I&lt;=0,0,EXP(-ALPHA_I*M111/ALPHA_TIME_UNIT))</f>
        <v>0.98675516180566403</v>
      </c>
      <c r="AA111" s="46">
        <f>U111/(ALPHA_I/ALPHA_TIME_UNIT)</f>
        <v>0</v>
      </c>
      <c r="AB111" s="47">
        <f>T111-AA111+Z111*(AB110+AA111-T110)</f>
        <v>-0.21389145550623975</v>
      </c>
      <c r="AC111" s="48">
        <f>M111*((T111+T110)/2-AA111)+1/(ALPHA_I/ALPHA_TIME_UNIT)*(1-Z111)*(AB110+AA111-T110)</f>
        <v>-258.38850872919824</v>
      </c>
      <c r="AD111" s="49">
        <f>M111/K_TIME_UNIT</f>
        <v>0.013888888890505768</v>
      </c>
      <c r="AE111" s="34">
        <f>K_T/K_UNIT*AD111</f>
        <v>0.13888888890505768</v>
      </c>
      <c r="AF111" s="34">
        <f>((T111+T110)/2)*AD111*K_P/K_UNIT</f>
        <v>1.8503717079240059e-16</v>
      </c>
      <c r="AG111" s="34">
        <f>Y111*K_D/K_UNIT</f>
        <v>7.7035601164153933</v>
      </c>
      <c r="AH111" s="34">
        <f>AC111*K_I/K_UNIT/K_TIME_UNIT</f>
        <v>-1.4354917151622124</v>
      </c>
      <c r="AI111" s="34">
        <f>SUM(AE111:AH111)</f>
        <v>6.406957290158239</v>
      </c>
      <c r="AJ111" s="50">
        <f>AI111+AJ110</f>
        <v>-163.29065400611665</v>
      </c>
      <c r="AK111" s="38">
        <f>AK110+AI111</f>
        <v>1336.7093459938833</v>
      </c>
    </row>
    <row r="112" ht="14.25">
      <c r="K112" s="26">
        <f>L111</f>
        <v>44198.486111111284</v>
      </c>
      <c r="L112" s="28">
        <f>K112+2/24/6</f>
        <v>44198.500000000175</v>
      </c>
      <c r="M112" s="30">
        <f>(L112-K112)*24*3600</f>
        <v>1200.0000001396984</v>
      </c>
      <c r="N112" s="30">
        <f>SUMIFS(LIQUIDITY_DELTAS2,TIMESTAMPS2,"&gt;="&amp;K112,TIMESTAMPS2,"&lt;"&amp;L112)</f>
        <v>0</v>
      </c>
      <c r="O112" s="30">
        <f>O111+N112</f>
        <v>999999.99999999988</v>
      </c>
      <c r="P112" s="30">
        <f>P111-N112</f>
        <v>1000000.0000000002</v>
      </c>
      <c r="Q112" s="31">
        <f>O112+P112</f>
        <v>2000000</v>
      </c>
      <c r="R112" s="40">
        <f>P112/Q112</f>
        <v>0.50000000000000011</v>
      </c>
      <c r="S112" s="41">
        <f>TARGET/PEER_TARGET_UNIT</f>
        <v>0.5</v>
      </c>
      <c r="T112" s="41">
        <f>IF(R112&gt;S112,0.5/(1-S112)*(R112-S112),0.5/S112*(R112-S112))</f>
        <v>1.1102230246251565e-16</v>
      </c>
      <c r="U112" s="42">
        <f>(T112-T111)/M112</f>
        <v>0</v>
      </c>
      <c r="V112" s="43">
        <f>T112-T111</f>
        <v>0</v>
      </c>
      <c r="W112" s="44">
        <f>IF(ALPHA_D&lt;=0,0,EXP(-ALPHA_D*M112/ALPHA_TIME_UNIT))</f>
        <v>0.71653131054598418</v>
      </c>
      <c r="X112" s="34">
        <f>U112+W112*(X111-U112)</f>
        <v>1.6148901406331073e-05</v>
      </c>
      <c r="Y112" s="35">
        <f>V112+(1-W112)*(X111-U112)/(ALPHA_D/ALPHA_TIME_UNIT)</f>
        <v>0.022999341775353736</v>
      </c>
      <c r="Z112" s="45">
        <f>IF(ALPHA_I&lt;=0,0,EXP(-ALPHA_I*M112/ALPHA_TIME_UNIT))</f>
        <v>0.98675516180566403</v>
      </c>
      <c r="AA112" s="46">
        <f>U112/(ALPHA_I/ALPHA_TIME_UNIT)</f>
        <v>0</v>
      </c>
      <c r="AB112" s="47">
        <f>T112-AA112+Z112*(AB111+AA112-T111)</f>
        <v>-0.21105849778690861</v>
      </c>
      <c r="AC112" s="48">
        <f>M112*((T112+T111)/2-AA112)+1/(ALPHA_I/ALPHA_TIME_UNIT)*(1-Z112)*(AB111+AA112-T111)</f>
        <v>-254.96619473980419</v>
      </c>
      <c r="AD112" s="49">
        <f>M112/K_TIME_UNIT</f>
        <v>0.013888888890505768</v>
      </c>
      <c r="AE112" s="34">
        <f>K_T/K_UNIT*AD112</f>
        <v>0.13888888890505768</v>
      </c>
      <c r="AF112" s="34">
        <f>((T112+T111)/2)*AD112*K_P/K_UNIT</f>
        <v>1.8503717079240059e-16</v>
      </c>
      <c r="AG112" s="34">
        <f>Y112*K_D/K_UNIT</f>
        <v>5.5198420260848966</v>
      </c>
      <c r="AH112" s="34">
        <f>AC112*K_I/K_UNIT/K_TIME_UNIT</f>
        <v>-1.4164788596655788</v>
      </c>
      <c r="AI112" s="34">
        <f>SUM(AE112:AH112)</f>
        <v>4.242252055324375</v>
      </c>
      <c r="AJ112" s="50">
        <f>AI112+AJ111</f>
        <v>-159.04840195079228</v>
      </c>
      <c r="AK112" s="38">
        <f>AK111+AI112</f>
        <v>1340.9515980492076</v>
      </c>
    </row>
    <row r="113" ht="14.25">
      <c r="K113" s="26">
        <f>L112</f>
        <v>44198.500000000175</v>
      </c>
      <c r="L113" s="28">
        <f>K113+2/24/6</f>
        <v>44198.513888889065</v>
      </c>
      <c r="M113" s="30">
        <f>(L113-K113)*24*3600</f>
        <v>1200.0000001396984</v>
      </c>
      <c r="N113" s="30">
        <f>SUMIFS(LIQUIDITY_DELTAS2,TIMESTAMPS2,"&gt;="&amp;K113,TIMESTAMPS2,"&lt;"&amp;L113)</f>
        <v>0</v>
      </c>
      <c r="O113" s="30">
        <f>O112+N113</f>
        <v>999999.99999999988</v>
      </c>
      <c r="P113" s="30">
        <f>P112-N113</f>
        <v>1000000.0000000002</v>
      </c>
      <c r="Q113" s="31">
        <f>O113+P113</f>
        <v>2000000</v>
      </c>
      <c r="R113" s="40">
        <f>P113/Q113</f>
        <v>0.50000000000000011</v>
      </c>
      <c r="S113" s="41">
        <f>TARGET/PEER_TARGET_UNIT</f>
        <v>0.5</v>
      </c>
      <c r="T113" s="41">
        <f>IF(R113&gt;S113,0.5/(1-S113)*(R113-S113),0.5/S113*(R113-S113))</f>
        <v>1.1102230246251565e-16</v>
      </c>
      <c r="U113" s="42">
        <f>(T113-T112)/M113</f>
        <v>0</v>
      </c>
      <c r="V113" s="43">
        <f>T113-T112</f>
        <v>0</v>
      </c>
      <c r="W113" s="44">
        <f>IF(ALPHA_D&lt;=0,0,EXP(-ALPHA_D*M113/ALPHA_TIME_UNIT))</f>
        <v>0.71653131054598418</v>
      </c>
      <c r="X113" s="34">
        <f>U113+W113*(X112-U113)</f>
        <v>1.1571193488556291e-05</v>
      </c>
      <c r="Y113" s="35">
        <f>V113+(1-W113)*(X112-U113)/(ALPHA_D/ALPHA_TIME_UNIT)</f>
        <v>0.016479748503989214</v>
      </c>
      <c r="Z113" s="45">
        <f>IF(ALPHA_I&lt;=0,0,EXP(-ALPHA_I*M113/ALPHA_TIME_UNIT))</f>
        <v>0.98675516180566403</v>
      </c>
      <c r="AA113" s="46">
        <f>U113/(ALPHA_I/ALPHA_TIME_UNIT)</f>
        <v>0</v>
      </c>
      <c r="AB113" s="47">
        <f>T113-AA113+Z113*(AB112+AA113-T112)</f>
        <v>-0.20826306213418139</v>
      </c>
      <c r="AC113" s="48">
        <f>M113*((T113+T112)/2-AA113)+1/(ALPHA_I/ALPHA_TIME_UNIT)*(1-Z113)*(AB112+AA113-T112)</f>
        <v>-251.58920874544995</v>
      </c>
      <c r="AD113" s="49">
        <f>M113/K_TIME_UNIT</f>
        <v>0.013888888890505768</v>
      </c>
      <c r="AE113" s="34">
        <f>K_T/K_UNIT*AD113</f>
        <v>0.13888888890505768</v>
      </c>
      <c r="AF113" s="34">
        <f>((T113+T112)/2)*AD113*K_P/K_UNIT</f>
        <v>1.8503717079240059e-16</v>
      </c>
      <c r="AG113" s="34">
        <f>Y113*K_D/K_UNIT</f>
        <v>3.9551396409574116</v>
      </c>
      <c r="AH113" s="34">
        <f>AC113*K_I/K_UNIT/K_TIME_UNIT</f>
        <v>-1.3977178263636107</v>
      </c>
      <c r="AI113" s="34">
        <f>SUM(AE113:AH113)</f>
        <v>2.6963107034988587</v>
      </c>
      <c r="AJ113" s="50">
        <f>AI113+AJ112</f>
        <v>-156.35209124729343</v>
      </c>
      <c r="AK113" s="38">
        <f>AK112+AI113</f>
        <v>1343.6479087527066</v>
      </c>
    </row>
    <row r="114" ht="14.25">
      <c r="K114" s="26">
        <f>L113</f>
        <v>44198.513888889065</v>
      </c>
      <c r="L114" s="28">
        <f>K114+2/24/6</f>
        <v>44198.527777777956</v>
      </c>
      <c r="M114" s="30">
        <f>(L114-K114)*24*3600</f>
        <v>1200.0000001396984</v>
      </c>
      <c r="N114" s="30">
        <f>SUMIFS(LIQUIDITY_DELTAS2,TIMESTAMPS2,"&gt;="&amp;K114,TIMESTAMPS2,"&lt;"&amp;L114)</f>
        <v>0</v>
      </c>
      <c r="O114" s="30">
        <f>O113+N114</f>
        <v>999999.99999999988</v>
      </c>
      <c r="P114" s="30">
        <f>P113-N114</f>
        <v>1000000.0000000002</v>
      </c>
      <c r="Q114" s="31">
        <f>O114+P114</f>
        <v>2000000</v>
      </c>
      <c r="R114" s="40">
        <f>P114/Q114</f>
        <v>0.50000000000000011</v>
      </c>
      <c r="S114" s="41">
        <f>TARGET/PEER_TARGET_UNIT</f>
        <v>0.5</v>
      </c>
      <c r="T114" s="41">
        <f>IF(R114&gt;S114,0.5/(1-S114)*(R114-S114),0.5/S114*(R114-S114))</f>
        <v>1.1102230246251565e-16</v>
      </c>
      <c r="U114" s="42">
        <f>(T114-T113)/M114</f>
        <v>0</v>
      </c>
      <c r="V114" s="43">
        <f>T114-T113</f>
        <v>0</v>
      </c>
      <c r="W114" s="44">
        <f>IF(ALPHA_D&lt;=0,0,EXP(-ALPHA_D*M114/ALPHA_TIME_UNIT))</f>
        <v>0.71653131054598418</v>
      </c>
      <c r="X114" s="34">
        <f>U114+W114*(X113-U114)</f>
        <v>8.2911224349363983e-06</v>
      </c>
      <c r="Y114" s="35">
        <f>V114+(1-W114)*(X113-U114)/(ALPHA_D/ALPHA_TIME_UNIT)</f>
        <v>0.011808255793031614</v>
      </c>
      <c r="Z114" s="45">
        <f>IF(ALPHA_I&lt;=0,0,EXP(-ALPHA_I*M114/ALPHA_TIME_UNIT))</f>
        <v>0.98675516180566403</v>
      </c>
      <c r="AA114" s="46">
        <f>U114/(ALPHA_I/ALPHA_TIME_UNIT)</f>
        <v>0</v>
      </c>
      <c r="AB114" s="47">
        <f>T114-AA114+Z114*(AB113+AA114-T113)</f>
        <v>-0.20550465157435721</v>
      </c>
      <c r="AC114" s="48">
        <f>M114*((T114+T113)/2-AA114)+1/(ALPHA_I/ALPHA_TIME_UNIT)*(1-Z114)*(AB113+AA114-T113)</f>
        <v>-248.25695038417544</v>
      </c>
      <c r="AD114" s="49">
        <f>M114/K_TIME_UNIT</f>
        <v>0.013888888890505768</v>
      </c>
      <c r="AE114" s="34">
        <f>K_T/K_UNIT*AD114</f>
        <v>0.13888888890505768</v>
      </c>
      <c r="AF114" s="34">
        <f>((T114+T113)/2)*AD114*K_P/K_UNIT</f>
        <v>1.8503717079240059e-16</v>
      </c>
      <c r="AG114" s="34">
        <f>Y114*K_D/K_UNIT</f>
        <v>2.8339813903275877</v>
      </c>
      <c r="AH114" s="34">
        <f>AC114*K_I/K_UNIT/K_TIME_UNIT</f>
        <v>-1.3792052799120857</v>
      </c>
      <c r="AI114" s="34">
        <f>SUM(AE114:AH114)</f>
        <v>1.5936649993205596</v>
      </c>
      <c r="AJ114" s="50">
        <f>AI114+AJ113</f>
        <v>-154.75842624797286</v>
      </c>
      <c r="AK114" s="38">
        <f>AK113+AI114</f>
        <v>1345.2415737520271</v>
      </c>
    </row>
    <row r="115" ht="14.25">
      <c r="K115" s="26">
        <f>L114</f>
        <v>44198.527777777956</v>
      </c>
      <c r="L115" s="28">
        <f>K115+2/24/6</f>
        <v>44198.541666666846</v>
      </c>
      <c r="M115" s="30">
        <f>(L115-K115)*24*3600</f>
        <v>1200.0000001396984</v>
      </c>
      <c r="N115" s="30">
        <f>SUMIFS(LIQUIDITY_DELTAS2,TIMESTAMPS2,"&gt;="&amp;K115,TIMESTAMPS2,"&lt;"&amp;L115)</f>
        <v>0</v>
      </c>
      <c r="O115" s="30">
        <f>O114+N115</f>
        <v>999999.99999999988</v>
      </c>
      <c r="P115" s="30">
        <f>P114-N115</f>
        <v>1000000.0000000002</v>
      </c>
      <c r="Q115" s="31">
        <f>O115+P115</f>
        <v>2000000</v>
      </c>
      <c r="R115" s="40">
        <f>P115/Q115</f>
        <v>0.50000000000000011</v>
      </c>
      <c r="S115" s="41">
        <f>TARGET/PEER_TARGET_UNIT</f>
        <v>0.5</v>
      </c>
      <c r="T115" s="41">
        <f>IF(R115&gt;S115,0.5/(1-S115)*(R115-S115),0.5/S115*(R115-S115))</f>
        <v>1.1102230246251565e-16</v>
      </c>
      <c r="U115" s="42">
        <f>(T115-T114)/M115</f>
        <v>0</v>
      </c>
      <c r="V115" s="43">
        <f>T115-T114</f>
        <v>0</v>
      </c>
      <c r="W115" s="44">
        <f>IF(ALPHA_D&lt;=0,0,EXP(-ALPHA_D*M115/ALPHA_TIME_UNIT))</f>
        <v>0.71653131054598418</v>
      </c>
      <c r="X115" s="34">
        <f>U115+W115*(X114-U115)</f>
        <v>5.9408488242021893e-06</v>
      </c>
      <c r="Y115" s="35">
        <f>V115+(1-W115)*(X114-U115)/(ALPHA_D/ALPHA_TIME_UNIT)</f>
        <v>0.0084609849986431538</v>
      </c>
      <c r="Z115" s="45">
        <f>IF(ALPHA_I&lt;=0,0,EXP(-ALPHA_I*M115/ALPHA_TIME_UNIT))</f>
        <v>0.98675516180566403</v>
      </c>
      <c r="AA115" s="46">
        <f>U115/(ALPHA_I/ALPHA_TIME_UNIT)</f>
        <v>0</v>
      </c>
      <c r="AB115" s="47">
        <f>T115-AA115+Z115*(AB114+AA115-T114)</f>
        <v>-0.20278277571607145</v>
      </c>
      <c r="AC115" s="48">
        <f>M115*((T115+T114)/2-AA115)+1/(ALPHA_I/ALPHA_TIME_UNIT)*(1-Z115)*(AB114+AA115-T114)</f>
        <v>-244.96882724571773</v>
      </c>
      <c r="AD115" s="49">
        <f>M115/K_TIME_UNIT</f>
        <v>0.013888888890505768</v>
      </c>
      <c r="AE115" s="34">
        <f>K_T/K_UNIT*AD115</f>
        <v>0.13888888890505768</v>
      </c>
      <c r="AF115" s="34">
        <f>((T115+T114)/2)*AD115*K_P/K_UNIT</f>
        <v>1.8503717079240059e-16</v>
      </c>
      <c r="AG115" s="34">
        <f>Y115*K_D/K_UNIT</f>
        <v>2.0306363996743571</v>
      </c>
      <c r="AH115" s="34">
        <f>AC115*K_I/K_UNIT/K_TIME_UNIT</f>
        <v>-1.3609379291428763</v>
      </c>
      <c r="AI115" s="34">
        <f>SUM(AE115:AH115)</f>
        <v>0.80858735943653848</v>
      </c>
      <c r="AJ115" s="50">
        <f>AI115+AJ114</f>
        <v>-153.94983888853633</v>
      </c>
      <c r="AK115" s="38">
        <f>AK114+AI115</f>
        <v>1346.0501611114637</v>
      </c>
    </row>
    <row r="116" ht="14.25">
      <c r="K116" s="26">
        <f>L115</f>
        <v>44198.541666666846</v>
      </c>
      <c r="L116" s="28">
        <f>K116+2/24/6</f>
        <v>44198.555555555737</v>
      </c>
      <c r="M116" s="30">
        <f>(L116-K116)*24*3600</f>
        <v>1200.0000001396984</v>
      </c>
      <c r="N116" s="30">
        <f>SUMIFS(LIQUIDITY_DELTAS2,TIMESTAMPS2,"&gt;="&amp;K116,TIMESTAMPS2,"&lt;"&amp;L116)</f>
        <v>0</v>
      </c>
      <c r="O116" s="30">
        <f>O115+N116</f>
        <v>999999.99999999988</v>
      </c>
      <c r="P116" s="30">
        <f>P115-N116</f>
        <v>1000000.0000000002</v>
      </c>
      <c r="Q116" s="31">
        <f>O116+P116</f>
        <v>2000000</v>
      </c>
      <c r="R116" s="40">
        <f>P116/Q116</f>
        <v>0.50000000000000011</v>
      </c>
      <c r="S116" s="41">
        <f>TARGET/PEER_TARGET_UNIT</f>
        <v>0.5</v>
      </c>
      <c r="T116" s="41">
        <f>IF(R116&gt;S116,0.5/(1-S116)*(R116-S116),0.5/S116*(R116-S116))</f>
        <v>1.1102230246251565e-16</v>
      </c>
      <c r="U116" s="42">
        <f>(T116-T115)/M116</f>
        <v>0</v>
      </c>
      <c r="V116" s="43">
        <f>T116-T115</f>
        <v>0</v>
      </c>
      <c r="W116" s="44">
        <f>IF(ALPHA_D&lt;=0,0,EXP(-ALPHA_D*M116/ALPHA_TIME_UNIT))</f>
        <v>0.71653131054598418</v>
      </c>
      <c r="X116" s="34">
        <f>U116+W116*(X115-U116)</f>
        <v>4.256804193761164e-06</v>
      </c>
      <c r="Y116" s="35">
        <f>V116+(1-W116)*(X115-U116)/(ALPHA_D/ALPHA_TIME_UNIT)</f>
        <v>0.0060625606695876915</v>
      </c>
      <c r="Z116" s="45">
        <f>IF(ALPHA_I&lt;=0,0,EXP(-ALPHA_I*M116/ALPHA_TIME_UNIT))</f>
        <v>0.98675516180566403</v>
      </c>
      <c r="AA116" s="46">
        <f>U116/(ALPHA_I/ALPHA_TIME_UNIT)</f>
        <v>0</v>
      </c>
      <c r="AB116" s="47">
        <f>T116-AA116+Z116*(AB115+AA116-T115)</f>
        <v>-0.20009695066311375</v>
      </c>
      <c r="AC116" s="48">
        <f>M116*((T116+T115)/2-AA116)+1/(ALPHA_I/ALPHA_TIME_UNIT)*(1-Z116)*(AB115+AA116-T115)</f>
        <v>-241.72425476619196</v>
      </c>
      <c r="AD116" s="49">
        <f>M116/K_TIME_UNIT</f>
        <v>0.013888888890505768</v>
      </c>
      <c r="AE116" s="34">
        <f>K_T/K_UNIT*AD116</f>
        <v>0.13888888890505768</v>
      </c>
      <c r="AF116" s="34">
        <f>((T116+T115)/2)*AD116*K_P/K_UNIT</f>
        <v>1.8503717079240059e-16</v>
      </c>
      <c r="AG116" s="34">
        <f>Y116*K_D/K_UNIT</f>
        <v>1.4550145607010461</v>
      </c>
      <c r="AH116" s="34">
        <f>AC116*K_I/K_UNIT/K_TIME_UNIT</f>
        <v>-1.3429125264788444</v>
      </c>
      <c r="AI116" s="34">
        <f>SUM(AE116:AH116)</f>
        <v>0.25099092312725957</v>
      </c>
      <c r="AJ116" s="50">
        <f>AI116+AJ115</f>
        <v>-153.69884796540907</v>
      </c>
      <c r="AK116" s="38">
        <f>AK115+AI116</f>
        <v>1346.301152034591</v>
      </c>
    </row>
    <row r="117" ht="14.25">
      <c r="K117" s="26">
        <f>L116</f>
        <v>44198.555555555737</v>
      </c>
      <c r="L117" s="28">
        <f>K117+2/24/6</f>
        <v>44198.569444444627</v>
      </c>
      <c r="M117" s="30">
        <f>(L117-K117)*24*3600</f>
        <v>1200.0000001396984</v>
      </c>
      <c r="N117" s="30">
        <f>SUMIFS(LIQUIDITY_DELTAS2,TIMESTAMPS2,"&gt;="&amp;K117,TIMESTAMPS2,"&lt;"&amp;L117)</f>
        <v>0</v>
      </c>
      <c r="O117" s="30">
        <f>O116+N117</f>
        <v>999999.99999999988</v>
      </c>
      <c r="P117" s="30">
        <f>P116-N117</f>
        <v>1000000.0000000002</v>
      </c>
      <c r="Q117" s="31">
        <f>O117+P117</f>
        <v>2000000</v>
      </c>
      <c r="R117" s="40">
        <f>P117/Q117</f>
        <v>0.50000000000000011</v>
      </c>
      <c r="S117" s="41">
        <f>TARGET/PEER_TARGET_UNIT</f>
        <v>0.5</v>
      </c>
      <c r="T117" s="41">
        <f>IF(R117&gt;S117,0.5/(1-S117)*(R117-S117),0.5/S117*(R117-S117))</f>
        <v>1.1102230246251565e-16</v>
      </c>
      <c r="U117" s="42">
        <f>(T117-T116)/M117</f>
        <v>0</v>
      </c>
      <c r="V117" s="43">
        <f>T117-T116</f>
        <v>0</v>
      </c>
      <c r="W117" s="44">
        <f>IF(ALPHA_D&lt;=0,0,EXP(-ALPHA_D*M117/ALPHA_TIME_UNIT))</f>
        <v>0.71653131054598418</v>
      </c>
      <c r="X117" s="34">
        <f>U117+W117*(X116-U117)</f>
        <v>3.0501334876933285e-06</v>
      </c>
      <c r="Y117" s="35">
        <f>V117+(1-W117)*(X116-U117)/(ALPHA_D/ALPHA_TIME_UNIT)</f>
        <v>0.0043440145418442077</v>
      </c>
      <c r="Z117" s="45">
        <f>IF(ALPHA_I&lt;=0,0,EXP(-ALPHA_I*M117/ALPHA_TIME_UNIT))</f>
        <v>0.98675516180566403</v>
      </c>
      <c r="AA117" s="46">
        <f>U117/(ALPHA_I/ALPHA_TIME_UNIT)</f>
        <v>0</v>
      </c>
      <c r="AB117" s="47">
        <f>T117-AA117+Z117*(AB116+AA117-T116)</f>
        <v>-0.19744669892840078</v>
      </c>
      <c r="AC117" s="48">
        <f>M117*((T117+T116)/2-AA117)+1/(ALPHA_I/ALPHA_TIME_UNIT)*(1-Z117)*(AB116+AA117-T116)</f>
        <v>-238.5226561241673</v>
      </c>
      <c r="AD117" s="49">
        <f>M117/K_TIME_UNIT</f>
        <v>0.013888888890505768</v>
      </c>
      <c r="AE117" s="34">
        <f>K_T/K_UNIT*AD117</f>
        <v>0.13888888890505768</v>
      </c>
      <c r="AF117" s="34">
        <f>((T117+T116)/2)*AD117*K_P/K_UNIT</f>
        <v>1.8503717079240059e-16</v>
      </c>
      <c r="AG117" s="34">
        <f>Y117*K_D/K_UNIT</f>
        <v>1.04256349004261</v>
      </c>
      <c r="AH117" s="34">
        <f>AC117*K_I/K_UNIT/K_TIME_UNIT</f>
        <v>-1.325125867356485</v>
      </c>
      <c r="AI117" s="34">
        <f>SUM(AE117:AH117)</f>
        <v>-0.14367348840881711</v>
      </c>
      <c r="AJ117" s="50">
        <f>AI117+AJ116</f>
        <v>-153.84252145381788</v>
      </c>
      <c r="AK117" s="38">
        <f>AK116+AI117</f>
        <v>1346.1574785461821</v>
      </c>
    </row>
    <row r="118" ht="14.25">
      <c r="K118" s="26">
        <f>L117</f>
        <v>44198.569444444627</v>
      </c>
      <c r="L118" s="28">
        <f>K118+2/24/6</f>
        <v>44198.583333333518</v>
      </c>
      <c r="M118" s="30">
        <f>(L118-K118)*24*3600</f>
        <v>1200.0000001396984</v>
      </c>
      <c r="N118" s="30">
        <f>SUMIFS(LIQUIDITY_DELTAS2,TIMESTAMPS2,"&gt;="&amp;K118,TIMESTAMPS2,"&lt;"&amp;L118)</f>
        <v>0</v>
      </c>
      <c r="O118" s="30">
        <f>O117+N118</f>
        <v>999999.99999999988</v>
      </c>
      <c r="P118" s="30">
        <f>P117-N118</f>
        <v>1000000.0000000002</v>
      </c>
      <c r="Q118" s="31">
        <f>O118+P118</f>
        <v>2000000</v>
      </c>
      <c r="R118" s="40">
        <f>P118/Q118</f>
        <v>0.50000000000000011</v>
      </c>
      <c r="S118" s="41">
        <f>TARGET/PEER_TARGET_UNIT</f>
        <v>0.5</v>
      </c>
      <c r="T118" s="41">
        <f>IF(R118&gt;S118,0.5/(1-S118)*(R118-S118),0.5/S118*(R118-S118))</f>
        <v>1.1102230246251565e-16</v>
      </c>
      <c r="U118" s="42">
        <f>(T118-T117)/M118</f>
        <v>0</v>
      </c>
      <c r="V118" s="43">
        <f>T118-T117</f>
        <v>0</v>
      </c>
      <c r="W118" s="44">
        <f>IF(ALPHA_D&lt;=0,0,EXP(-ALPHA_D*M118/ALPHA_TIME_UNIT))</f>
        <v>0.71653131054598418</v>
      </c>
      <c r="X118" s="34">
        <f>U118+W118*(X117-U118)</f>
        <v>2.1855161452770942e-06</v>
      </c>
      <c r="Y118" s="35">
        <f>V118+(1-W118)*(X117-U118)/(ALPHA_D/ALPHA_TIME_UNIT)</f>
        <v>0.0031126224326984433</v>
      </c>
      <c r="Z118" s="45">
        <f>IF(ALPHA_I&lt;=0,0,EXP(-ALPHA_I*M118/ALPHA_TIME_UNIT))</f>
        <v>0.98675516180566403</v>
      </c>
      <c r="AA118" s="46">
        <f>U118/(ALPHA_I/ALPHA_TIME_UNIT)</f>
        <v>0</v>
      </c>
      <c r="AB118" s="47">
        <f>T118-AA118+Z118*(AB117+AA118-T117)</f>
        <v>-0.19483154934908833</v>
      </c>
      <c r="AC118" s="48">
        <f>M118*((T118+T117)/2-AA118)+1/(ALPHA_I/ALPHA_TIME_UNIT)*(1-Z118)*(AB117+AA118-T117)</f>
        <v>-235.36346213811944</v>
      </c>
      <c r="AD118" s="49">
        <f>M118/K_TIME_UNIT</f>
        <v>0.013888888890505768</v>
      </c>
      <c r="AE118" s="34">
        <f>K_T/K_UNIT*AD118</f>
        <v>0.13888888890505768</v>
      </c>
      <c r="AF118" s="34">
        <f>((T118+T117)/2)*AD118*K_P/K_UNIT</f>
        <v>1.8503717079240059e-16</v>
      </c>
      <c r="AG118" s="34">
        <f>Y118*K_D/K_UNIT</f>
        <v>0.7470293838476264</v>
      </c>
      <c r="AH118" s="34">
        <f>AC118*K_I/K_UNIT/K_TIME_UNIT</f>
        <v>-1.3075747896562191</v>
      </c>
      <c r="AI118" s="34">
        <f>SUM(AE118:AH118)</f>
        <v>-0.42165651690353478</v>
      </c>
      <c r="AJ118" s="50">
        <f>AI118+AJ117</f>
        <v>-154.26417797072142</v>
      </c>
      <c r="AK118" s="38">
        <f>AK117+AI118</f>
        <v>1345.7358220292786</v>
      </c>
    </row>
    <row r="119" ht="14.25">
      <c r="K119" s="26">
        <f>L118</f>
        <v>44198.583333333518</v>
      </c>
      <c r="L119" s="28">
        <f>K119+2/24/6</f>
        <v>44198.597222222408</v>
      </c>
      <c r="M119" s="30">
        <f>(L119-K119)*24*3600</f>
        <v>1200.0000001396984</v>
      </c>
      <c r="N119" s="30">
        <f>SUMIFS(LIQUIDITY_DELTAS2,TIMESTAMPS2,"&gt;="&amp;K119,TIMESTAMPS2,"&lt;"&amp;L119)</f>
        <v>0</v>
      </c>
      <c r="O119" s="30">
        <f>O118+N119</f>
        <v>999999.99999999988</v>
      </c>
      <c r="P119" s="30">
        <f>P118-N119</f>
        <v>1000000.0000000002</v>
      </c>
      <c r="Q119" s="31">
        <f>O119+P119</f>
        <v>2000000</v>
      </c>
      <c r="R119" s="40">
        <f>P119/Q119</f>
        <v>0.50000000000000011</v>
      </c>
      <c r="S119" s="41">
        <f>TARGET/PEER_TARGET_UNIT</f>
        <v>0.5</v>
      </c>
      <c r="T119" s="41">
        <f>IF(R119&gt;S119,0.5/(1-S119)*(R119-S119),0.5/S119*(R119-S119))</f>
        <v>1.1102230246251565e-16</v>
      </c>
      <c r="U119" s="42">
        <f>(T119-T118)/M119</f>
        <v>0</v>
      </c>
      <c r="V119" s="43">
        <f>T119-T118</f>
        <v>0</v>
      </c>
      <c r="W119" s="44">
        <f>IF(ALPHA_D&lt;=0,0,EXP(-ALPHA_D*M119/ALPHA_TIME_UNIT))</f>
        <v>0.71653131054598418</v>
      </c>
      <c r="X119" s="34">
        <f>U119+W119*(X118-U119)</f>
        <v>1.565990747794804e-06</v>
      </c>
      <c r="Y119" s="35">
        <f>V119+(1-W119)*(X118-U119)/(ALPHA_D/ALPHA_TIME_UNIT)</f>
        <v>0.0022302914309362452</v>
      </c>
      <c r="Z119" s="45">
        <f>IF(ALPHA_I&lt;=0,0,EXP(-ALPHA_I*M119/ALPHA_TIME_UNIT))</f>
        <v>0.98675516180566403</v>
      </c>
      <c r="AA119" s="46">
        <f>U119/(ALPHA_I/ALPHA_TIME_UNIT)</f>
        <v>0</v>
      </c>
      <c r="AB119" s="47">
        <f>T119-AA119+Z119*(AB118+AA119-T118)</f>
        <v>-0.19225103700280788</v>
      </c>
      <c r="AC119" s="48">
        <f>M119*((T119+T118)/2-AA119)+1/(ALPHA_I/ALPHA_TIME_UNIT)*(1-Z119)*(AB118+AA119-T118)</f>
        <v>-232.24611116524133</v>
      </c>
      <c r="AD119" s="49">
        <f>M119/K_TIME_UNIT</f>
        <v>0.013888888890505768</v>
      </c>
      <c r="AE119" s="34">
        <f>K_T/K_UNIT*AD119</f>
        <v>0.13888888890505768</v>
      </c>
      <c r="AF119" s="34">
        <f>((T119+T118)/2)*AD119*K_P/K_UNIT</f>
        <v>1.8503717079240059e-16</v>
      </c>
      <c r="AG119" s="34">
        <f>Y119*K_D/K_UNIT</f>
        <v>0.5352699434246988</v>
      </c>
      <c r="AH119" s="34">
        <f>AC119*K_I/K_UNIT/K_TIME_UNIT</f>
        <v>-1.2902561731402296</v>
      </c>
      <c r="AI119" s="34">
        <f>SUM(AE119:AH119)</f>
        <v>-0.61609734081047285</v>
      </c>
      <c r="AJ119" s="50">
        <f>AI119+AJ118</f>
        <v>-154.8802753115319</v>
      </c>
      <c r="AK119" s="38">
        <f>AK118+AI119</f>
        <v>1345.1197246884681</v>
      </c>
    </row>
    <row r="120" ht="14.25">
      <c r="K120" s="26">
        <f>L119</f>
        <v>44198.597222222408</v>
      </c>
      <c r="L120" s="28">
        <f>K120+2/24/6</f>
        <v>44198.611111111299</v>
      </c>
      <c r="M120" s="30">
        <f>(L120-K120)*24*3600</f>
        <v>1200.0000001396984</v>
      </c>
      <c r="N120" s="30">
        <f>SUMIFS(LIQUIDITY_DELTAS2,TIMESTAMPS2,"&gt;="&amp;K120,TIMESTAMPS2,"&lt;"&amp;L120)</f>
        <v>0</v>
      </c>
      <c r="O120" s="30">
        <f>O119+N120</f>
        <v>999999.99999999988</v>
      </c>
      <c r="P120" s="30">
        <f>P119-N120</f>
        <v>1000000.0000000002</v>
      </c>
      <c r="Q120" s="31">
        <f>O120+P120</f>
        <v>2000000</v>
      </c>
      <c r="R120" s="40">
        <f>P120/Q120</f>
        <v>0.50000000000000011</v>
      </c>
      <c r="S120" s="41">
        <f>TARGET/PEER_TARGET_UNIT</f>
        <v>0.5</v>
      </c>
      <c r="T120" s="41">
        <f>IF(R120&gt;S120,0.5/(1-S120)*(R120-S120),0.5/S120*(R120-S120))</f>
        <v>1.1102230246251565e-16</v>
      </c>
      <c r="U120" s="42">
        <f>(T120-T119)/M120</f>
        <v>0</v>
      </c>
      <c r="V120" s="43">
        <f>T120-T119</f>
        <v>0</v>
      </c>
      <c r="W120" s="44">
        <f>IF(ALPHA_D&lt;=0,0,EXP(-ALPHA_D*M120/ALPHA_TIME_UNIT))</f>
        <v>0.71653131054598418</v>
      </c>
      <c r="X120" s="34">
        <f>U120+W120*(X119-U120)</f>
        <v>1.1220814028202967e-06</v>
      </c>
      <c r="Y120" s="35">
        <f>V120+(1-W120)*(X119-U120)/(ALPHA_D/ALPHA_TIME_UNIT)</f>
        <v>0.0015980736419082262</v>
      </c>
      <c r="Z120" s="45">
        <f>IF(ALPHA_I&lt;=0,0,EXP(-ALPHA_I*M120/ALPHA_TIME_UNIT))</f>
        <v>0.98675516180566403</v>
      </c>
      <c r="AA120" s="46">
        <f>U120/(ALPHA_I/ALPHA_TIME_UNIT)</f>
        <v>0</v>
      </c>
      <c r="AB120" s="47">
        <f>T120-AA120+Z120*(AB119+AA120-T119)</f>
        <v>-0.18970470312501239</v>
      </c>
      <c r="AC120" s="48">
        <f>M120*((T120+T119)/2-AA120)+1/(ALPHA_I/ALPHA_TIME_UNIT)*(1-Z120)*(AB119+AA120-T119)</f>
        <v>-229.17004900159395</v>
      </c>
      <c r="AD120" s="49">
        <f>M120/K_TIME_UNIT</f>
        <v>0.013888888890505768</v>
      </c>
      <c r="AE120" s="34">
        <f>K_T/K_UNIT*AD120</f>
        <v>0.13888888890505768</v>
      </c>
      <c r="AF120" s="34">
        <f>((T120+T119)/2)*AD120*K_P/K_UNIT</f>
        <v>1.8503717079240059e-16</v>
      </c>
      <c r="AG120" s="34">
        <f>Y120*K_D/K_UNIT</f>
        <v>0.38353767405797429</v>
      </c>
      <c r="AH120" s="34">
        <f>AC120*K_I/K_UNIT/K_TIME_UNIT</f>
        <v>-1.2731669388977442</v>
      </c>
      <c r="AI120" s="34">
        <f>SUM(AE120:AH120)</f>
        <v>-0.7507403759347121</v>
      </c>
      <c r="AJ120" s="50">
        <f>AI120+AJ119</f>
        <v>-155.63101568746663</v>
      </c>
      <c r="AK120" s="38">
        <f>AK119+AI120</f>
        <v>1344.3689843125333</v>
      </c>
    </row>
    <row r="121" ht="14.25">
      <c r="K121" s="26">
        <f>L120</f>
        <v>44198.611111111299</v>
      </c>
      <c r="L121" s="28">
        <f>K121+2/24/6</f>
        <v>44198.625000000189</v>
      </c>
      <c r="M121" s="30">
        <f>(L121-K121)*24*3600</f>
        <v>1200.0000001396984</v>
      </c>
      <c r="N121" s="30">
        <f>SUMIFS(LIQUIDITY_DELTAS2,TIMESTAMPS2,"&gt;="&amp;K121,TIMESTAMPS2,"&lt;"&amp;L121)</f>
        <v>0</v>
      </c>
      <c r="O121" s="30">
        <f>O120+N121</f>
        <v>999999.99999999988</v>
      </c>
      <c r="P121" s="30">
        <f>P120-N121</f>
        <v>1000000.0000000002</v>
      </c>
      <c r="Q121" s="31">
        <f>O121+P121</f>
        <v>2000000</v>
      </c>
      <c r="R121" s="40">
        <f>P121/Q121</f>
        <v>0.50000000000000011</v>
      </c>
      <c r="S121" s="41">
        <f>TARGET/PEER_TARGET_UNIT</f>
        <v>0.5</v>
      </c>
      <c r="T121" s="41">
        <f>IF(R121&gt;S121,0.5/(1-S121)*(R121-S121),0.5/S121*(R121-S121))</f>
        <v>1.1102230246251565e-16</v>
      </c>
      <c r="U121" s="42">
        <f>(T121-T120)/M121</f>
        <v>0</v>
      </c>
      <c r="V121" s="43">
        <f>T121-T120</f>
        <v>0</v>
      </c>
      <c r="W121" s="44">
        <f>IF(ALPHA_D&lt;=0,0,EXP(-ALPHA_D*M121/ALPHA_TIME_UNIT))</f>
        <v>0.71653131054598418</v>
      </c>
      <c r="X121" s="34">
        <f>U121+W121*(X120-U121)</f>
        <v>8.0400645810210355e-07</v>
      </c>
      <c r="Y121" s="35">
        <f>V121+(1-W121)*(X120-U121)/(ALPHA_D/ALPHA_TIME_UNIT)</f>
        <v>0.0011450698009854952</v>
      </c>
      <c r="Z121" s="45">
        <f>IF(ALPHA_I&lt;=0,0,EXP(-ALPHA_I*M121/ALPHA_TIME_UNIT))</f>
        <v>0.98675516180566403</v>
      </c>
      <c r="AA121" s="46">
        <f>U121/(ALPHA_I/ALPHA_TIME_UNIT)</f>
        <v>0</v>
      </c>
      <c r="AB121" s="47">
        <f>T121-AA121+Z121*(AB120+AA121-T120)</f>
        <v>-0.18719209502741707</v>
      </c>
      <c r="AC121" s="48">
        <f>M121*((T121+T120)/2-AA121)+1/(ALPHA_I/ALPHA_TIME_UNIT)*(1-Z121)*(AB120+AA121-T120)</f>
        <v>-226.13472878357979</v>
      </c>
      <c r="AD121" s="49">
        <f>M121/K_TIME_UNIT</f>
        <v>0.013888888890505768</v>
      </c>
      <c r="AE121" s="34">
        <f>K_T/K_UNIT*AD121</f>
        <v>0.13888888890505768</v>
      </c>
      <c r="AF121" s="34">
        <f>((T121+T120)/2)*AD121*K_P/K_UNIT</f>
        <v>1.8503717079240059e-16</v>
      </c>
      <c r="AG121" s="34">
        <f>Y121*K_D/K_UNIT</f>
        <v>0.27481675223651886</v>
      </c>
      <c r="AH121" s="34">
        <f>AC121*K_I/K_UNIT/K_TIME_UNIT</f>
        <v>-1.2563040487976656</v>
      </c>
      <c r="AI121" s="34">
        <f>SUM(AE121:AH121)</f>
        <v>-0.84259840765608884</v>
      </c>
      <c r="AJ121" s="50">
        <f>AI121+AJ120</f>
        <v>-156.47361409512271</v>
      </c>
      <c r="AK121" s="38">
        <f>AK120+AI121</f>
        <v>1343.5263859048771</v>
      </c>
    </row>
    <row r="122" ht="14.25">
      <c r="K122" s="26">
        <f>L121</f>
        <v>44198.625000000189</v>
      </c>
      <c r="L122" s="28">
        <f>K122+2/24/6</f>
        <v>44198.63888888908</v>
      </c>
      <c r="M122" s="30">
        <f>(L122-K122)*24*3600</f>
        <v>1200.0000001396984</v>
      </c>
      <c r="N122" s="30">
        <f>SUMIFS(LIQUIDITY_DELTAS2,TIMESTAMPS2,"&gt;="&amp;K122,TIMESTAMPS2,"&lt;"&amp;L122)</f>
        <v>0</v>
      </c>
      <c r="O122" s="30">
        <f>O121+N122</f>
        <v>999999.99999999988</v>
      </c>
      <c r="P122" s="30">
        <f>P121-N122</f>
        <v>1000000.0000000002</v>
      </c>
      <c r="Q122" s="31">
        <f>O122+P122</f>
        <v>2000000</v>
      </c>
      <c r="R122" s="40">
        <f>P122/Q122</f>
        <v>0.50000000000000011</v>
      </c>
      <c r="S122" s="41">
        <f>TARGET/PEER_TARGET_UNIT</f>
        <v>0.5</v>
      </c>
      <c r="T122" s="41">
        <f>IF(R122&gt;S122,0.5/(1-S122)*(R122-S122),0.5/S122*(R122-S122))</f>
        <v>1.1102230246251565e-16</v>
      </c>
      <c r="U122" s="42">
        <f>(T122-T121)/M122</f>
        <v>0</v>
      </c>
      <c r="V122" s="43">
        <f>T122-T121</f>
        <v>0</v>
      </c>
      <c r="W122" s="44">
        <f>IF(ALPHA_D&lt;=0,0,EXP(-ALPHA_D*M122/ALPHA_TIME_UNIT))</f>
        <v>0.71653131054598418</v>
      </c>
      <c r="X122" s="34">
        <f>U122+W122*(X121-U122)</f>
        <v>5.7609580111133517e-07</v>
      </c>
      <c r="Y122" s="35">
        <f>V122+(1-W122)*(X121-U122)/(ALPHA_D/ALPHA_TIME_UNIT)</f>
        <v>0.00082047836516676621</v>
      </c>
      <c r="Z122" s="45">
        <f>IF(ALPHA_I&lt;=0,0,EXP(-ALPHA_I*M122/ALPHA_TIME_UNIT))</f>
        <v>0.98675516180566403</v>
      </c>
      <c r="AA122" s="46">
        <f>U122/(ALPHA_I/ALPHA_TIME_UNIT)</f>
        <v>0</v>
      </c>
      <c r="AB122" s="47">
        <f>T122-AA122+Z122*(AB121+AA122-T121)</f>
        <v>-0.18471276601752018</v>
      </c>
      <c r="AC122" s="48">
        <f>M122*((T122+T121)/2-AA122)+1/(ALPHA_I/ALPHA_TIME_UNIT)*(1-Z122)*(AB121+AA122-T121)</f>
        <v>-223.13961089072123</v>
      </c>
      <c r="AD122" s="49">
        <f>M122/K_TIME_UNIT</f>
        <v>0.013888888890505768</v>
      </c>
      <c r="AE122" s="34">
        <f>K_T/K_UNIT*AD122</f>
        <v>0.13888888890505768</v>
      </c>
      <c r="AF122" s="34">
        <f>((T122+T121)/2)*AD122*K_P/K_UNIT</f>
        <v>1.8503717079240059e-16</v>
      </c>
      <c r="AG122" s="34">
        <f>Y122*K_D/K_UNIT</f>
        <v>0.19691480764002389</v>
      </c>
      <c r="AH122" s="34">
        <f>AC122*K_I/K_UNIT/K_TIME_UNIT</f>
        <v>-1.2396645049484514</v>
      </c>
      <c r="AI122" s="34">
        <f>SUM(AE122:AH122)</f>
        <v>-0.90386080840336958</v>
      </c>
      <c r="AJ122" s="50">
        <f>AI122+AJ121</f>
        <v>-157.37747490352609</v>
      </c>
      <c r="AK122" s="38">
        <f>AK121+AI122</f>
        <v>1342.6225250964737</v>
      </c>
    </row>
    <row r="123" ht="14.25">
      <c r="K123" s="26">
        <f>L122</f>
        <v>44198.63888888908</v>
      </c>
      <c r="L123" s="28">
        <f>K123+2/24/6</f>
        <v>44198.65277777797</v>
      </c>
      <c r="M123" s="30">
        <f>(L123-K123)*24*3600</f>
        <v>1200.0000001396984</v>
      </c>
      <c r="N123" s="30">
        <f>SUMIFS(LIQUIDITY_DELTAS2,TIMESTAMPS2,"&gt;="&amp;K123,TIMESTAMPS2,"&lt;"&amp;L123)</f>
        <v>0</v>
      </c>
      <c r="O123" s="30">
        <f>O122+N123</f>
        <v>999999.99999999988</v>
      </c>
      <c r="P123" s="30">
        <f>P122-N123</f>
        <v>1000000.0000000002</v>
      </c>
      <c r="Q123" s="31">
        <f>O123+P123</f>
        <v>2000000</v>
      </c>
      <c r="R123" s="40">
        <f>P123/Q123</f>
        <v>0.50000000000000011</v>
      </c>
      <c r="S123" s="41">
        <f>TARGET/PEER_TARGET_UNIT</f>
        <v>0.5</v>
      </c>
      <c r="T123" s="41">
        <f>IF(R123&gt;S123,0.5/(1-S123)*(R123-S123),0.5/S123*(R123-S123))</f>
        <v>1.1102230246251565e-16</v>
      </c>
      <c r="U123" s="42">
        <f>(T123-T122)/M123</f>
        <v>0</v>
      </c>
      <c r="V123" s="43">
        <f>T123-T122</f>
        <v>0</v>
      </c>
      <c r="W123" s="44">
        <f>IF(ALPHA_D&lt;=0,0,EXP(-ALPHA_D*M123/ALPHA_TIME_UNIT))</f>
        <v>0.71653131054598418</v>
      </c>
      <c r="X123" s="34">
        <f>U123+W123*(X122-U123)</f>
        <v>4.1279067937034362e-07</v>
      </c>
      <c r="Y123" s="35">
        <f>V123+(1-W123)*(X122-U123)/(ALPHA_D/ALPHA_TIME_UNIT)</f>
        <v>0.00058789843826756948</v>
      </c>
      <c r="Z123" s="45">
        <f>IF(ALPHA_I&lt;=0,0,EXP(-ALPHA_I*M123/ALPHA_TIME_UNIT))</f>
        <v>0.98675516180566403</v>
      </c>
      <c r="AA123" s="46">
        <f>U123/(ALPHA_I/ALPHA_TIME_UNIT)</f>
        <v>0</v>
      </c>
      <c r="AB123" s="47">
        <f>T123-AA123+Z123*(AB122+AA123-T122)</f>
        <v>-0.18226627531918987</v>
      </c>
      <c r="AC123" s="48">
        <f>M123*((T123+T122)/2-AA123)+1/(ALPHA_I/ALPHA_TIME_UNIT)*(1-Z123)*(AB122+AA123-T122)</f>
        <v>-220.18416284972656</v>
      </c>
      <c r="AD123" s="49">
        <f>M123/K_TIME_UNIT</f>
        <v>0.013888888890505768</v>
      </c>
      <c r="AE123" s="34">
        <f>K_T/K_UNIT*AD123</f>
        <v>0.13888888890505768</v>
      </c>
      <c r="AF123" s="34">
        <f>((T123+T122)/2)*AD123*K_P/K_UNIT</f>
        <v>1.8503717079240059e-16</v>
      </c>
      <c r="AG123" s="34">
        <f>Y123*K_D/K_UNIT</f>
        <v>0.14109562518421667</v>
      </c>
      <c r="AH123" s="34">
        <f>AC123*K_I/K_UNIT/K_TIME_UNIT</f>
        <v>-1.2232453491651476</v>
      </c>
      <c r="AI123" s="34">
        <f>SUM(AE123:AH123)</f>
        <v>-0.94326083507587311</v>
      </c>
      <c r="AJ123" s="50">
        <f>AI123+AJ122</f>
        <v>-158.32073573860197</v>
      </c>
      <c r="AK123" s="38">
        <f>AK122+AI123</f>
        <v>1341.679264261398</v>
      </c>
    </row>
    <row r="124" ht="14.25">
      <c r="K124" s="26">
        <f>L123</f>
        <v>44198.65277777797</v>
      </c>
      <c r="L124" s="28">
        <f>K124+2/24/6</f>
        <v>44198.666666666861</v>
      </c>
      <c r="M124" s="30">
        <f>(L124-K124)*24*3600</f>
        <v>1200.0000001396984</v>
      </c>
      <c r="N124" s="30">
        <f>SUMIFS(LIQUIDITY_DELTAS2,TIMESTAMPS2,"&gt;="&amp;K124,TIMESTAMPS2,"&lt;"&amp;L124)</f>
        <v>0</v>
      </c>
      <c r="O124" s="30">
        <f>O123+N124</f>
        <v>999999.99999999988</v>
      </c>
      <c r="P124" s="30">
        <f>P123-N124</f>
        <v>1000000.0000000002</v>
      </c>
      <c r="Q124" s="31">
        <f>O124+P124</f>
        <v>2000000</v>
      </c>
      <c r="R124" s="40">
        <f>P124/Q124</f>
        <v>0.50000000000000011</v>
      </c>
      <c r="S124" s="41">
        <f>TARGET/PEER_TARGET_UNIT</f>
        <v>0.5</v>
      </c>
      <c r="T124" s="41">
        <f>IF(R124&gt;S124,0.5/(1-S124)*(R124-S124),0.5/S124*(R124-S124))</f>
        <v>1.1102230246251565e-16</v>
      </c>
      <c r="U124" s="42">
        <f>(T124-T123)/M124</f>
        <v>0</v>
      </c>
      <c r="V124" s="43">
        <f>T124-T123</f>
        <v>0</v>
      </c>
      <c r="W124" s="44">
        <f>IF(ALPHA_D&lt;=0,0,EXP(-ALPHA_D*M124/ALPHA_TIME_UNIT))</f>
        <v>0.71653131054598418</v>
      </c>
      <c r="X124" s="34">
        <f>U124+W124*(X123-U124)</f>
        <v>2.9577744647039945e-07</v>
      </c>
      <c r="Y124" s="35">
        <f>V124+(1-W124)*(X123-U124)/(ALPHA_D/ALPHA_TIME_UNIT)</f>
        <v>0.00042124763843979894</v>
      </c>
      <c r="Z124" s="45">
        <f>IF(ALPHA_I&lt;=0,0,EXP(-ALPHA_I*M124/ALPHA_TIME_UNIT))</f>
        <v>0.98675516180566403</v>
      </c>
      <c r="AA124" s="46">
        <f>U124/(ALPHA_I/ALPHA_TIME_UNIT)</f>
        <v>0</v>
      </c>
      <c r="AB124" s="47">
        <f>T124-AA124+Z124*(AB123+AA124-T123)</f>
        <v>-0.17985218799430291</v>
      </c>
      <c r="AC124" s="48">
        <f>M124*((T124+T123)/2-AA124)+1/(ALPHA_I/ALPHA_TIME_UNIT)*(1-Z124)*(AB123+AA124-T123)</f>
        <v>-217.26785923982661</v>
      </c>
      <c r="AD124" s="49">
        <f>M124/K_TIME_UNIT</f>
        <v>0.013888888890505768</v>
      </c>
      <c r="AE124" s="34">
        <f>K_T/K_UNIT*AD124</f>
        <v>0.13888888890505768</v>
      </c>
      <c r="AF124" s="34">
        <f>((T124+T123)/2)*AD124*K_P/K_UNIT</f>
        <v>1.8503717079240059e-16</v>
      </c>
      <c r="AG124" s="34">
        <f>Y124*K_D/K_UNIT</f>
        <v>0.10109943322555175</v>
      </c>
      <c r="AH124" s="34">
        <f>AC124*K_I/K_UNIT/K_TIME_UNIT</f>
        <v>-1.2070436624434813</v>
      </c>
      <c r="AI124" s="34">
        <f>SUM(AE124:AH124)</f>
        <v>-0.96705534031287166</v>
      </c>
      <c r="AJ124" s="50">
        <f>AI124+AJ123</f>
        <v>-159.28779107891484</v>
      </c>
      <c r="AK124" s="38">
        <f>AK123+AI124</f>
        <v>1340.712208921085</v>
      </c>
    </row>
    <row r="125" ht="14.25">
      <c r="K125" s="26">
        <f>L124</f>
        <v>44198.666666666861</v>
      </c>
      <c r="L125" s="28">
        <f>K125+2/24/6</f>
        <v>44198.680555555751</v>
      </c>
      <c r="M125" s="30">
        <f>(L125-K125)*24*3600</f>
        <v>1200.0000001396984</v>
      </c>
      <c r="N125" s="30">
        <f>SUMIFS(LIQUIDITY_DELTAS2,TIMESTAMPS2,"&gt;="&amp;K125,TIMESTAMPS2,"&lt;"&amp;L125)</f>
        <v>0</v>
      </c>
      <c r="O125" s="30">
        <f>O124+N125</f>
        <v>999999.99999999988</v>
      </c>
      <c r="P125" s="30">
        <f>P124-N125</f>
        <v>1000000.0000000002</v>
      </c>
      <c r="Q125" s="31">
        <f>O125+P125</f>
        <v>2000000</v>
      </c>
      <c r="R125" s="40">
        <f>P125/Q125</f>
        <v>0.50000000000000011</v>
      </c>
      <c r="S125" s="41">
        <f>TARGET/PEER_TARGET_UNIT</f>
        <v>0.5</v>
      </c>
      <c r="T125" s="41">
        <f>IF(R125&gt;S125,0.5/(1-S125)*(R125-S125),0.5/S125*(R125-S125))</f>
        <v>1.1102230246251565e-16</v>
      </c>
      <c r="U125" s="42">
        <f>(T125-T124)/M125</f>
        <v>0</v>
      </c>
      <c r="V125" s="43">
        <f>T125-T124</f>
        <v>0</v>
      </c>
      <c r="W125" s="44">
        <f>IF(ALPHA_D&lt;=0,0,EXP(-ALPHA_D*M125/ALPHA_TIME_UNIT))</f>
        <v>0.71653131054598418</v>
      </c>
      <c r="X125" s="34">
        <f>U125+W125*(X124-U125)</f>
        <v>2.1193380134938001e-07</v>
      </c>
      <c r="Y125" s="35">
        <f>V125+(1-W125)*(X124-U125)/(ALPHA_D/ALPHA_TIME_UNIT)</f>
        <v>0.00030183712243567</v>
      </c>
      <c r="Z125" s="45">
        <f>IF(ALPHA_I&lt;=0,0,EXP(-ALPHA_I*M125/ALPHA_TIME_UNIT))</f>
        <v>0.98675516180566403</v>
      </c>
      <c r="AA125" s="46">
        <f>U125/(ALPHA_I/ALPHA_TIME_UNIT)</f>
        <v>0</v>
      </c>
      <c r="AB125" s="47">
        <f>T125-AA125+Z125*(AB124+AA125-T124)</f>
        <v>-0.17747007486542107</v>
      </c>
      <c r="AC125" s="48">
        <f>M125*((T125+T124)/2-AA125)+1/(ALPHA_I/ALPHA_TIME_UNIT)*(1-Z125)*(AB124+AA125-T124)</f>
        <v>-214.39018159936532</v>
      </c>
      <c r="AD125" s="49">
        <f>M125/K_TIME_UNIT</f>
        <v>0.013888888890505768</v>
      </c>
      <c r="AE125" s="34">
        <f>K_T/K_UNIT*AD125</f>
        <v>0.13888888890505768</v>
      </c>
      <c r="AF125" s="34">
        <f>((T125+T124)/2)*AD125*K_P/K_UNIT</f>
        <v>1.8503717079240059e-16</v>
      </c>
      <c r="AG125" s="34">
        <f>Y125*K_D/K_UNIT</f>
        <v>0.072440909384560798</v>
      </c>
      <c r="AH125" s="34">
        <f>AC125*K_I/K_UNIT/K_TIME_UNIT</f>
        <v>-1.1910565644409183</v>
      </c>
      <c r="AI125" s="34">
        <f>SUM(AE125:AH125)</f>
        <v>-0.97972676615129961</v>
      </c>
      <c r="AJ125" s="50">
        <f>AI125+AJ124</f>
        <v>-160.26751784506612</v>
      </c>
      <c r="AK125" s="38">
        <f>AK124+AI125</f>
        <v>1339.7324821549337</v>
      </c>
    </row>
    <row r="126" ht="14.25">
      <c r="K126" s="26">
        <f>L125</f>
        <v>44198.680555555751</v>
      </c>
      <c r="L126" s="28">
        <f>K126+2/24/6</f>
        <v>44198.694444444642</v>
      </c>
      <c r="M126" s="30">
        <f>(L126-K126)*24*3600</f>
        <v>1200.0000001396984</v>
      </c>
      <c r="N126" s="30">
        <f>SUMIFS(LIQUIDITY_DELTAS2,TIMESTAMPS2,"&gt;="&amp;K126,TIMESTAMPS2,"&lt;"&amp;L126)</f>
        <v>0</v>
      </c>
      <c r="O126" s="30">
        <f>O125+N126</f>
        <v>999999.99999999988</v>
      </c>
      <c r="P126" s="30">
        <f>P125-N126</f>
        <v>1000000.0000000002</v>
      </c>
      <c r="Q126" s="31">
        <f>O126+P126</f>
        <v>2000000</v>
      </c>
      <c r="R126" s="40">
        <f>P126/Q126</f>
        <v>0.50000000000000011</v>
      </c>
      <c r="S126" s="41">
        <f>TARGET/PEER_TARGET_UNIT</f>
        <v>0.5</v>
      </c>
      <c r="T126" s="41">
        <f>IF(R126&gt;S126,0.5/(1-S126)*(R126-S126),0.5/S126*(R126-S126))</f>
        <v>1.1102230246251565e-16</v>
      </c>
      <c r="U126" s="42">
        <f>(T126-T125)/M126</f>
        <v>0</v>
      </c>
      <c r="V126" s="43">
        <f>T126-T125</f>
        <v>0</v>
      </c>
      <c r="W126" s="44">
        <f>IF(ALPHA_D&lt;=0,0,EXP(-ALPHA_D*M126/ALPHA_TIME_UNIT))</f>
        <v>0.71653131054598418</v>
      </c>
      <c r="X126" s="34">
        <f>U126+W126*(X125-U126)</f>
        <v>1.5185720442986354e-07</v>
      </c>
      <c r="Y126" s="35">
        <f>V126+(1-W126)*(X125-U126)/(ALPHA_D/ALPHA_TIME_UNIT)</f>
        <v>0.00021627574891025937</v>
      </c>
      <c r="Z126" s="45">
        <f>IF(ALPHA_I&lt;=0,0,EXP(-ALPHA_I*M126/ALPHA_TIME_UNIT))</f>
        <v>0.98675516180566403</v>
      </c>
      <c r="AA126" s="46">
        <f>U126/(ALPHA_I/ALPHA_TIME_UNIT)</f>
        <v>0</v>
      </c>
      <c r="AB126" s="47">
        <f>T126-AA126+Z126*(AB125+AA126-T125)</f>
        <v>-0.17511951243949189</v>
      </c>
      <c r="AC126" s="48">
        <f>M126*((T126+T125)/2-AA126)+1/(ALPHA_I/ALPHA_TIME_UNIT)*(1-Z126)*(AB125+AA126-T125)</f>
        <v>-211.55061833362743</v>
      </c>
      <c r="AD126" s="49">
        <f>M126/K_TIME_UNIT</f>
        <v>0.013888888890505768</v>
      </c>
      <c r="AE126" s="34">
        <f>K_T/K_UNIT*AD126</f>
        <v>0.13888888890505768</v>
      </c>
      <c r="AF126" s="34">
        <f>((T126+T125)/2)*AD126*K_P/K_UNIT</f>
        <v>1.8503717079240059e-16</v>
      </c>
      <c r="AG126" s="34">
        <f>Y126*K_D/K_UNIT</f>
        <v>0.051906179738462246</v>
      </c>
      <c r="AH126" s="34">
        <f>AC126*K_I/K_UNIT/K_TIME_UNIT</f>
        <v>-1.1752812129645969</v>
      </c>
      <c r="AI126" s="34">
        <f>SUM(AE126:AH126)</f>
        <v>-0.98448614432107673</v>
      </c>
      <c r="AJ126" s="50">
        <f>AI126+AJ125</f>
        <v>-161.25200398938719</v>
      </c>
      <c r="AK126" s="38">
        <f>AK125+AI126</f>
        <v>1338.7479960106125</v>
      </c>
    </row>
    <row r="127" ht="14.25">
      <c r="K127" s="26">
        <f>L126</f>
        <v>44198.694444444642</v>
      </c>
      <c r="L127" s="28">
        <f>K127+2/24/6</f>
        <v>44198.708333333532</v>
      </c>
      <c r="M127" s="30">
        <f>(L127-K127)*24*3600</f>
        <v>1200.0000001396984</v>
      </c>
      <c r="N127" s="30">
        <f>SUMIFS(LIQUIDITY_DELTAS2,TIMESTAMPS2,"&gt;="&amp;K127,TIMESTAMPS2,"&lt;"&amp;L127)</f>
        <v>0</v>
      </c>
      <c r="O127" s="30">
        <f>O126+N127</f>
        <v>999999.99999999988</v>
      </c>
      <c r="P127" s="30">
        <f>P126-N127</f>
        <v>1000000.0000000002</v>
      </c>
      <c r="Q127" s="31">
        <f>O127+P127</f>
        <v>2000000</v>
      </c>
      <c r="R127" s="40">
        <f>P127/Q127</f>
        <v>0.50000000000000011</v>
      </c>
      <c r="S127" s="41">
        <f>TARGET/PEER_TARGET_UNIT</f>
        <v>0.5</v>
      </c>
      <c r="T127" s="41">
        <f>IF(R127&gt;S127,0.5/(1-S127)*(R127-S127),0.5/S127*(R127-S127))</f>
        <v>1.1102230246251565e-16</v>
      </c>
      <c r="U127" s="42">
        <f>(T127-T126)/M127</f>
        <v>0</v>
      </c>
      <c r="V127" s="43">
        <f>T127-T126</f>
        <v>0</v>
      </c>
      <c r="W127" s="44">
        <f>IF(ALPHA_D&lt;=0,0,EXP(-ALPHA_D*M127/ALPHA_TIME_UNIT))</f>
        <v>0.71653131054598418</v>
      </c>
      <c r="X127" s="34">
        <f>U127+W127*(X126-U127)</f>
        <v>1.0881044170597956e-07</v>
      </c>
      <c r="Y127" s="35">
        <f>V127+(1-W127)*(X126-U127)/(ALPHA_D/ALPHA_TIME_UNIT)</f>
        <v>0.00015496834580598233</v>
      </c>
      <c r="Z127" s="45">
        <f>IF(ALPHA_I&lt;=0,0,EXP(-ALPHA_I*M127/ALPHA_TIME_UNIT))</f>
        <v>0.98675516180566403</v>
      </c>
      <c r="AA127" s="46">
        <f>U127/(ALPHA_I/ALPHA_TIME_UNIT)</f>
        <v>0</v>
      </c>
      <c r="AB127" s="47">
        <f>T127-AA127+Z127*(AB126+AA127-T126)</f>
        <v>-0.17280008283255982</v>
      </c>
      <c r="AC127" s="48">
        <f>M127*((T127+T126)/2-AA127)+1/(ALPHA_I/ALPHA_TIME_UNIT)*(1-Z127)*(AB126+AA127-T126)</f>
        <v>-208.74866462388681</v>
      </c>
      <c r="AD127" s="49">
        <f>M127/K_TIME_UNIT</f>
        <v>0.013888888890505768</v>
      </c>
      <c r="AE127" s="34">
        <f>K_T/K_UNIT*AD127</f>
        <v>0.13888888890505768</v>
      </c>
      <c r="AF127" s="34">
        <f>((T127+T126)/2)*AD127*K_P/K_UNIT</f>
        <v>1.8503717079240059e-16</v>
      </c>
      <c r="AG127" s="34">
        <f>Y127*K_D/K_UNIT</f>
        <v>0.037192402993435757</v>
      </c>
      <c r="AH127" s="34">
        <f>AC127*K_I/K_UNIT/K_TIME_UNIT</f>
        <v>-1.1597148034660378</v>
      </c>
      <c r="AI127" s="34">
        <f>SUM(AE127:AH127)</f>
        <v>-0.98363351156754419</v>
      </c>
      <c r="AJ127" s="50">
        <f>AI127+AJ126</f>
        <v>-162.23563750095474</v>
      </c>
      <c r="AK127" s="38">
        <f>AK126+AI127</f>
        <v>1337.7643624990449</v>
      </c>
    </row>
    <row r="128" ht="14.25">
      <c r="K128" s="26">
        <f>L127</f>
        <v>44198.708333333532</v>
      </c>
      <c r="L128" s="28">
        <f>K128+2/24/6</f>
        <v>44198.722222222423</v>
      </c>
      <c r="M128" s="30">
        <f>(L128-K128)*24*3600</f>
        <v>1200.0000001396984</v>
      </c>
      <c r="N128" s="30">
        <f>SUMIFS(LIQUIDITY_DELTAS2,TIMESTAMPS2,"&gt;="&amp;K128,TIMESTAMPS2,"&lt;"&amp;L128)</f>
        <v>0</v>
      </c>
      <c r="O128" s="30">
        <f>O127+N128</f>
        <v>999999.99999999988</v>
      </c>
      <c r="P128" s="30">
        <f>P127-N128</f>
        <v>1000000.0000000002</v>
      </c>
      <c r="Q128" s="31">
        <f>O128+P128</f>
        <v>2000000</v>
      </c>
      <c r="R128" s="40">
        <f>P128/Q128</f>
        <v>0.50000000000000011</v>
      </c>
      <c r="S128" s="41">
        <f>TARGET/PEER_TARGET_UNIT</f>
        <v>0.5</v>
      </c>
      <c r="T128" s="41">
        <f>IF(R128&gt;S128,0.5/(1-S128)*(R128-S128),0.5/S128*(R128-S128))</f>
        <v>1.1102230246251565e-16</v>
      </c>
      <c r="U128" s="42">
        <f>(T128-T127)/M128</f>
        <v>0</v>
      </c>
      <c r="V128" s="43">
        <f>T128-T127</f>
        <v>0</v>
      </c>
      <c r="W128" s="44">
        <f>IF(ALPHA_D&lt;=0,0,EXP(-ALPHA_D*M128/ALPHA_TIME_UNIT))</f>
        <v>0.71653131054598418</v>
      </c>
      <c r="X128" s="34">
        <f>U128+W128*(X127-U128)</f>
        <v>7.7966088396672954e-08</v>
      </c>
      <c r="Y128" s="35">
        <f>V128+(1-W128)*(X127-U128)/(ALPHA_D/ALPHA_TIME_UNIT)</f>
        <v>0.0001110396719135038</v>
      </c>
      <c r="Z128" s="45">
        <f>IF(ALPHA_I&lt;=0,0,EXP(-ALPHA_I*M128/ALPHA_TIME_UNIT))</f>
        <v>0.98675516180566403</v>
      </c>
      <c r="AA128" s="46">
        <f>U128/(ALPHA_I/ALPHA_TIME_UNIT)</f>
        <v>0</v>
      </c>
      <c r="AB128" s="47">
        <f>T128-AA128+Z128*(AB127+AA128-T127)</f>
        <v>-0.1705113736954747</v>
      </c>
      <c r="AC128" s="48">
        <f>M128*((T128+T127)/2-AA128)+1/(ALPHA_I/ALPHA_TIME_UNIT)*(1-Z128)*(AB127+AA128-T127)</f>
        <v>-205.98382233765975</v>
      </c>
      <c r="AD128" s="49">
        <f>M128/K_TIME_UNIT</f>
        <v>0.013888888890505768</v>
      </c>
      <c r="AE128" s="34">
        <f>K_T/K_UNIT*AD128</f>
        <v>0.13888888890505768</v>
      </c>
      <c r="AF128" s="34">
        <f>((T128+T127)/2)*AD128*K_P/K_UNIT</f>
        <v>1.8503717079240059e-16</v>
      </c>
      <c r="AG128" s="34">
        <f>Y128*K_D/K_UNIT</f>
        <v>0.026649521259240912</v>
      </c>
      <c r="AH128" s="34">
        <f>AC128*K_I/K_UNIT/K_TIME_UNIT</f>
        <v>-1.1443545685425542</v>
      </c>
      <c r="AI128" s="34">
        <f>SUM(AE128:AH128)</f>
        <v>-0.97881615837825542</v>
      </c>
      <c r="AJ128" s="50">
        <f>AI128+AJ127</f>
        <v>-163.214453659333</v>
      </c>
      <c r="AK128" s="38">
        <f>AK127+AI128</f>
        <v>1336.7855463406665</v>
      </c>
    </row>
    <row r="129" ht="14.25">
      <c r="K129" s="26">
        <f>L128</f>
        <v>44198.722222222423</v>
      </c>
      <c r="L129" s="28">
        <f>K129+2/24/6</f>
        <v>44198.736111111313</v>
      </c>
      <c r="M129" s="30">
        <f>(L129-K129)*24*3600</f>
        <v>1200.0000001396984</v>
      </c>
      <c r="N129" s="30">
        <f>SUMIFS(LIQUIDITY_DELTAS2,TIMESTAMPS2,"&gt;="&amp;K129,TIMESTAMPS2,"&lt;"&amp;L129)</f>
        <v>0</v>
      </c>
      <c r="O129" s="30">
        <f>O128+N129</f>
        <v>999999.99999999988</v>
      </c>
      <c r="P129" s="30">
        <f>P128-N129</f>
        <v>1000000.0000000002</v>
      </c>
      <c r="Q129" s="31">
        <f>O129+P129</f>
        <v>2000000</v>
      </c>
      <c r="R129" s="40">
        <f>P129/Q129</f>
        <v>0.50000000000000011</v>
      </c>
      <c r="S129" s="41">
        <f>TARGET/PEER_TARGET_UNIT</f>
        <v>0.5</v>
      </c>
      <c r="T129" s="41">
        <f>IF(R129&gt;S129,0.5/(1-S129)*(R129-S129),0.5/S129*(R129-S129))</f>
        <v>1.1102230246251565e-16</v>
      </c>
      <c r="U129" s="42">
        <f>(T129-T128)/M129</f>
        <v>0</v>
      </c>
      <c r="V129" s="43">
        <f>T129-T128</f>
        <v>0</v>
      </c>
      <c r="W129" s="44">
        <f>IF(ALPHA_D&lt;=0,0,EXP(-ALPHA_D*M129/ALPHA_TIME_UNIT))</f>
        <v>0.71653131054598418</v>
      </c>
      <c r="X129" s="34">
        <f>U129+W129*(X128-U129)</f>
        <v>5.586514349701212e-08</v>
      </c>
      <c r="Y129" s="35">
        <f>V129+(1-W129)*(X128-U129)/(ALPHA_D/ALPHA_TIME_UNIT)</f>
        <v>7.9563401638778995e-05</v>
      </c>
      <c r="Z129" s="45">
        <f>IF(ALPHA_I&lt;=0,0,EXP(-ALPHA_I*M129/ALPHA_TIME_UNIT))</f>
        <v>0.98675516180566403</v>
      </c>
      <c r="AA129" s="46">
        <f>U129/(ALPHA_I/ALPHA_TIME_UNIT)</f>
        <v>0</v>
      </c>
      <c r="AB129" s="47">
        <f>T129-AA129+Z129*(AB128+AA129-T128)</f>
        <v>-0.16825297814058418</v>
      </c>
      <c r="AC129" s="48">
        <f>M129*((T129+T128)/2-AA129)+1/(ALPHA_I/ALPHA_TIME_UNIT)*(1-Z129)*(AB128+AA129-T128)</f>
        <v>-203.25559994014657</v>
      </c>
      <c r="AD129" s="49">
        <f>M129/K_TIME_UNIT</f>
        <v>0.013888888890505768</v>
      </c>
      <c r="AE129" s="34">
        <f>K_T/K_UNIT*AD129</f>
        <v>0.13888888890505768</v>
      </c>
      <c r="AF129" s="34">
        <f>((T129+T128)/2)*AD129*K_P/K_UNIT</f>
        <v>1.8503717079240059e-16</v>
      </c>
      <c r="AG129" s="34">
        <f>Y129*K_D/K_UNIT</f>
        <v>0.019095216393306958</v>
      </c>
      <c r="AH129" s="34">
        <f>AC129*K_I/K_UNIT/K_TIME_UNIT</f>
        <v>-1.1291977774452586</v>
      </c>
      <c r="AI129" s="34">
        <f>SUM(AE129:AH129)</f>
        <v>-0.9712136721468938</v>
      </c>
      <c r="AJ129" s="50">
        <f>AI129+AJ128</f>
        <v>-164.18566733147989</v>
      </c>
      <c r="AK129" s="38">
        <f>AK128+AI129</f>
        <v>1335.8143326685197</v>
      </c>
    </row>
    <row r="130" ht="14.25">
      <c r="K130" s="26">
        <f>L129</f>
        <v>44198.736111111313</v>
      </c>
      <c r="L130" s="28">
        <f>K130+2/24/6</f>
        <v>44198.750000000204</v>
      </c>
      <c r="M130" s="30">
        <f>(L130-K130)*24*3600</f>
        <v>1200.0000001396984</v>
      </c>
      <c r="N130" s="30">
        <f>SUMIFS(LIQUIDITY_DELTAS2,TIMESTAMPS2,"&gt;="&amp;K130,TIMESTAMPS2,"&lt;"&amp;L130)</f>
        <v>0</v>
      </c>
      <c r="O130" s="30">
        <f>O129+N130</f>
        <v>999999.99999999988</v>
      </c>
      <c r="P130" s="30">
        <f>P129-N130</f>
        <v>1000000.0000000002</v>
      </c>
      <c r="Q130" s="31">
        <f>O130+P130</f>
        <v>2000000</v>
      </c>
      <c r="R130" s="40">
        <f>P130/Q130</f>
        <v>0.50000000000000011</v>
      </c>
      <c r="S130" s="41">
        <f>TARGET/PEER_TARGET_UNIT</f>
        <v>0.5</v>
      </c>
      <c r="T130" s="41">
        <f>IF(R130&gt;S130,0.5/(1-S130)*(R130-S130),0.5/S130*(R130-S130))</f>
        <v>1.1102230246251565e-16</v>
      </c>
      <c r="U130" s="42">
        <f>(T130-T129)/M130</f>
        <v>0</v>
      </c>
      <c r="V130" s="43">
        <f>T130-T129</f>
        <v>0</v>
      </c>
      <c r="W130" s="44">
        <f>IF(ALPHA_D&lt;=0,0,EXP(-ALPHA_D*M130/ALPHA_TIME_UNIT))</f>
        <v>0.71653131054598418</v>
      </c>
      <c r="X130" s="34">
        <f>U130+W130*(X129-U130)</f>
        <v>4.002912448375356e-08</v>
      </c>
      <c r="Y130" s="35">
        <f>V130+(1-W130)*(X129-U130)/(ALPHA_D/ALPHA_TIME_UNIT)</f>
        <v>5.7009668447730818e-05</v>
      </c>
      <c r="Z130" s="45">
        <f>IF(ALPHA_I&lt;=0,0,EXP(-ALPHA_I*M130/ALPHA_TIME_UNIT))</f>
        <v>0.98675516180566403</v>
      </c>
      <c r="AA130" s="46">
        <f>U130/(ALPHA_I/ALPHA_TIME_UNIT)</f>
        <v>0</v>
      </c>
      <c r="AB130" s="47">
        <f>T130-AA130+Z130*(AB129+AA130-T129)</f>
        <v>-0.166024494669397</v>
      </c>
      <c r="AC130" s="48">
        <f>M130*((T130+T129)/2-AA130)+1/(ALPHA_I/ALPHA_TIME_UNIT)*(1-Z130)*(AB129+AA130-T129)</f>
        <v>-200.56351240684666</v>
      </c>
      <c r="AD130" s="49">
        <f>M130/K_TIME_UNIT</f>
        <v>0.013888888890505768</v>
      </c>
      <c r="AE130" s="34">
        <f>K_T/K_UNIT*AD130</f>
        <v>0.13888888890505768</v>
      </c>
      <c r="AF130" s="34">
        <f>((T130+T129)/2)*AD130*K_P/K_UNIT</f>
        <v>1.8503717079240059e-16</v>
      </c>
      <c r="AG130" s="34">
        <f>Y130*K_D/K_UNIT</f>
        <v>0.013682320427455397</v>
      </c>
      <c r="AH130" s="34">
        <f>AC130*K_I/K_UNIT/K_TIME_UNIT</f>
        <v>-1.1142417355935925</v>
      </c>
      <c r="AI130" s="34">
        <f>SUM(AE130:AH130)</f>
        <v>-0.96167052626107918</v>
      </c>
      <c r="AJ130" s="50">
        <f>AI130+AJ129</f>
        <v>-165.14733785774098</v>
      </c>
      <c r="AK130" s="38">
        <f>AK129+AI130</f>
        <v>1334.8526621422586</v>
      </c>
    </row>
    <row r="131" ht="14.25">
      <c r="K131" s="26">
        <f>L130</f>
        <v>44198.750000000204</v>
      </c>
      <c r="L131" s="28">
        <f>K131+2/24/6</f>
        <v>44198.763888889094</v>
      </c>
      <c r="M131" s="30">
        <f>(L131-K131)*24*3600</f>
        <v>1200.0000001396984</v>
      </c>
      <c r="N131" s="30">
        <f>SUMIFS(LIQUIDITY_DELTAS2,TIMESTAMPS2,"&gt;="&amp;K131,TIMESTAMPS2,"&lt;"&amp;L131)</f>
        <v>0</v>
      </c>
      <c r="O131" s="30">
        <f>O130+N131</f>
        <v>999999.99999999988</v>
      </c>
      <c r="P131" s="30">
        <f>P130-N131</f>
        <v>1000000.0000000002</v>
      </c>
      <c r="Q131" s="31">
        <f>O131+P131</f>
        <v>2000000</v>
      </c>
      <c r="R131" s="40">
        <f>P131/Q131</f>
        <v>0.50000000000000011</v>
      </c>
      <c r="S131" s="41">
        <f>TARGET/PEER_TARGET_UNIT</f>
        <v>0.5</v>
      </c>
      <c r="T131" s="41">
        <f>IF(R131&gt;S131,0.5/(1-S131)*(R131-S131),0.5/S131*(R131-S131))</f>
        <v>1.1102230246251565e-16</v>
      </c>
      <c r="U131" s="42">
        <f>(T131-T130)/M131</f>
        <v>0</v>
      </c>
      <c r="V131" s="43">
        <f>T131-T130</f>
        <v>0</v>
      </c>
      <c r="W131" s="44">
        <f>IF(ALPHA_D&lt;=0,0,EXP(-ALPHA_D*M131/ALPHA_TIME_UNIT))</f>
        <v>0.71653131054598418</v>
      </c>
      <c r="X131" s="34">
        <f>U131+W131*(X130-U131)</f>
        <v>2.8682121026352281e-08</v>
      </c>
      <c r="Y131" s="35">
        <f>V131+(1-W131)*(X130-U131)/(ALPHA_D/ALPHA_TIME_UNIT)</f>
        <v>4.0849212446644601e-05</v>
      </c>
      <c r="Z131" s="45">
        <f>IF(ALPHA_I&lt;=0,0,EXP(-ALPHA_I*M131/ALPHA_TIME_UNIT))</f>
        <v>0.98675516180566403</v>
      </c>
      <c r="AA131" s="46">
        <f>U131/(ALPHA_I/ALPHA_TIME_UNIT)</f>
        <v>0</v>
      </c>
      <c r="AB131" s="47">
        <f>T131-AA131+Z131*(AB130+AA131-T130)</f>
        <v>-0.16382552710120443</v>
      </c>
      <c r="AC131" s="48">
        <f>M131*((T131+T130)/2-AA131)+1/(ALPHA_I/ALPHA_TIME_UNIT)*(1-Z131)*(AB130+AA131-T130)</f>
        <v>-197.90708113733027</v>
      </c>
      <c r="AD131" s="49">
        <f>M131/K_TIME_UNIT</f>
        <v>0.013888888890505768</v>
      </c>
      <c r="AE131" s="34">
        <f>K_T/K_UNIT*AD131</f>
        <v>0.13888888890505768</v>
      </c>
      <c r="AF131" s="34">
        <f>((T131+T130)/2)*AD131*K_P/K_UNIT</f>
        <v>1.8503717079240059e-16</v>
      </c>
      <c r="AG131" s="34">
        <f>Y131*K_D/K_UNIT</f>
        <v>0.0098038109871947041</v>
      </c>
      <c r="AH131" s="34">
        <f>AC131*K_I/K_UNIT/K_TIME_UNIT</f>
        <v>-1.0994837840962792</v>
      </c>
      <c r="AI131" s="34">
        <f>SUM(AE131:AH131)</f>
        <v>-0.95079108420402658</v>
      </c>
      <c r="AJ131" s="50">
        <f>AI131+AJ130</f>
        <v>-166.09812894194499</v>
      </c>
      <c r="AK131" s="38">
        <f>AK130+AI131</f>
        <v>1333.9018710580547</v>
      </c>
    </row>
    <row r="132" ht="14.25">
      <c r="K132" s="26">
        <f>L131</f>
        <v>44198.763888889094</v>
      </c>
      <c r="L132" s="28">
        <f>K132+2/24/6</f>
        <v>44198.777777777985</v>
      </c>
      <c r="M132" s="30">
        <f>(L132-K132)*24*3600</f>
        <v>1200.0000001396984</v>
      </c>
      <c r="N132" s="30">
        <f>SUMIFS(LIQUIDITY_DELTAS2,TIMESTAMPS2,"&gt;="&amp;K132,TIMESTAMPS2,"&lt;"&amp;L132)</f>
        <v>0</v>
      </c>
      <c r="O132" s="30">
        <f>O131+N132</f>
        <v>999999.99999999988</v>
      </c>
      <c r="P132" s="30">
        <f>P131-N132</f>
        <v>1000000.0000000002</v>
      </c>
      <c r="Q132" s="31">
        <f>O132+P132</f>
        <v>2000000</v>
      </c>
      <c r="R132" s="40">
        <f>P132/Q132</f>
        <v>0.50000000000000011</v>
      </c>
      <c r="S132" s="41">
        <f>TARGET/PEER_TARGET_UNIT</f>
        <v>0.5</v>
      </c>
      <c r="T132" s="41">
        <f>IF(R132&gt;S132,0.5/(1-S132)*(R132-S132),0.5/S132*(R132-S132))</f>
        <v>1.1102230246251565e-16</v>
      </c>
      <c r="U132" s="42">
        <f>(T132-T131)/M132</f>
        <v>0</v>
      </c>
      <c r="V132" s="43">
        <f>T132-T131</f>
        <v>0</v>
      </c>
      <c r="W132" s="44">
        <f>IF(ALPHA_D&lt;=0,0,EXP(-ALPHA_D*M132/ALPHA_TIME_UNIT))</f>
        <v>0.71653131054598418</v>
      </c>
      <c r="X132" s="34">
        <f>U132+W132*(X131-U132)</f>
        <v>2.0551637768250728e-08</v>
      </c>
      <c r="Y132" s="35">
        <f>V132+(1-W132)*(X131-U132)/(ALPHA_D/ALPHA_TIME_UNIT)</f>
        <v>2.9269739729165591e-05</v>
      </c>
      <c r="Z132" s="45">
        <f>IF(ALPHA_I&lt;=0,0,EXP(-ALPHA_I*M132/ALPHA_TIME_UNIT))</f>
        <v>0.98675516180566403</v>
      </c>
      <c r="AA132" s="46">
        <f>U132/(ALPHA_I/ALPHA_TIME_UNIT)</f>
        <v>0</v>
      </c>
      <c r="AB132" s="47">
        <f>T132-AA132+Z132*(AB131+AA132-T131)</f>
        <v>-0.16165568450264717</v>
      </c>
      <c r="AC132" s="48">
        <f>M132*((T132+T131)/2-AA132)+1/(ALPHA_I/ALPHA_TIME_UNIT)*(1-Z132)*(AB131+AA132-T131)</f>
        <v>-195.285833870153</v>
      </c>
      <c r="AD132" s="49">
        <f>M132/K_TIME_UNIT</f>
        <v>0.013888888890505768</v>
      </c>
      <c r="AE132" s="34">
        <f>K_T/K_UNIT*AD132</f>
        <v>0.13888888890505768</v>
      </c>
      <c r="AF132" s="34">
        <f>((T132+T131)/2)*AD132*K_P/K_UNIT</f>
        <v>1.8503717079240059e-16</v>
      </c>
      <c r="AG132" s="34">
        <f>Y132*K_D/K_UNIT</f>
        <v>0.0070247375349997421</v>
      </c>
      <c r="AH132" s="34">
        <f>AC132*K_I/K_UNIT/K_TIME_UNIT</f>
        <v>-1.0849212992786277</v>
      </c>
      <c r="AI132" s="34">
        <f>SUM(AE132:AH132)</f>
        <v>-0.93900767283857012</v>
      </c>
      <c r="AJ132" s="50">
        <f>AI132+AJ131</f>
        <v>-167.03713661478355</v>
      </c>
      <c r="AK132" s="38">
        <f>AK131+AI132</f>
        <v>1332.962863385216</v>
      </c>
    </row>
    <row r="133" ht="14.25">
      <c r="K133" s="26">
        <f>L132</f>
        <v>44198.777777777985</v>
      </c>
      <c r="L133" s="28">
        <f>K133+2/24/6</f>
        <v>44198.791666666875</v>
      </c>
      <c r="M133" s="30">
        <f>(L133-K133)*24*3600</f>
        <v>1200.0000001396984</v>
      </c>
      <c r="N133" s="30">
        <f>SUMIFS(LIQUIDITY_DELTAS2,TIMESTAMPS2,"&gt;="&amp;K133,TIMESTAMPS2,"&lt;"&amp;L133)</f>
        <v>0</v>
      </c>
      <c r="O133" s="30">
        <f>O132+N133</f>
        <v>999999.99999999988</v>
      </c>
      <c r="P133" s="30">
        <f>P132-N133</f>
        <v>1000000.0000000002</v>
      </c>
      <c r="Q133" s="31">
        <f>O133+P133</f>
        <v>2000000</v>
      </c>
      <c r="R133" s="40">
        <f>P133/Q133</f>
        <v>0.50000000000000011</v>
      </c>
      <c r="S133" s="41">
        <f>TARGET/PEER_TARGET_UNIT</f>
        <v>0.5</v>
      </c>
      <c r="T133" s="41">
        <f>IF(R133&gt;S133,0.5/(1-S133)*(R133-S133),0.5/S133*(R133-S133))</f>
        <v>1.1102230246251565e-16</v>
      </c>
      <c r="U133" s="42">
        <f>(T133-T132)/M133</f>
        <v>0</v>
      </c>
      <c r="V133" s="43">
        <f>T133-T132</f>
        <v>0</v>
      </c>
      <c r="W133" s="44">
        <f>IF(ALPHA_D&lt;=0,0,EXP(-ALPHA_D*M133/ALPHA_TIME_UNIT))</f>
        <v>0.71653131054598418</v>
      </c>
      <c r="X133" s="34">
        <f>U133+W133*(X132-U133)</f>
        <v>1.472589194395104e-08</v>
      </c>
      <c r="Y133" s="35">
        <f>V133+(1-W133)*(X132-U133)/(ALPHA_D/ALPHA_TIME_UNIT)</f>
        <v>2.0972684967478877e-05</v>
      </c>
      <c r="Z133" s="45">
        <f>IF(ALPHA_I&lt;=0,0,EXP(-ALPHA_I*M133/ALPHA_TIME_UNIT))</f>
        <v>0.98675516180566403</v>
      </c>
      <c r="AA133" s="46">
        <f>U133/(ALPHA_I/ALPHA_TIME_UNIT)</f>
        <v>0</v>
      </c>
      <c r="AB133" s="47">
        <f>T133-AA133+Z133*(AB132+AA133-T132)</f>
        <v>-0.15951458111821498</v>
      </c>
      <c r="AC133" s="48">
        <f>M133*((T133+T132)/2-AA133)+1/(ALPHA_I/ALPHA_TIME_UNIT)*(1-Z133)*(AB132+AA133-T132)</f>
        <v>-192.69930459889684</v>
      </c>
      <c r="AD133" s="49">
        <f>M133/K_TIME_UNIT</f>
        <v>0.013888888890505768</v>
      </c>
      <c r="AE133" s="34">
        <f>K_T/K_UNIT*AD133</f>
        <v>0.13888888890505768</v>
      </c>
      <c r="AF133" s="34">
        <f>((T133+T132)/2)*AD133*K_P/K_UNIT</f>
        <v>1.8503717079240059e-16</v>
      </c>
      <c r="AG133" s="34">
        <f>Y133*K_D/K_UNIT</f>
        <v>0.0050334443921949308</v>
      </c>
      <c r="AH133" s="34">
        <f>AC133*K_I/K_UNIT/K_TIME_UNIT</f>
        <v>-1.0705516922160936</v>
      </c>
      <c r="AI133" s="34">
        <f>SUM(AE133:AH133)</f>
        <v>-0.9266293589188408</v>
      </c>
      <c r="AJ133" s="50">
        <f>AI133+AJ132</f>
        <v>-167.96376597370238</v>
      </c>
      <c r="AK133" s="38">
        <f>AK132+AI133</f>
        <v>1332.0362340262971</v>
      </c>
    </row>
    <row r="134" ht="14.25">
      <c r="K134" s="26">
        <f>L133</f>
        <v>44198.791666666875</v>
      </c>
      <c r="L134" s="28">
        <f>K134+2/24/6</f>
        <v>44198.805555555766</v>
      </c>
      <c r="M134" s="30">
        <f>(L134-K134)*24*3600</f>
        <v>1200.0000001396984</v>
      </c>
      <c r="N134" s="30">
        <f>SUMIFS(LIQUIDITY_DELTAS2,TIMESTAMPS2,"&gt;="&amp;K134,TIMESTAMPS2,"&lt;"&amp;L134)</f>
        <v>0</v>
      </c>
      <c r="O134" s="30">
        <f>O133+N134</f>
        <v>999999.99999999988</v>
      </c>
      <c r="P134" s="30">
        <f>P133-N134</f>
        <v>1000000.0000000002</v>
      </c>
      <c r="Q134" s="31">
        <f>O134+P134</f>
        <v>2000000</v>
      </c>
      <c r="R134" s="40">
        <f>P134/Q134</f>
        <v>0.50000000000000011</v>
      </c>
      <c r="S134" s="41">
        <f>TARGET/PEER_TARGET_UNIT</f>
        <v>0.5</v>
      </c>
      <c r="T134" s="41">
        <f>IF(R134&gt;S134,0.5/(1-S134)*(R134-S134),0.5/S134*(R134-S134))</f>
        <v>1.1102230246251565e-16</v>
      </c>
      <c r="U134" s="42">
        <f>(T134-T133)/M134</f>
        <v>0</v>
      </c>
      <c r="V134" s="43">
        <f>T134-T133</f>
        <v>0</v>
      </c>
      <c r="W134" s="44">
        <f>IF(ALPHA_D&lt;=0,0,EXP(-ALPHA_D*M134/ALPHA_TIME_UNIT))</f>
        <v>0.71653131054598418</v>
      </c>
      <c r="X134" s="34">
        <f>U134+W134*(X133-U134)</f>
        <v>1.0551562653557789e-08</v>
      </c>
      <c r="Y134" s="35">
        <f>V134+(1-W134)*(X133-U134)/(ALPHA_D/ALPHA_TIME_UNIT)</f>
        <v>1.5027585445415703e-05</v>
      </c>
      <c r="Z134" s="45">
        <f>IF(ALPHA_I&lt;=0,0,EXP(-ALPHA_I*M134/ALPHA_TIME_UNIT))</f>
        <v>0.98675516180566403</v>
      </c>
      <c r="AA134" s="46">
        <f>U134/(ALPHA_I/ALPHA_TIME_UNIT)</f>
        <v>0</v>
      </c>
      <c r="AB134" s="47">
        <f>T134-AA134+Z134*(AB133+AA134-T133)</f>
        <v>-0.15740183630166693</v>
      </c>
      <c r="AC134" s="48">
        <f>M134*((T134+T133)/2-AA134)+1/(ALPHA_I/ALPHA_TIME_UNIT)*(1-Z134)*(AB133+AA134-T133)</f>
        <v>-190.14703348932338</v>
      </c>
      <c r="AD134" s="49">
        <f>M134/K_TIME_UNIT</f>
        <v>0.013888888890505768</v>
      </c>
      <c r="AE134" s="34">
        <f>K_T/K_UNIT*AD134</f>
        <v>0.13888888890505768</v>
      </c>
      <c r="AF134" s="34">
        <f>((T134+T133)/2)*AD134*K_P/K_UNIT</f>
        <v>1.8503717079240059e-16</v>
      </c>
      <c r="AG134" s="34">
        <f>Y134*K_D/K_UNIT</f>
        <v>0.0036066205068997687</v>
      </c>
      <c r="AH134" s="34">
        <f>AC134*K_I/K_UNIT/K_TIME_UNIT</f>
        <v>-1.0563724082740187</v>
      </c>
      <c r="AI134" s="34">
        <f>SUM(AE134:AH134)</f>
        <v>-0.91387689886206103</v>
      </c>
      <c r="AJ134" s="50">
        <f>AI134+AJ133</f>
        <v>-168.87764287256445</v>
      </c>
      <c r="AK134" s="38">
        <f>AK133+AI134</f>
        <v>1331.122357127435</v>
      </c>
    </row>
    <row r="135" ht="14.25">
      <c r="K135" s="26">
        <f>L134</f>
        <v>44198.805555555766</v>
      </c>
      <c r="L135" s="28">
        <f>K135+2/24/6</f>
        <v>44198.819444444656</v>
      </c>
      <c r="M135" s="30">
        <f>(L135-K135)*24*3600</f>
        <v>1200.0000001396984</v>
      </c>
      <c r="N135" s="30">
        <f>SUMIFS(LIQUIDITY_DELTAS2,TIMESTAMPS2,"&gt;="&amp;K135,TIMESTAMPS2,"&lt;"&amp;L135)</f>
        <v>0</v>
      </c>
      <c r="O135" s="30">
        <f>O134+N135</f>
        <v>999999.99999999988</v>
      </c>
      <c r="P135" s="30">
        <f>P134-N135</f>
        <v>1000000.0000000002</v>
      </c>
      <c r="Q135" s="31">
        <f>O135+P135</f>
        <v>2000000</v>
      </c>
      <c r="R135" s="40">
        <f>P135/Q135</f>
        <v>0.50000000000000011</v>
      </c>
      <c r="S135" s="41">
        <f>TARGET/PEER_TARGET_UNIT</f>
        <v>0.5</v>
      </c>
      <c r="T135" s="41">
        <f>IF(R135&gt;S135,0.5/(1-S135)*(R135-S135),0.5/S135*(R135-S135))</f>
        <v>1.1102230246251565e-16</v>
      </c>
      <c r="U135" s="42">
        <f>(T135-T134)/M135</f>
        <v>0</v>
      </c>
      <c r="V135" s="43">
        <f>T135-T134</f>
        <v>0</v>
      </c>
      <c r="W135" s="44">
        <f>IF(ALPHA_D&lt;=0,0,EXP(-ALPHA_D*M135/ALPHA_TIME_UNIT))</f>
        <v>0.71653131054598418</v>
      </c>
      <c r="X135" s="34">
        <f>U135+W135*(X134-U135)</f>
        <v>7.5605250164618254e-09</v>
      </c>
      <c r="Y135" s="35">
        <f>V135+(1-W135)*(X134-U135)/(ALPHA_D/ALPHA_TIME_UNIT)</f>
        <v>1.0767735493545471e-05</v>
      </c>
      <c r="Z135" s="45">
        <f>IF(ALPHA_I&lt;=0,0,EXP(-ALPHA_I*M135/ALPHA_TIME_UNIT))</f>
        <v>0.98675516180566403</v>
      </c>
      <c r="AA135" s="46">
        <f>U135/(ALPHA_I/ALPHA_TIME_UNIT)</f>
        <v>0</v>
      </c>
      <c r="AB135" s="47">
        <f>T135-AA135+Z135*(AB134+AA135-T134)</f>
        <v>-0.15531707444835999</v>
      </c>
      <c r="AC135" s="48">
        <f>M135*((T135+T134)/2-AA135)+1/(ALPHA_I/ALPHA_TIME_UNIT)*(1-Z135)*(AB134+AA135-T134)</f>
        <v>-187.6285667976243</v>
      </c>
      <c r="AD135" s="49">
        <f>M135/K_TIME_UNIT</f>
        <v>0.013888888890505768</v>
      </c>
      <c r="AE135" s="34">
        <f>K_T/K_UNIT*AD135</f>
        <v>0.13888888890505768</v>
      </c>
      <c r="AF135" s="34">
        <f>((T135+T134)/2)*AD135*K_P/K_UNIT</f>
        <v>1.8503717079240059e-16</v>
      </c>
      <c r="AG135" s="34">
        <f>Y135*K_D/K_UNIT</f>
        <v>0.0025842565184509129</v>
      </c>
      <c r="AH135" s="34">
        <f>AC135*K_I/K_UNIT/K_TIME_UNIT</f>
        <v>-1.0423809266534683</v>
      </c>
      <c r="AI135" s="34">
        <f>SUM(AE135:AH135)</f>
        <v>-0.90090778122995951</v>
      </c>
      <c r="AJ135" s="50">
        <f>AI135+AJ134</f>
        <v>-169.77855065379441</v>
      </c>
      <c r="AK135" s="38">
        <f>AK134+AI135</f>
        <v>1330.221449346205</v>
      </c>
    </row>
    <row r="136" ht="14.25">
      <c r="K136" s="26">
        <f>L135</f>
        <v>44198.819444444656</v>
      </c>
      <c r="L136" s="28">
        <f>K136+2/24/6</f>
        <v>44198.833333333547</v>
      </c>
      <c r="M136" s="30">
        <f>(L136-K136)*24*3600</f>
        <v>1200.0000001396984</v>
      </c>
      <c r="N136" s="30">
        <f>SUMIFS(LIQUIDITY_DELTAS2,TIMESTAMPS2,"&gt;="&amp;K136,TIMESTAMPS2,"&lt;"&amp;L136)</f>
        <v>0</v>
      </c>
      <c r="O136" s="30">
        <f>O135+N136</f>
        <v>999999.99999999988</v>
      </c>
      <c r="P136" s="30">
        <f>P135-N136</f>
        <v>1000000.0000000002</v>
      </c>
      <c r="Q136" s="31">
        <f>O136+P136</f>
        <v>2000000</v>
      </c>
      <c r="R136" s="40">
        <f>P136/Q136</f>
        <v>0.50000000000000011</v>
      </c>
      <c r="S136" s="41">
        <f>TARGET/PEER_TARGET_UNIT</f>
        <v>0.5</v>
      </c>
      <c r="T136" s="41">
        <f>IF(R136&gt;S136,0.5/(1-S136)*(R136-S136),0.5/S136*(R136-S136))</f>
        <v>1.1102230246251565e-16</v>
      </c>
      <c r="U136" s="42">
        <f>(T136-T135)/M136</f>
        <v>0</v>
      </c>
      <c r="V136" s="43">
        <f>T136-T135</f>
        <v>0</v>
      </c>
      <c r="W136" s="44">
        <f>IF(ALPHA_D&lt;=0,0,EXP(-ALPHA_D*M136/ALPHA_TIME_UNIT))</f>
        <v>0.71653131054598418</v>
      </c>
      <c r="X136" s="34">
        <f>U136+W136*(X135-U136)</f>
        <v>5.4173528984610907e-09</v>
      </c>
      <c r="Y136" s="35">
        <f>V136+(1-W136)*(X135-U136)/(ALPHA_D/ALPHA_TIME_UNIT)</f>
        <v>7.7154196248026466e-06</v>
      </c>
      <c r="Z136" s="45">
        <f>IF(ALPHA_I&lt;=0,0,EXP(-ALPHA_I*M136/ALPHA_TIME_UNIT))</f>
        <v>0.98675516180566403</v>
      </c>
      <c r="AA136" s="46">
        <f>U136/(ALPHA_I/ALPHA_TIME_UNIT)</f>
        <v>0</v>
      </c>
      <c r="AB136" s="47">
        <f>T136-AA136+Z136*(AB135+AA136-T135)</f>
        <v>-0.15325992492847382</v>
      </c>
      <c r="AC136" s="48">
        <f>M136*((T136+T135)/2-AA136)+1/(ALPHA_I/ALPHA_TIME_UNIT)*(1-Z136)*(AB135+AA136-T135)</f>
        <v>-185.14345678975459</v>
      </c>
      <c r="AD136" s="49">
        <f>M136/K_TIME_UNIT</f>
        <v>0.013888888890505768</v>
      </c>
      <c r="AE136" s="34">
        <f>K_T/K_UNIT*AD136</f>
        <v>0.13888888890505768</v>
      </c>
      <c r="AF136" s="34">
        <f>((T136+T135)/2)*AD136*K_P/K_UNIT</f>
        <v>1.8503717079240059e-16</v>
      </c>
      <c r="AG136" s="34">
        <f>Y136*K_D/K_UNIT</f>
        <v>0.0018517007099526353</v>
      </c>
      <c r="AH136" s="34">
        <f>AC136*K_I/K_UNIT/K_TIME_UNIT</f>
        <v>-1.028574759943081</v>
      </c>
      <c r="AI136" s="34">
        <f>SUM(AE136:AH136)</f>
        <v>-0.88783417032807055</v>
      </c>
      <c r="AJ136" s="50">
        <f>AI136+AJ135</f>
        <v>-170.66638482412247</v>
      </c>
      <c r="AK136" s="38">
        <f>AK135+AI136</f>
        <v>1329.333615175877</v>
      </c>
    </row>
    <row r="137" ht="14.25">
      <c r="K137" s="26">
        <f>L136</f>
        <v>44198.833333333547</v>
      </c>
      <c r="L137" s="28">
        <f>K137+2/24/6</f>
        <v>44198.847222222437</v>
      </c>
      <c r="M137" s="30">
        <f>(L137-K137)*24*3600</f>
        <v>1200.0000001396984</v>
      </c>
      <c r="N137" s="30">
        <f>SUMIFS(LIQUIDITY_DELTAS2,TIMESTAMPS2,"&gt;="&amp;K137,TIMESTAMPS2,"&lt;"&amp;L137)</f>
        <v>0</v>
      </c>
      <c r="O137" s="30">
        <f>O136+N137</f>
        <v>999999.99999999988</v>
      </c>
      <c r="P137" s="30">
        <f>P136-N137</f>
        <v>1000000.0000000002</v>
      </c>
      <c r="Q137" s="31">
        <f>O137+P137</f>
        <v>2000000</v>
      </c>
      <c r="R137" s="40">
        <f>P137/Q137</f>
        <v>0.50000000000000011</v>
      </c>
      <c r="S137" s="41">
        <f>TARGET/PEER_TARGET_UNIT</f>
        <v>0.5</v>
      </c>
      <c r="T137" s="41">
        <f>IF(R137&gt;S137,0.5/(1-S137)*(R137-S137),0.5/S137*(R137-S137))</f>
        <v>1.1102230246251565e-16</v>
      </c>
      <c r="U137" s="42">
        <f>(T137-T136)/M137</f>
        <v>0</v>
      </c>
      <c r="V137" s="43">
        <f>T137-T136</f>
        <v>0</v>
      </c>
      <c r="W137" s="44">
        <f>IF(ALPHA_D&lt;=0,0,EXP(-ALPHA_D*M137/ALPHA_TIME_UNIT))</f>
        <v>0.71653131054598418</v>
      </c>
      <c r="X137" s="34">
        <f>U137+W137*(X136-U137)</f>
        <v>3.881702972024411e-09</v>
      </c>
      <c r="Y137" s="35">
        <f>V137+(1-W137)*(X136-U137)/(ALPHA_D/ALPHA_TIME_UNIT)</f>
        <v>5.5283397351720458e-06</v>
      </c>
      <c r="Z137" s="45">
        <f>IF(ALPHA_I&lt;=0,0,EXP(-ALPHA_I*M137/ALPHA_TIME_UNIT))</f>
        <v>0.98675516180566403</v>
      </c>
      <c r="AA137" s="46">
        <f>U137/(ALPHA_I/ALPHA_TIME_UNIT)</f>
        <v>0</v>
      </c>
      <c r="AB137" s="47">
        <f>T137-AA137+Z137*(AB136+AA137-T136)</f>
        <v>-0.1512300220211201</v>
      </c>
      <c r="AC137" s="48">
        <f>M137*((T137+T136)/2-AA137)+1/(ALPHA_I/ALPHA_TIME_UNIT)*(1-Z137)*(AB136+AA137-T136)</f>
        <v>-182.69126166183426</v>
      </c>
      <c r="AD137" s="49">
        <f>M137/K_TIME_UNIT</f>
        <v>0.013888888890505768</v>
      </c>
      <c r="AE137" s="34">
        <f>K_T/K_UNIT*AD137</f>
        <v>0.13888888890505768</v>
      </c>
      <c r="AF137" s="34">
        <f>((T137+T136)/2)*AD137*K_P/K_UNIT</f>
        <v>1.8503717079240059e-16</v>
      </c>
      <c r="AG137" s="34">
        <f>Y137*K_D/K_UNIT</f>
        <v>0.001326801536441291</v>
      </c>
      <c r="AH137" s="34">
        <f>AC137*K_I/K_UNIT/K_TIME_UNIT</f>
        <v>-1.0149514536768569</v>
      </c>
      <c r="AI137" s="34">
        <f>SUM(AE137:AH137)</f>
        <v>-0.87473576323535773</v>
      </c>
      <c r="AJ137" s="50">
        <f>AI137+AJ136</f>
        <v>-171.54112058735782</v>
      </c>
      <c r="AK137" s="38">
        <f>AK136+AI137</f>
        <v>1328.4588794126416</v>
      </c>
    </row>
    <row r="138" ht="14.25">
      <c r="K138" s="26">
        <f>L137</f>
        <v>44198.847222222437</v>
      </c>
      <c r="L138" s="28">
        <f>K138+2/24/6</f>
        <v>44198.861111111328</v>
      </c>
      <c r="M138" s="30">
        <f>(L138-K138)*24*3600</f>
        <v>1200.0000001396984</v>
      </c>
      <c r="N138" s="30">
        <f>SUMIFS(LIQUIDITY_DELTAS2,TIMESTAMPS2,"&gt;="&amp;K138,TIMESTAMPS2,"&lt;"&amp;L138)</f>
        <v>0</v>
      </c>
      <c r="O138" s="30">
        <f>O137+N138</f>
        <v>999999.99999999988</v>
      </c>
      <c r="P138" s="30">
        <f>P137-N138</f>
        <v>1000000.0000000002</v>
      </c>
      <c r="Q138" s="31">
        <f>O138+P138</f>
        <v>2000000</v>
      </c>
      <c r="R138" s="40">
        <f>P138/Q138</f>
        <v>0.50000000000000011</v>
      </c>
      <c r="S138" s="41">
        <f>TARGET/PEER_TARGET_UNIT</f>
        <v>0.5</v>
      </c>
      <c r="T138" s="41">
        <f>IF(R138&gt;S138,0.5/(1-S138)*(R138-S138),0.5/S138*(R138-S138))</f>
        <v>1.1102230246251565e-16</v>
      </c>
      <c r="U138" s="42">
        <f>(T138-T137)/M138</f>
        <v>0</v>
      </c>
      <c r="V138" s="43">
        <f>T138-T137</f>
        <v>0</v>
      </c>
      <c r="W138" s="44">
        <f>IF(ALPHA_D&lt;=0,0,EXP(-ALPHA_D*M138/ALPHA_TIME_UNIT))</f>
        <v>0.71653131054598418</v>
      </c>
      <c r="X138" s="34">
        <f>U138+W138*(X137-U138)</f>
        <v>2.7813617176948931e-09</v>
      </c>
      <c r="Y138" s="35">
        <f>V138+(1-W138)*(X137-U138)/(ALPHA_D/ALPHA_TIME_UNIT)</f>
        <v>3.961228515586265e-06</v>
      </c>
      <c r="Z138" s="45">
        <f>IF(ALPHA_I&lt;=0,0,EXP(-ALPHA_I*M138/ALPHA_TIME_UNIT))</f>
        <v>0.98675516180566403</v>
      </c>
      <c r="AA138" s="46">
        <f>U138/(ALPHA_I/ALPHA_TIME_UNIT)</f>
        <v>0</v>
      </c>
      <c r="AB138" s="47">
        <f>T138-AA138+Z138*(AB137+AA138-T137)</f>
        <v>-0.1492270048493245</v>
      </c>
      <c r="AC138" s="48">
        <f>M138*((T138+T137)/2-AA138)+1/(ALPHA_I/ALPHA_TIME_UNIT)*(1-Z138)*(AB137+AA138-T137)</f>
        <v>-180.27154546160415</v>
      </c>
      <c r="AD138" s="49">
        <f>M138/K_TIME_UNIT</f>
        <v>0.013888888890505768</v>
      </c>
      <c r="AE138" s="34">
        <f>K_T/K_UNIT*AD138</f>
        <v>0.13888888890505768</v>
      </c>
      <c r="AF138" s="34">
        <f>((T138+T137)/2)*AD138*K_P/K_UNIT</f>
        <v>1.8503717079240059e-16</v>
      </c>
      <c r="AG138" s="34">
        <f>Y138*K_D/K_UNIT</f>
        <v>0.00095069484374070358</v>
      </c>
      <c r="AH138" s="34">
        <f>AC138*K_I/K_UNIT/K_TIME_UNIT</f>
        <v>-1.0015085858978008</v>
      </c>
      <c r="AI138" s="34">
        <f>SUM(AE138:AH138)</f>
        <v>-0.86166900214900222</v>
      </c>
      <c r="AJ138" s="50">
        <f>AI138+AJ137</f>
        <v>-172.40278958950682</v>
      </c>
      <c r="AK138" s="38">
        <f>AK137+AI138</f>
        <v>1327.5972104104926</v>
      </c>
    </row>
    <row r="139" ht="14.25">
      <c r="K139" s="26">
        <f>L138</f>
        <v>44198.861111111328</v>
      </c>
      <c r="L139" s="28">
        <f>K139+2/24/6</f>
        <v>44198.875000000218</v>
      </c>
      <c r="M139" s="30">
        <f>(L139-K139)*24*3600</f>
        <v>1200.0000001396984</v>
      </c>
      <c r="N139" s="30">
        <f>SUMIFS(LIQUIDITY_DELTAS2,TIMESTAMPS2,"&gt;="&amp;K139,TIMESTAMPS2,"&lt;"&amp;L139)</f>
        <v>0</v>
      </c>
      <c r="O139" s="30">
        <f>O138+N139</f>
        <v>999999.99999999988</v>
      </c>
      <c r="P139" s="30">
        <f>P138-N139</f>
        <v>1000000.0000000002</v>
      </c>
      <c r="Q139" s="31">
        <f>O139+P139</f>
        <v>2000000</v>
      </c>
      <c r="R139" s="40">
        <f>P139/Q139</f>
        <v>0.50000000000000011</v>
      </c>
      <c r="S139" s="41">
        <f>TARGET/PEER_TARGET_UNIT</f>
        <v>0.5</v>
      </c>
      <c r="T139" s="41">
        <f>IF(R139&gt;S139,0.5/(1-S139)*(R139-S139),0.5/S139*(R139-S139))</f>
        <v>1.1102230246251565e-16</v>
      </c>
      <c r="U139" s="42">
        <f>(T139-T138)/M139</f>
        <v>0</v>
      </c>
      <c r="V139" s="43">
        <f>T139-T138</f>
        <v>0</v>
      </c>
      <c r="W139" s="44">
        <f>IF(ALPHA_D&lt;=0,0,EXP(-ALPHA_D*M139/ALPHA_TIME_UNIT))</f>
        <v>0.71653131054598418</v>
      </c>
      <c r="X139" s="34">
        <f>U139+W139*(X138-U139)</f>
        <v>1.9929327566823514e-09</v>
      </c>
      <c r="Y139" s="35">
        <f>V139+(1-W139)*(X138-U139)/(ALPHA_D/ALPHA_TIME_UNIT)</f>
        <v>2.83834425964515e-06</v>
      </c>
      <c r="Z139" s="45">
        <f>IF(ALPHA_I&lt;=0,0,EXP(-ALPHA_I*M139/ALPHA_TIME_UNIT))</f>
        <v>0.98675516180566403</v>
      </c>
      <c r="AA139" s="46">
        <f>U139/(ALPHA_I/ALPHA_TIME_UNIT)</f>
        <v>0</v>
      </c>
      <c r="AB139" s="47">
        <f>T139-AA139+Z139*(AB138+AA139-T138)</f>
        <v>-0.1472505173158698</v>
      </c>
      <c r="AC139" s="48">
        <f>M139*((T139+T138)/2-AA139)+1/(ALPHA_I/ALPHA_TIME_UNIT)*(1-Z139)*(AB138+AA139-T138)</f>
        <v>-177.88387801092233</v>
      </c>
      <c r="AD139" s="49">
        <f>M139/K_TIME_UNIT</f>
        <v>0.013888888890505768</v>
      </c>
      <c r="AE139" s="34">
        <f>K_T/K_UNIT*AD139</f>
        <v>0.13888888890505768</v>
      </c>
      <c r="AF139" s="34">
        <f>((T139+T138)/2)*AD139*K_P/K_UNIT</f>
        <v>1.8503717079240059e-16</v>
      </c>
      <c r="AG139" s="34">
        <f>Y139*K_D/K_UNIT</f>
        <v>0.00068120262231483595</v>
      </c>
      <c r="AH139" s="34">
        <f>AC139*K_I/K_UNIT/K_TIME_UNIT</f>
        <v>-0.98824376672734637</v>
      </c>
      <c r="AI139" s="34">
        <f>SUM(AE139:AH139)</f>
        <v>-0.84867367519997372</v>
      </c>
      <c r="AJ139" s="50">
        <f>AI139+AJ138</f>
        <v>-173.25146326470679</v>
      </c>
      <c r="AK139" s="38">
        <f>AK138+AI139</f>
        <v>1326.7485367352926</v>
      </c>
    </row>
    <row r="140" ht="14.25">
      <c r="K140" s="26">
        <f>L139</f>
        <v>44198.875000000218</v>
      </c>
      <c r="L140" s="28">
        <f>K140+2/24/6</f>
        <v>44198.888888889109</v>
      </c>
      <c r="M140" s="30">
        <f>(L140-K140)*24*3600</f>
        <v>1200.0000001396984</v>
      </c>
      <c r="N140" s="30">
        <f>SUMIFS(LIQUIDITY_DELTAS2,TIMESTAMPS2,"&gt;="&amp;K140,TIMESTAMPS2,"&lt;"&amp;L140)</f>
        <v>0</v>
      </c>
      <c r="O140" s="30">
        <f>O139+N140</f>
        <v>999999.99999999988</v>
      </c>
      <c r="P140" s="30">
        <f>P139-N140</f>
        <v>1000000.0000000002</v>
      </c>
      <c r="Q140" s="31">
        <f>O140+P140</f>
        <v>2000000</v>
      </c>
      <c r="R140" s="40">
        <f>P140/Q140</f>
        <v>0.50000000000000011</v>
      </c>
      <c r="S140" s="41">
        <f>TARGET/PEER_TARGET_UNIT</f>
        <v>0.5</v>
      </c>
      <c r="T140" s="41">
        <f>IF(R140&gt;S140,0.5/(1-S140)*(R140-S140),0.5/S140*(R140-S140))</f>
        <v>1.1102230246251565e-16</v>
      </c>
      <c r="U140" s="42">
        <f>(T140-T139)/M140</f>
        <v>0</v>
      </c>
      <c r="V140" s="43">
        <f>T140-T139</f>
        <v>0</v>
      </c>
      <c r="W140" s="44">
        <f>IF(ALPHA_D&lt;=0,0,EXP(-ALPHA_D*M140/ALPHA_TIME_UNIT))</f>
        <v>0.71653131054598418</v>
      </c>
      <c r="X140" s="34">
        <f>U140+W140*(X139-U140)</f>
        <v>1.4279987199756262e-09</v>
      </c>
      <c r="Y140" s="35">
        <f>V140+(1-W140)*(X139-U140)/(ALPHA_D/ALPHA_TIME_UNIT)</f>
        <v>2.0337625321442107e-06</v>
      </c>
      <c r="Z140" s="45">
        <f>IF(ALPHA_I&lt;=0,0,EXP(-ALPHA_I*M140/ALPHA_TIME_UNIT))</f>
        <v>0.98675516180566403</v>
      </c>
      <c r="AA140" s="46">
        <f>U140/(ALPHA_I/ALPHA_TIME_UNIT)</f>
        <v>0</v>
      </c>
      <c r="AB140" s="47">
        <f>T140-AA140+Z140*(AB139+AA140-T139)</f>
        <v>-0.14530020803998883</v>
      </c>
      <c r="AC140" s="48">
        <f>M140*((T140+T139)/2-AA140)+1/(ALPHA_I/ALPHA_TIME_UNIT)*(1-Z140)*(AB139+AA140-T139)</f>
        <v>-175.52783482928666</v>
      </c>
      <c r="AD140" s="49">
        <f>M140/K_TIME_UNIT</f>
        <v>0.013888888890505768</v>
      </c>
      <c r="AE140" s="34">
        <f>K_T/K_UNIT*AD140</f>
        <v>0.13888888890505768</v>
      </c>
      <c r="AF140" s="34">
        <f>((T140+T139)/2)*AD140*K_P/K_UNIT</f>
        <v>1.8503717079240059e-16</v>
      </c>
      <c r="AG140" s="34">
        <f>Y140*K_D/K_UNIT</f>
        <v>0.00048810300771461057</v>
      </c>
      <c r="AH140" s="34">
        <f>AC140*K_I/K_UNIT/K_TIME_UNIT</f>
        <v>-0.97515463794048141</v>
      </c>
      <c r="AI140" s="34">
        <f>SUM(AE140:AH140)</f>
        <v>-0.83577764602770888</v>
      </c>
      <c r="AJ140" s="50">
        <f>AI140+AJ139</f>
        <v>-174.08724091073449</v>
      </c>
      <c r="AK140" s="38">
        <f>AK139+AI140</f>
        <v>1325.9127590892649</v>
      </c>
    </row>
    <row r="141" ht="14.25">
      <c r="K141" s="26">
        <f>L140</f>
        <v>44198.888888889109</v>
      </c>
      <c r="L141" s="28">
        <f>K141+2/24/6</f>
        <v>44198.902777777999</v>
      </c>
      <c r="M141" s="30">
        <f>(L141-K141)*24*3600</f>
        <v>1200.0000001396984</v>
      </c>
      <c r="N141" s="30">
        <f>SUMIFS(LIQUIDITY_DELTAS2,TIMESTAMPS2,"&gt;="&amp;K141,TIMESTAMPS2,"&lt;"&amp;L141)</f>
        <v>0</v>
      </c>
      <c r="O141" s="30">
        <f>O140+N141</f>
        <v>999999.99999999988</v>
      </c>
      <c r="P141" s="30">
        <f>P140-N141</f>
        <v>1000000.0000000002</v>
      </c>
      <c r="Q141" s="31">
        <f>O141+P141</f>
        <v>2000000</v>
      </c>
      <c r="R141" s="40">
        <f>P141/Q141</f>
        <v>0.50000000000000011</v>
      </c>
      <c r="S141" s="41">
        <f>TARGET/PEER_TARGET_UNIT</f>
        <v>0.5</v>
      </c>
      <c r="T141" s="41">
        <f>IF(R141&gt;S141,0.5/(1-S141)*(R141-S141),0.5/S141*(R141-S141))</f>
        <v>1.1102230246251565e-16</v>
      </c>
      <c r="U141" s="42">
        <f>(T141-T140)/M141</f>
        <v>0</v>
      </c>
      <c r="V141" s="43">
        <f>T141-T140</f>
        <v>0</v>
      </c>
      <c r="W141" s="44">
        <f>IF(ALPHA_D&lt;=0,0,EXP(-ALPHA_D*M141/ALPHA_TIME_UNIT))</f>
        <v>0.71653131054598418</v>
      </c>
      <c r="X141" s="34">
        <f>U141+W141*(X140-U141)</f>
        <v>1.0232057942821233e-09</v>
      </c>
      <c r="Y141" s="35">
        <f>V141+(1-W141)*(X140-U141)/(ALPHA_D/ALPHA_TIME_UNIT)</f>
        <v>1.4572545324966104e-06</v>
      </c>
      <c r="Z141" s="45">
        <f>IF(ALPHA_I&lt;=0,0,EXP(-ALPHA_I*M141/ALPHA_TIME_UNIT))</f>
        <v>0.98675516180566403</v>
      </c>
      <c r="AA141" s="46">
        <f>U141/(ALPHA_I/ALPHA_TIME_UNIT)</f>
        <v>0</v>
      </c>
      <c r="AB141" s="47">
        <f>T141-AA141+Z141*(AB140+AA141-T140)</f>
        <v>-0.14337573029489584</v>
      </c>
      <c r="AC141" s="48">
        <f>M141*((T141+T140)/2-AA141)+1/(ALPHA_I/ALPHA_TIME_UNIT)*(1-Z141)*(AB140+AA141-T140)</f>
        <v>-173.20299705837061</v>
      </c>
      <c r="AD141" s="49">
        <f>M141/K_TIME_UNIT</f>
        <v>0.013888888890505768</v>
      </c>
      <c r="AE141" s="34">
        <f>K_T/K_UNIT*AD141</f>
        <v>0.13888888890505768</v>
      </c>
      <c r="AF141" s="34">
        <f>((T141+T140)/2)*AD141*K_P/K_UNIT</f>
        <v>1.8503717079240059e-16</v>
      </c>
      <c r="AG141" s="34">
        <f>Y141*K_D/K_UNIT</f>
        <v>0.00034974108779918647</v>
      </c>
      <c r="AH141" s="34">
        <f>AC141*K_I/K_UNIT/K_TIME_UNIT</f>
        <v>-0.96223887254650331</v>
      </c>
      <c r="AI141" s="34">
        <f>SUM(AE141:AH141)</f>
        <v>-0.82300024255364623</v>
      </c>
      <c r="AJ141" s="50">
        <f>AI141+AJ140</f>
        <v>-174.91024115328813</v>
      </c>
      <c r="AK141" s="38">
        <f>AK140+AI141</f>
        <v>1325.0897588467112</v>
      </c>
    </row>
    <row r="142" ht="14.25">
      <c r="K142" s="26">
        <f>L141</f>
        <v>44198.902777777999</v>
      </c>
      <c r="L142" s="28">
        <f>K142+2/24/6</f>
        <v>44198.91666666689</v>
      </c>
      <c r="M142" s="30">
        <f>(L142-K142)*24*3600</f>
        <v>1200.0000001396984</v>
      </c>
      <c r="N142" s="30">
        <f>SUMIFS(LIQUIDITY_DELTAS2,TIMESTAMPS2,"&gt;="&amp;K142,TIMESTAMPS2,"&lt;"&amp;L142)</f>
        <v>0</v>
      </c>
      <c r="O142" s="30">
        <f>O141+N142</f>
        <v>999999.99999999988</v>
      </c>
      <c r="P142" s="30">
        <f>P141-N142</f>
        <v>1000000.0000000002</v>
      </c>
      <c r="Q142" s="31">
        <f>O142+P142</f>
        <v>2000000</v>
      </c>
      <c r="R142" s="40">
        <f>P142/Q142</f>
        <v>0.50000000000000011</v>
      </c>
      <c r="S142" s="41">
        <f>TARGET/PEER_TARGET_UNIT</f>
        <v>0.5</v>
      </c>
      <c r="T142" s="41">
        <f>IF(R142&gt;S142,0.5/(1-S142)*(R142-S142),0.5/S142*(R142-S142))</f>
        <v>1.1102230246251565e-16</v>
      </c>
      <c r="U142" s="42">
        <f>(T142-T141)/M142</f>
        <v>0</v>
      </c>
      <c r="V142" s="43">
        <f>T142-T141</f>
        <v>0</v>
      </c>
      <c r="W142" s="44">
        <f>IF(ALPHA_D&lt;=0,0,EXP(-ALPHA_D*M142/ALPHA_TIME_UNIT))</f>
        <v>0.71653131054598418</v>
      </c>
      <c r="X142" s="34">
        <f>U142+W142*(X141-U142)</f>
        <v>7.3315898873521451e-10</v>
      </c>
      <c r="Y142" s="35">
        <f>V142+(1-W142)*(X141-U142)/(ALPHA_D/ALPHA_TIME_UNIT)</f>
        <v>1.0441684999688717e-06</v>
      </c>
      <c r="Z142" s="45">
        <f>IF(ALPHA_I&lt;=0,0,EXP(-ALPHA_I*M142/ALPHA_TIME_UNIT))</f>
        <v>0.98675516180566403</v>
      </c>
      <c r="AA142" s="46">
        <f>U142/(ALPHA_I/ALPHA_TIME_UNIT)</f>
        <v>0</v>
      </c>
      <c r="AB142" s="47">
        <f>T142-AA142+Z142*(AB141+AA142-T141)</f>
        <v>-0.14147674194614518</v>
      </c>
      <c r="AC142" s="48">
        <f>M142*((T142+T141)/2-AA142)+1/(ALPHA_I/ALPHA_TIME_UNIT)*(1-Z142)*(AB141+AA142-T141)</f>
        <v>-170.90895138755846</v>
      </c>
      <c r="AD142" s="49">
        <f>M142/K_TIME_UNIT</f>
        <v>0.013888888890505768</v>
      </c>
      <c r="AE142" s="34">
        <f>K_T/K_UNIT*AD142</f>
        <v>0.13888888890505768</v>
      </c>
      <c r="AF142" s="34">
        <f>((T142+T141)/2)*AD142*K_P/K_UNIT</f>
        <v>1.8503717079240059e-16</v>
      </c>
      <c r="AG142" s="34">
        <f>Y142*K_D/K_UNIT</f>
        <v>0.00025060043999252919</v>
      </c>
      <c r="AH142" s="34">
        <f>AC142*K_I/K_UNIT/K_TIME_UNIT</f>
        <v>-0.9494941743753248</v>
      </c>
      <c r="AI142" s="34">
        <f>SUM(AE142:AH142)</f>
        <v>-0.81035468503027441</v>
      </c>
      <c r="AJ142" s="50">
        <f>AI142+AJ141</f>
        <v>-175.72059583831839</v>
      </c>
      <c r="AK142" s="38">
        <f>AK141+AI142</f>
        <v>1324.279404161681</v>
      </c>
    </row>
    <row r="143" ht="14.25">
      <c r="K143" s="26">
        <f>L142</f>
        <v>44198.91666666689</v>
      </c>
      <c r="L143" s="28">
        <f>K143+2/24/6</f>
        <v>44198.93055555578</v>
      </c>
      <c r="M143" s="30">
        <f>(L143-K143)*24*3600</f>
        <v>1200.0000001396984</v>
      </c>
      <c r="N143" s="30">
        <f>SUMIFS(LIQUIDITY_DELTAS2,TIMESTAMPS2,"&gt;="&amp;K143,TIMESTAMPS2,"&lt;"&amp;L143)</f>
        <v>0</v>
      </c>
      <c r="O143" s="30">
        <f>O142+N143</f>
        <v>999999.99999999988</v>
      </c>
      <c r="P143" s="30">
        <f>P142-N143</f>
        <v>1000000.0000000002</v>
      </c>
      <c r="Q143" s="31">
        <f>O143+P143</f>
        <v>2000000</v>
      </c>
      <c r="R143" s="40">
        <f>P143/Q143</f>
        <v>0.50000000000000011</v>
      </c>
      <c r="S143" s="41">
        <f>TARGET/PEER_TARGET_UNIT</f>
        <v>0.5</v>
      </c>
      <c r="T143" s="41">
        <f>IF(R143&gt;S143,0.5/(1-S143)*(R143-S143),0.5/S143*(R143-S143))</f>
        <v>1.1102230246251565e-16</v>
      </c>
      <c r="U143" s="42">
        <f>(T143-T142)/M143</f>
        <v>0</v>
      </c>
      <c r="V143" s="43">
        <f>T143-T142</f>
        <v>0</v>
      </c>
      <c r="W143" s="44">
        <f>IF(ALPHA_D&lt;=0,0,EXP(-ALPHA_D*M143/ALPHA_TIME_UNIT))</f>
        <v>0.71653131054598418</v>
      </c>
      <c r="X143" s="34">
        <f>U143+W143*(X142-U143)</f>
        <v>5.2533137103701171e-10</v>
      </c>
      <c r="Y143" s="35">
        <f>V143+(1-W143)*(X142-U143)/(ALPHA_D/ALPHA_TIME_UNIT)</f>
        <v>7.4817942371353006e-07</v>
      </c>
      <c r="Z143" s="45">
        <f>IF(ALPHA_I&lt;=0,0,EXP(-ALPHA_I*M143/ALPHA_TIME_UNIT))</f>
        <v>0.98675516180566403</v>
      </c>
      <c r="AA143" s="46">
        <f>U143/(ALPHA_I/ALPHA_TIME_UNIT)</f>
        <v>0</v>
      </c>
      <c r="AB143" s="47">
        <f>T143-AA143+Z143*(AB142+AA143-T142)</f>
        <v>-0.13960290539080666</v>
      </c>
      <c r="AC143" s="48">
        <f>M143*((T143+T142)/2-AA143)+1/(ALPHA_I/ALPHA_TIME_UNIT)*(1-Z143)*(AB142+AA143-T142)</f>
        <v>-168.64528998046663</v>
      </c>
      <c r="AD143" s="49">
        <f>M143/K_TIME_UNIT</f>
        <v>0.013888888890505768</v>
      </c>
      <c r="AE143" s="34">
        <f>K_T/K_UNIT*AD143</f>
        <v>0.13888888890505768</v>
      </c>
      <c r="AF143" s="34">
        <f>((T143+T142)/2)*AD143*K_P/K_UNIT</f>
        <v>1.8503717079240059e-16</v>
      </c>
      <c r="AG143" s="34">
        <f>Y143*K_D/K_UNIT</f>
        <v>0.00017956306169124721</v>
      </c>
      <c r="AH143" s="34">
        <f>AC143*K_I/K_UNIT/K_TIME_UNIT</f>
        <v>-0.93691827766925906</v>
      </c>
      <c r="AI143" s="34">
        <f>SUM(AE143:AH143)</f>
        <v>-0.79784982570250995</v>
      </c>
      <c r="AJ143" s="50">
        <f>AI143+AJ142</f>
        <v>-176.5184456640209</v>
      </c>
      <c r="AK143" s="38">
        <f>AK142+AI143</f>
        <v>1323.4815543359784</v>
      </c>
    </row>
    <row r="144" ht="14.25">
      <c r="K144" s="26">
        <f>L143</f>
        <v>44198.93055555578</v>
      </c>
      <c r="L144" s="28">
        <f>K144+2/24/6</f>
        <v>44198.944444444671</v>
      </c>
      <c r="M144" s="30">
        <f>(L144-K144)*24*3600</f>
        <v>1200.0000001396984</v>
      </c>
      <c r="N144" s="30">
        <f>SUMIFS(LIQUIDITY_DELTAS2,TIMESTAMPS2,"&gt;="&amp;K144,TIMESTAMPS2,"&lt;"&amp;L144)</f>
        <v>0</v>
      </c>
      <c r="O144" s="30">
        <f>O143+N144</f>
        <v>999999.99999999988</v>
      </c>
      <c r="P144" s="30">
        <f>P143-N144</f>
        <v>1000000.0000000002</v>
      </c>
      <c r="Q144" s="31">
        <f>O144+P144</f>
        <v>2000000</v>
      </c>
      <c r="R144" s="40">
        <f>P144/Q144</f>
        <v>0.50000000000000011</v>
      </c>
      <c r="S144" s="41">
        <f>TARGET/PEER_TARGET_UNIT</f>
        <v>0.5</v>
      </c>
      <c r="T144" s="41">
        <f>IF(R144&gt;S144,0.5/(1-S144)*(R144-S144),0.5/S144*(R144-S144))</f>
        <v>1.1102230246251565e-16</v>
      </c>
      <c r="U144" s="42">
        <f>(T144-T143)/M144</f>
        <v>0</v>
      </c>
      <c r="V144" s="43">
        <f>T144-T143</f>
        <v>0</v>
      </c>
      <c r="W144" s="44">
        <f>IF(ALPHA_D&lt;=0,0,EXP(-ALPHA_D*M144/ALPHA_TIME_UNIT))</f>
        <v>0.71653131054598418</v>
      </c>
      <c r="X144" s="34">
        <f>U144+W144*(X143-U144)</f>
        <v>3.7641637576006867e-10</v>
      </c>
      <c r="Y144" s="35">
        <f>V144+(1-W144)*(X143-U144)/(ALPHA_D/ALPHA_TIME_UNIT)</f>
        <v>5.3609398299699497e-07</v>
      </c>
      <c r="Z144" s="45">
        <f>IF(ALPHA_I&lt;=0,0,EXP(-ALPHA_I*M144/ALPHA_TIME_UNIT))</f>
        <v>0.98675516180566403</v>
      </c>
      <c r="AA144" s="46">
        <f>U144/(ALPHA_I/ALPHA_TIME_UNIT)</f>
        <v>0</v>
      </c>
      <c r="AB144" s="47">
        <f>T144-AA144+Z144*(AB143+AA144-T143)</f>
        <v>-0.13775388749744624</v>
      </c>
      <c r="AC144" s="48">
        <f>M144*((T144+T143)/2-AA144)+1/(ALPHA_I/ALPHA_TIME_UNIT)*(1-Z144)*(AB143+AA144-T143)</f>
        <v>-166.41161040243847</v>
      </c>
      <c r="AD144" s="49">
        <f>M144/K_TIME_UNIT</f>
        <v>0.013888888890505768</v>
      </c>
      <c r="AE144" s="34">
        <f>K_T/K_UNIT*AD144</f>
        <v>0.13888888890505768</v>
      </c>
      <c r="AF144" s="34">
        <f>((T144+T143)/2)*AD144*K_P/K_UNIT</f>
        <v>1.8503717079240059e-16</v>
      </c>
      <c r="AG144" s="34">
        <f>Y144*K_D/K_UNIT</f>
        <v>0.0001286625559192788</v>
      </c>
      <c r="AH144" s="34">
        <f>AC144*K_I/K_UNIT/K_TIME_UNIT</f>
        <v>-0.92450894668021377</v>
      </c>
      <c r="AI144" s="34">
        <f>SUM(AE144:AH144)</f>
        <v>-0.78549139521923661</v>
      </c>
      <c r="AJ144" s="50">
        <f>AI144+AJ143</f>
        <v>-177.30393705924013</v>
      </c>
      <c r="AK144" s="38">
        <f>AK143+AI144</f>
        <v>1322.6960629407592</v>
      </c>
    </row>
    <row r="145" ht="14.25">
      <c r="K145" s="26">
        <f>L144</f>
        <v>44198.944444444671</v>
      </c>
      <c r="L145" s="28">
        <f>K145+2/24/6</f>
        <v>44198.958333333561</v>
      </c>
      <c r="M145" s="30">
        <f>(L145-K145)*24*3600</f>
        <v>1200.0000001396984</v>
      </c>
      <c r="N145" s="30">
        <f>SUMIFS(LIQUIDITY_DELTAS2,TIMESTAMPS2,"&gt;="&amp;K145,TIMESTAMPS2,"&lt;"&amp;L145)</f>
        <v>0</v>
      </c>
      <c r="O145" s="30">
        <f>O144+N145</f>
        <v>999999.99999999988</v>
      </c>
      <c r="P145" s="30">
        <f>P144-N145</f>
        <v>1000000.0000000002</v>
      </c>
      <c r="Q145" s="31">
        <f>O145+P145</f>
        <v>2000000</v>
      </c>
      <c r="R145" s="40">
        <f>P145/Q145</f>
        <v>0.50000000000000011</v>
      </c>
      <c r="S145" s="41">
        <f>TARGET/PEER_TARGET_UNIT</f>
        <v>0.5</v>
      </c>
      <c r="T145" s="41">
        <f>IF(R145&gt;S145,0.5/(1-S145)*(R145-S145),0.5/S145*(R145-S145))</f>
        <v>1.1102230246251565e-16</v>
      </c>
      <c r="U145" s="42">
        <f>(T145-T144)/M145</f>
        <v>0</v>
      </c>
      <c r="V145" s="43">
        <f>T145-T144</f>
        <v>0</v>
      </c>
      <c r="W145" s="44">
        <f>IF(ALPHA_D&lt;=0,0,EXP(-ALPHA_D*M145/ALPHA_TIME_UNIT))</f>
        <v>0.71653131054598418</v>
      </c>
      <c r="X145" s="34">
        <f>U145+W145*(X144-U145)</f>
        <v>2.6971411903433161e-10</v>
      </c>
      <c r="Y145" s="35">
        <f>V145+(1-W145)*(X144-U145)/(ALPHA_D/ALPHA_TIME_UNIT)</f>
        <v>3.841281242126533e-07</v>
      </c>
      <c r="Z145" s="45">
        <f>IF(ALPHA_I&lt;=0,0,EXP(-ALPHA_I*M145/ALPHA_TIME_UNIT))</f>
        <v>0.98675516180566403</v>
      </c>
      <c r="AA145" s="46">
        <f>U145/(ALPHA_I/ALPHA_TIME_UNIT)</f>
        <v>0</v>
      </c>
      <c r="AB145" s="47">
        <f>T145-AA145+Z145*(AB144+AA145-T144)</f>
        <v>-0.1359293595469018</v>
      </c>
      <c r="AC145" s="48">
        <f>M145*((T145+T144)/2-AA145)+1/(ALPHA_I/ALPHA_TIME_UNIT)*(1-Z145)*(AB144+AA145-T144)</f>
        <v>-164.20751554899931</v>
      </c>
      <c r="AD145" s="49">
        <f>M145/K_TIME_UNIT</f>
        <v>0.013888888890505768</v>
      </c>
      <c r="AE145" s="34">
        <f>K_T/K_UNIT*AD145</f>
        <v>0.13888888890505768</v>
      </c>
      <c r="AF145" s="34">
        <f>((T145+T144)/2)*AD145*K_P/K_UNIT</f>
        <v>1.8503717079240059e-16</v>
      </c>
      <c r="AG145" s="34">
        <f>Y145*K_D/K_UNIT</f>
        <v>9.2190749811036797e-05</v>
      </c>
      <c r="AH145" s="34">
        <f>AC145*K_I/K_UNIT/K_TIME_UNIT</f>
        <v>-0.91226397527221836</v>
      </c>
      <c r="AI145" s="34">
        <f>SUM(AE145:AH145)</f>
        <v>-0.77328289561734942</v>
      </c>
      <c r="AJ145" s="50">
        <f>AI145+AJ144</f>
        <v>-178.07721995485747</v>
      </c>
      <c r="AK145" s="38">
        <f>AK144+AI145</f>
        <v>1321.922780045142</v>
      </c>
    </row>
    <row r="146" ht="14.25">
      <c r="K146" s="26">
        <f>L145</f>
        <v>44198.958333333561</v>
      </c>
      <c r="L146" s="28">
        <f>K146+2/24/6</f>
        <v>44198.972222222452</v>
      </c>
      <c r="M146" s="30">
        <f>(L146-K146)*24*3600</f>
        <v>1200.0000001396984</v>
      </c>
      <c r="N146" s="30">
        <f>SUMIFS(LIQUIDITY_DELTAS2,TIMESTAMPS2,"&gt;="&amp;K146,TIMESTAMPS2,"&lt;"&amp;L146)</f>
        <v>0</v>
      </c>
      <c r="O146" s="30">
        <f>O145+N146</f>
        <v>999999.99999999988</v>
      </c>
      <c r="P146" s="30">
        <f>P145-N146</f>
        <v>1000000.0000000002</v>
      </c>
      <c r="Q146" s="31">
        <f>O146+P146</f>
        <v>2000000</v>
      </c>
      <c r="R146" s="40">
        <f>P146/Q146</f>
        <v>0.50000000000000011</v>
      </c>
      <c r="S146" s="41">
        <f>TARGET/PEER_TARGET_UNIT</f>
        <v>0.5</v>
      </c>
      <c r="T146" s="41">
        <f>IF(R146&gt;S146,0.5/(1-S146)*(R146-S146),0.5/S146*(R146-S146))</f>
        <v>1.1102230246251565e-16</v>
      </c>
      <c r="U146" s="42">
        <f>(T146-T145)/M146</f>
        <v>0</v>
      </c>
      <c r="V146" s="43">
        <f>T146-T145</f>
        <v>0</v>
      </c>
      <c r="W146" s="44">
        <f>IF(ALPHA_D&lt;=0,0,EXP(-ALPHA_D*M146/ALPHA_TIME_UNIT))</f>
        <v>0.71653131054598418</v>
      </c>
      <c r="X146" s="34">
        <f>U146+W146*(X145-U146)</f>
        <v>1.9325861118442521e-10</v>
      </c>
      <c r="Y146" s="35">
        <f>V146+(1-W146)*(X145-U146)/(ALPHA_D/ALPHA_TIME_UNIT)</f>
        <v>2.7523982825966306e-07</v>
      </c>
      <c r="Z146" s="45">
        <f>IF(ALPHA_I&lt;=0,0,EXP(-ALPHA_I*M146/ALPHA_TIME_UNIT))</f>
        <v>0.98675516180566403</v>
      </c>
      <c r="AA146" s="46">
        <f>U146/(ALPHA_I/ALPHA_TIME_UNIT)</f>
        <v>0</v>
      </c>
      <c r="AB146" s="47">
        <f>T146-AA146+Z146*(AB145+AA146-T145)</f>
        <v>-0.13412899717384336</v>
      </c>
      <c r="AC146" s="48">
        <f>M146*((T146+T145)/2-AA146)+1/(ALPHA_I/ALPHA_TIME_UNIT)*(1-Z146)*(AB145+AA146-T145)</f>
        <v>-162.03261357525889</v>
      </c>
      <c r="AD146" s="49">
        <f>M146/K_TIME_UNIT</f>
        <v>0.013888888890505768</v>
      </c>
      <c r="AE146" s="34">
        <f>K_T/K_UNIT*AD146</f>
        <v>0.13888888890505768</v>
      </c>
      <c r="AF146" s="34">
        <f>((T146+T145)/2)*AD146*K_P/K_UNIT</f>
        <v>1.8503717079240059e-16</v>
      </c>
      <c r="AG146" s="34">
        <f>Y146*K_D/K_UNIT</f>
        <v>6.605755878231913e-05</v>
      </c>
      <c r="AH146" s="34">
        <f>AC146*K_I/K_UNIT/K_TIME_UNIT</f>
        <v>-0.90018118652921608</v>
      </c>
      <c r="AI146" s="34">
        <f>SUM(AE146:AH146)</f>
        <v>-0.76122624006537587</v>
      </c>
      <c r="AJ146" s="50">
        <f>AI146+AJ145</f>
        <v>-178.83844619492285</v>
      </c>
      <c r="AK146" s="38">
        <f>AK145+AI146</f>
        <v>1321.1615538050767</v>
      </c>
    </row>
    <row r="147" ht="14.25">
      <c r="K147" s="26">
        <f>L146</f>
        <v>44198.972222222452</v>
      </c>
      <c r="L147" s="28">
        <f>K147+2/24/6</f>
        <v>44198.986111111342</v>
      </c>
      <c r="M147" s="30">
        <f>(L147-K147)*24*3600</f>
        <v>1200.0000001396984</v>
      </c>
      <c r="N147" s="30">
        <f>SUMIFS(LIQUIDITY_DELTAS2,TIMESTAMPS2,"&gt;="&amp;K147,TIMESTAMPS2,"&lt;"&amp;L147)</f>
        <v>0</v>
      </c>
      <c r="O147" s="30">
        <f>O146+N147</f>
        <v>999999.99999999988</v>
      </c>
      <c r="P147" s="30">
        <f>P146-N147</f>
        <v>1000000.0000000002</v>
      </c>
      <c r="Q147" s="31">
        <f>O147+P147</f>
        <v>2000000</v>
      </c>
      <c r="R147" s="40">
        <f>P147/Q147</f>
        <v>0.50000000000000011</v>
      </c>
      <c r="S147" s="41">
        <f>TARGET/PEER_TARGET_UNIT</f>
        <v>0.5</v>
      </c>
      <c r="T147" s="41">
        <f>IF(R147&gt;S147,0.5/(1-S147)*(R147-S147),0.5/S147*(R147-S147))</f>
        <v>1.1102230246251565e-16</v>
      </c>
      <c r="U147" s="42">
        <f>(T147-T146)/M147</f>
        <v>0</v>
      </c>
      <c r="V147" s="43">
        <f>T147-T146</f>
        <v>0</v>
      </c>
      <c r="W147" s="44">
        <f>IF(ALPHA_D&lt;=0,0,EXP(-ALPHA_D*M147/ALPHA_TIME_UNIT))</f>
        <v>0.71653131054598418</v>
      </c>
      <c r="X147" s="34">
        <f>U147+W147*(X146-U147)</f>
        <v>1.3847584594627298e-10</v>
      </c>
      <c r="Y147" s="35">
        <f>V147+(1-W147)*(X146-U147)/(ALPHA_D/ALPHA_TIME_UNIT)</f>
        <v>1.9721795485734799e-07</v>
      </c>
      <c r="Z147" s="45">
        <f>IF(ALPHA_I&lt;=0,0,EXP(-ALPHA_I*M147/ALPHA_TIME_UNIT))</f>
        <v>0.98675516180566403</v>
      </c>
      <c r="AA147" s="46">
        <f>U147/(ALPHA_I/ALPHA_TIME_UNIT)</f>
        <v>0</v>
      </c>
      <c r="AB147" s="47">
        <f>T147-AA147+Z147*(AB146+AA147-T146)</f>
        <v>-0.13235248030910726</v>
      </c>
      <c r="AC147" s="48">
        <f>M147*((T147+T146)/2-AA147)+1/(ALPHA_I/ALPHA_TIME_UNIT)*(1-Z147)*(AB146+AA147-T146)</f>
        <v>-159.88651782624922</v>
      </c>
      <c r="AD147" s="49">
        <f>M147/K_TIME_UNIT</f>
        <v>0.013888888890505768</v>
      </c>
      <c r="AE147" s="34">
        <f>K_T/K_UNIT*AD147</f>
        <v>0.13888888890505768</v>
      </c>
      <c r="AF147" s="34">
        <f>((T147+T146)/2)*AD147*K_P/K_UNIT</f>
        <v>1.8503717079240059e-16</v>
      </c>
      <c r="AG147" s="34">
        <f>Y147*K_D/K_UNIT</f>
        <v>4.733230916576352e-05</v>
      </c>
      <c r="AH147" s="34">
        <f>AC147*K_I/K_UNIT/K_TIME_UNIT</f>
        <v>-0.88825843236805124</v>
      </c>
      <c r="AI147" s="34">
        <f>SUM(AE147:AH147)</f>
        <v>-0.74932221115382758</v>
      </c>
      <c r="AJ147" s="50">
        <f>AI147+AJ146</f>
        <v>-179.58776840607669</v>
      </c>
      <c r="AK147" s="38">
        <f>AK146+AI147</f>
        <v>1320.4122315939228</v>
      </c>
    </row>
    <row r="148" ht="14.25">
      <c r="K148" s="26">
        <f>L147</f>
        <v>44198.986111111342</v>
      </c>
      <c r="L148" s="28">
        <f>K148+2/24/6</f>
        <v>44199.000000000233</v>
      </c>
      <c r="M148" s="30">
        <f>(L148-K148)*24*3600</f>
        <v>1200.0000001396984</v>
      </c>
      <c r="N148" s="30">
        <f>SUMIFS(LIQUIDITY_DELTAS2,TIMESTAMPS2,"&gt;="&amp;K148,TIMESTAMPS2,"&lt;"&amp;L148)</f>
        <v>0</v>
      </c>
      <c r="O148" s="30">
        <f>O147+N148</f>
        <v>999999.99999999988</v>
      </c>
      <c r="P148" s="30">
        <f>P147-N148</f>
        <v>1000000.0000000002</v>
      </c>
      <c r="Q148" s="31">
        <f>O148+P148</f>
        <v>2000000</v>
      </c>
      <c r="R148" s="40">
        <f>P148/Q148</f>
        <v>0.50000000000000011</v>
      </c>
      <c r="S148" s="41">
        <f>TARGET/PEER_TARGET_UNIT</f>
        <v>0.5</v>
      </c>
      <c r="T148" s="41">
        <f>IF(R148&gt;S148,0.5/(1-S148)*(R148-S148),0.5/S148*(R148-S148))</f>
        <v>1.1102230246251565e-16</v>
      </c>
      <c r="U148" s="42">
        <f>(T148-T147)/M148</f>
        <v>0</v>
      </c>
      <c r="V148" s="43">
        <f>T148-T147</f>
        <v>0</v>
      </c>
      <c r="W148" s="44">
        <f>IF(ALPHA_D&lt;=0,0,EXP(-ALPHA_D*M148/ALPHA_TIME_UNIT))</f>
        <v>0.71653131054598418</v>
      </c>
      <c r="X148" s="34">
        <f>U148+W148*(X147-U148)</f>
        <v>9.9222279374846793e-11</v>
      </c>
      <c r="Y148" s="35">
        <f>V148+(1-W148)*(X147-U148)/(ALPHA_D/ALPHA_TIME_UNIT)</f>
        <v>1.4131283965713429e-07</v>
      </c>
      <c r="Z148" s="45">
        <f>IF(ALPHA_I&lt;=0,0,EXP(-ALPHA_I*M148/ALPHA_TIME_UNIT))</f>
        <v>0.98675516180566403</v>
      </c>
      <c r="AA148" s="46">
        <f>U148/(ALPHA_I/ALPHA_TIME_UNIT)</f>
        <v>0</v>
      </c>
      <c r="AB148" s="47">
        <f>T148-AA148+Z148*(AB147+AA148-T147)</f>
        <v>-0.13059949312279409</v>
      </c>
      <c r="AC148" s="48">
        <f>M148*((T148+T147)/2-AA148)+1/(ALPHA_I/ALPHA_TIME_UNIT)*(1-Z148)*(AB147+AA148-T147)</f>
        <v>-157.76884676818474</v>
      </c>
      <c r="AD148" s="49">
        <f>M148/K_TIME_UNIT</f>
        <v>0.013888888890505768</v>
      </c>
      <c r="AE148" s="34">
        <f>K_T/K_UNIT*AD148</f>
        <v>0.13888888890505768</v>
      </c>
      <c r="AF148" s="34">
        <f>((T148+T147)/2)*AD148*K_P/K_UNIT</f>
        <v>1.8503717079240059e-16</v>
      </c>
      <c r="AG148" s="34">
        <f>Y148*K_D/K_UNIT</f>
        <v>3.3915081517712227e-05</v>
      </c>
      <c r="AH148" s="34">
        <f>AC148*K_I/K_UNIT/K_TIME_UNIT</f>
        <v>-0.87649359315658193</v>
      </c>
      <c r="AI148" s="34">
        <f>SUM(AE148:AH148)</f>
        <v>-0.73757078917000629</v>
      </c>
      <c r="AJ148" s="50">
        <f>AI148+AJ147</f>
        <v>-180.3253391952467</v>
      </c>
      <c r="AK148" s="38">
        <f>AK147+AI148</f>
        <v>1319.6746608047529</v>
      </c>
    </row>
    <row r="149" ht="14.25">
      <c r="K149" s="26">
        <f>L148</f>
        <v>44199.000000000233</v>
      </c>
      <c r="L149" s="28">
        <f>K149+2/24/6</f>
        <v>44199.013888889123</v>
      </c>
      <c r="M149" s="30">
        <f>(L149-K149)*24*3600</f>
        <v>1200.0000001396984</v>
      </c>
      <c r="N149" s="30">
        <f>SUMIFS(LIQUIDITY_DELTAS2,TIMESTAMPS2,"&gt;="&amp;K149,TIMESTAMPS2,"&lt;"&amp;L149)</f>
        <v>0</v>
      </c>
      <c r="O149" s="30">
        <f>O148+N149</f>
        <v>999999.99999999988</v>
      </c>
      <c r="P149" s="30">
        <f>P148-N149</f>
        <v>1000000.0000000002</v>
      </c>
      <c r="Q149" s="31">
        <f>O149+P149</f>
        <v>2000000</v>
      </c>
      <c r="R149" s="40">
        <f>P149/Q149</f>
        <v>0.50000000000000011</v>
      </c>
      <c r="S149" s="41">
        <f>TARGET/PEER_TARGET_UNIT</f>
        <v>0.5</v>
      </c>
      <c r="T149" s="41">
        <f>IF(R149&gt;S149,0.5/(1-S149)*(R149-S149),0.5/S149*(R149-S149))</f>
        <v>1.1102230246251565e-16</v>
      </c>
      <c r="U149" s="42">
        <f>(T149-T148)/M149</f>
        <v>0</v>
      </c>
      <c r="V149" s="43">
        <f>T149-T148</f>
        <v>0</v>
      </c>
      <c r="W149" s="44">
        <f>IF(ALPHA_D&lt;=0,0,EXP(-ALPHA_D*M149/ALPHA_TIME_UNIT))</f>
        <v>0.71653131054598418</v>
      </c>
      <c r="X149" s="34">
        <f>U149+W149*(X148-U149)</f>
        <v>7.1095869875818747e-11</v>
      </c>
      <c r="Y149" s="35">
        <f>V149+(1-W149)*(X148-U149)/(ALPHA_D/ALPHA_TIME_UNIT)</f>
        <v>1.0125507419650097e-07</v>
      </c>
      <c r="Z149" s="45">
        <f>IF(ALPHA_I&lt;=0,0,EXP(-ALPHA_I*M149/ALPHA_TIME_UNIT))</f>
        <v>0.98675516180566403</v>
      </c>
      <c r="AA149" s="46">
        <f>U149/(ALPHA_I/ALPHA_TIME_UNIT)</f>
        <v>0</v>
      </c>
      <c r="AB149" s="47">
        <f>T149-AA149+Z149*(AB148+AA149-T148)</f>
        <v>-0.12886972396812038</v>
      </c>
      <c r="AC149" s="48">
        <f>M149*((T149+T148)/2-AA149)+1/(ALPHA_I/ALPHA_TIME_UNIT)*(1-Z149)*(AB148+AA149-T148)</f>
        <v>-155.67922392063312</v>
      </c>
      <c r="AD149" s="49">
        <f>M149/K_TIME_UNIT</f>
        <v>0.013888888890505768</v>
      </c>
      <c r="AE149" s="34">
        <f>K_T/K_UNIT*AD149</f>
        <v>0.13888888890505768</v>
      </c>
      <c r="AF149" s="34">
        <f>((T149+T148)/2)*AD149*K_P/K_UNIT</f>
        <v>1.8503717079240059e-16</v>
      </c>
      <c r="AG149" s="34">
        <f>Y149*K_D/K_UNIT</f>
        <v>2.4301217807160233e-05</v>
      </c>
      <c r="AH149" s="34">
        <f>AC149*K_I/K_UNIT/K_TIME_UNIT</f>
        <v>-0.86488457733685076</v>
      </c>
      <c r="AI149" s="34">
        <f>SUM(AE149:AH149)</f>
        <v>-0.72597138721398569</v>
      </c>
      <c r="AJ149" s="50">
        <f>AI149+AJ148</f>
        <v>-181.05131058246067</v>
      </c>
      <c r="AK149" s="38">
        <f>AK148+AI149</f>
        <v>1318.9486894175388</v>
      </c>
    </row>
    <row r="150" ht="14.25">
      <c r="K150" s="26">
        <f>L149</f>
        <v>44199.013888889123</v>
      </c>
      <c r="L150" s="28">
        <f>K150+2/24/6</f>
        <v>44199.027777778014</v>
      </c>
      <c r="M150" s="30">
        <f>(L150-K150)*24*3600</f>
        <v>1200.0000001396984</v>
      </c>
      <c r="N150" s="30">
        <f>SUMIFS(LIQUIDITY_DELTAS2,TIMESTAMPS2,"&gt;="&amp;K150,TIMESTAMPS2,"&lt;"&amp;L150)</f>
        <v>0</v>
      </c>
      <c r="O150" s="30">
        <f>O149+N150</f>
        <v>999999.99999999988</v>
      </c>
      <c r="P150" s="30">
        <f>P149-N150</f>
        <v>1000000.0000000002</v>
      </c>
      <c r="Q150" s="31">
        <f>O150+P150</f>
        <v>2000000</v>
      </c>
      <c r="R150" s="40">
        <f>P150/Q150</f>
        <v>0.50000000000000011</v>
      </c>
      <c r="S150" s="41">
        <f>TARGET/PEER_TARGET_UNIT</f>
        <v>0.5</v>
      </c>
      <c r="T150" s="41">
        <f>IF(R150&gt;S150,0.5/(1-S150)*(R150-S150),0.5/S150*(R150-S150))</f>
        <v>1.1102230246251565e-16</v>
      </c>
      <c r="U150" s="42">
        <f>(T150-T149)/M150</f>
        <v>0</v>
      </c>
      <c r="V150" s="43">
        <f>T150-T149</f>
        <v>0</v>
      </c>
      <c r="W150" s="44">
        <f>IF(ALPHA_D&lt;=0,0,EXP(-ALPHA_D*M150/ALPHA_TIME_UNIT))</f>
        <v>0.71653131054598418</v>
      </c>
      <c r="X150" s="34">
        <f>U150+W150*(X149-U150)</f>
        <v>5.0942416816527165e-11</v>
      </c>
      <c r="Y150" s="35">
        <f>V150+(1-W150)*(X149-U150)/(ALPHA_D/ALPHA_TIME_UNIT)</f>
        <v>7.2552431013449694e-08</v>
      </c>
      <c r="Z150" s="45">
        <f>IF(ALPHA_I&lt;=0,0,EXP(-ALPHA_I*M150/ALPHA_TIME_UNIT))</f>
        <v>0.98675516180566403</v>
      </c>
      <c r="AA150" s="46">
        <f>U150/(ALPHA_I/ALPHA_TIME_UNIT)</f>
        <v>0</v>
      </c>
      <c r="AB150" s="47">
        <f>T150-AA150+Z150*(AB149+AA150-T149)</f>
        <v>-0.1271628653260139</v>
      </c>
      <c r="AC150" s="48">
        <f>M150*((T150+T149)/2-AA150)+1/(ALPHA_I/ALPHA_TIME_UNIT)*(1-Z150)*(AB149+AA150-T149)</f>
        <v>-153.61727778958453</v>
      </c>
      <c r="AD150" s="49">
        <f>M150/K_TIME_UNIT</f>
        <v>0.013888888890505768</v>
      </c>
      <c r="AE150" s="34">
        <f>K_T/K_UNIT*AD150</f>
        <v>0.13888888890505768</v>
      </c>
      <c r="AF150" s="34">
        <f>((T150+T149)/2)*AD150*K_P/K_UNIT</f>
        <v>1.8503717079240059e-16</v>
      </c>
      <c r="AG150" s="34">
        <f>Y150*K_D/K_UNIT</f>
        <v>1.7412583443227927e-05</v>
      </c>
      <c r="AH150" s="34">
        <f>AC150*K_I/K_UNIT/K_TIME_UNIT</f>
        <v>-0.85342932105324742</v>
      </c>
      <c r="AI150" s="34">
        <f>SUM(AE150:AH150)</f>
        <v>-0.71452301956474629</v>
      </c>
      <c r="AJ150" s="50">
        <f>AI150+AJ149</f>
        <v>-181.76583360202542</v>
      </c>
      <c r="AK150" s="38">
        <f>AK149+AI150</f>
        <v>1318.2341663979741</v>
      </c>
    </row>
    <row r="151" ht="14.25">
      <c r="K151" s="26">
        <f>L150</f>
        <v>44199.027777778014</v>
      </c>
      <c r="L151" s="28">
        <f>K151+2/24/6</f>
        <v>44199.041666666904</v>
      </c>
      <c r="M151" s="30">
        <f>(L151-K151)*24*3600</f>
        <v>1200.0000001396984</v>
      </c>
      <c r="N151" s="30">
        <f>SUMIFS(LIQUIDITY_DELTAS2,TIMESTAMPS2,"&gt;="&amp;K151,TIMESTAMPS2,"&lt;"&amp;L151)</f>
        <v>0</v>
      </c>
      <c r="O151" s="30">
        <f>O150+N151</f>
        <v>999999.99999999988</v>
      </c>
      <c r="P151" s="30">
        <f>P150-N151</f>
        <v>1000000.0000000002</v>
      </c>
      <c r="Q151" s="31">
        <f>O151+P151</f>
        <v>2000000</v>
      </c>
      <c r="R151" s="40">
        <f>P151/Q151</f>
        <v>0.50000000000000011</v>
      </c>
      <c r="S151" s="41">
        <f>TARGET/PEER_TARGET_UNIT</f>
        <v>0.5</v>
      </c>
      <c r="T151" s="41">
        <f>IF(R151&gt;S151,0.5/(1-S151)*(R151-S151),0.5/S151*(R151-S151))</f>
        <v>1.1102230246251565e-16</v>
      </c>
      <c r="U151" s="42">
        <f>(T151-T150)/M151</f>
        <v>0</v>
      </c>
      <c r="V151" s="43">
        <f>T151-T150</f>
        <v>0</v>
      </c>
      <c r="W151" s="44">
        <f>IF(ALPHA_D&lt;=0,0,EXP(-ALPHA_D*M151/ALPHA_TIME_UNIT))</f>
        <v>0.71653131054598418</v>
      </c>
      <c r="X151" s="34">
        <f>U151+W151*(X150-U151)</f>
        <v>3.6501836683925994e-11</v>
      </c>
      <c r="Y151" s="35">
        <f>V151+(1-W151)*(X150-U151)/(ALPHA_D/ALPHA_TIME_UNIT)</f>
        <v>5.1986088477364226e-08</v>
      </c>
      <c r="Z151" s="45">
        <f>IF(ALPHA_I&lt;=0,0,EXP(-ALPHA_I*M151/ALPHA_TIME_UNIT))</f>
        <v>0.98675516180566403</v>
      </c>
      <c r="AA151" s="46">
        <f>U151/(ALPHA_I/ALPHA_TIME_UNIT)</f>
        <v>0</v>
      </c>
      <c r="AB151" s="47">
        <f>T151-AA151+Z151*(AB150+AA151-T150)</f>
        <v>-0.1254786137504427</v>
      </c>
      <c r="AC151" s="48">
        <f>M151*((T151+T150)/2-AA151)+1/(ALPHA_I/ALPHA_TIME_UNIT)*(1-Z151)*(AB150+AA151-T150)</f>
        <v>-151.58264180140714</v>
      </c>
      <c r="AD151" s="49">
        <f>M151/K_TIME_UNIT</f>
        <v>0.013888888890505768</v>
      </c>
      <c r="AE151" s="34">
        <f>K_T/K_UNIT*AD151</f>
        <v>0.13888888890505768</v>
      </c>
      <c r="AF151" s="34">
        <f>((T151+T150)/2)*AD151*K_P/K_UNIT</f>
        <v>1.8503717079240059e-16</v>
      </c>
      <c r="AG151" s="34">
        <f>Y151*K_D/K_UNIT</f>
        <v>1.2476661234567415e-05</v>
      </c>
      <c r="AH151" s="34">
        <f>AC151*K_I/K_UNIT/K_TIME_UNIT</f>
        <v>-0.84212578778559521</v>
      </c>
      <c r="AI151" s="34">
        <f>SUM(AE151:AH151)</f>
        <v>-0.7032244222193027</v>
      </c>
      <c r="AJ151" s="50">
        <f>AI151+AJ150</f>
        <v>-182.46905802424473</v>
      </c>
      <c r="AK151" s="38">
        <f>AK150+AI151</f>
        <v>1317.5309419757548</v>
      </c>
    </row>
    <row r="152" ht="14.25">
      <c r="K152" s="26">
        <f>L151</f>
        <v>44199.041666666904</v>
      </c>
      <c r="L152" s="28">
        <f>K152+2/24/6</f>
        <v>44199.055555555795</v>
      </c>
      <c r="M152" s="30">
        <f>(L152-K152)*24*3600</f>
        <v>1200.0000001396984</v>
      </c>
      <c r="N152" s="30">
        <f>SUMIFS(LIQUIDITY_DELTAS2,TIMESTAMPS2,"&gt;="&amp;K152,TIMESTAMPS2,"&lt;"&amp;L152)</f>
        <v>0</v>
      </c>
      <c r="O152" s="30">
        <f>O151+N152</f>
        <v>999999.99999999988</v>
      </c>
      <c r="P152" s="30">
        <f>P151-N152</f>
        <v>1000000.0000000002</v>
      </c>
      <c r="Q152" s="31">
        <f>O152+P152</f>
        <v>2000000</v>
      </c>
      <c r="R152" s="40">
        <f>P152/Q152</f>
        <v>0.50000000000000011</v>
      </c>
      <c r="S152" s="41">
        <f>TARGET/PEER_TARGET_UNIT</f>
        <v>0.5</v>
      </c>
      <c r="T152" s="41">
        <f>IF(R152&gt;S152,0.5/(1-S152)*(R152-S152),0.5/S152*(R152-S152))</f>
        <v>1.1102230246251565e-16</v>
      </c>
      <c r="U152" s="42">
        <f>(T152-T151)/M152</f>
        <v>0</v>
      </c>
      <c r="V152" s="43">
        <f>T152-T151</f>
        <v>0</v>
      </c>
      <c r="W152" s="44">
        <f>IF(ALPHA_D&lt;=0,0,EXP(-ALPHA_D*M152/ALPHA_TIME_UNIT))</f>
        <v>0.71653131054598418</v>
      </c>
      <c r="X152" s="34">
        <f>U152+W152*(X151-U152)</f>
        <v>2.6154708876468972e-11</v>
      </c>
      <c r="Y152" s="35">
        <f>V152+(1-W152)*(X151-U152)/(ALPHA_D/ALPHA_TIME_UNIT)</f>
        <v>3.7249660106845269e-08</v>
      </c>
      <c r="Z152" s="45">
        <f>IF(ALPHA_I&lt;=0,0,EXP(-ALPHA_I*M152/ALPHA_TIME_UNIT))</f>
        <v>0.98675516180566403</v>
      </c>
      <c r="AA152" s="46">
        <f>U152/(ALPHA_I/ALPHA_TIME_UNIT)</f>
        <v>0</v>
      </c>
      <c r="AB152" s="47">
        <f>T152-AA152+Z152*(AB151+AA152-T151)</f>
        <v>-0.1238166698144685</v>
      </c>
      <c r="AC152" s="48">
        <f>M152*((T152+T151)/2-AA152)+1/(ALPHA_I/ALPHA_TIME_UNIT)*(1-Z152)*(AB151+AA152-T151)</f>
        <v>-149.5749542376775</v>
      </c>
      <c r="AD152" s="49">
        <f>M152/K_TIME_UNIT</f>
        <v>0.013888888890505768</v>
      </c>
      <c r="AE152" s="34">
        <f>K_T/K_UNIT*AD152</f>
        <v>0.13888888890505768</v>
      </c>
      <c r="AF152" s="34">
        <f>((T152+T151)/2)*AD152*K_P/K_UNIT</f>
        <v>1.8503717079240059e-16</v>
      </c>
      <c r="AG152" s="34">
        <f>Y152*K_D/K_UNIT</f>
        <v>8.9399184256428649e-06</v>
      </c>
      <c r="AH152" s="34">
        <f>AC152*K_I/K_UNIT/K_TIME_UNIT</f>
        <v>-0.83097196798709727</v>
      </c>
      <c r="AI152" s="34">
        <f>SUM(AE152:AH152)</f>
        <v>-0.69207413916361371</v>
      </c>
      <c r="AJ152" s="50">
        <f>AI152+AJ151</f>
        <v>-183.16113216340835</v>
      </c>
      <c r="AK152" s="38">
        <f>AK151+AI152</f>
        <v>1316.8388678365911</v>
      </c>
    </row>
    <row r="153" ht="14.25">
      <c r="K153" s="26">
        <f>L152</f>
        <v>44199.055555555795</v>
      </c>
      <c r="L153" s="28">
        <f>K153+2/24/6</f>
        <v>44199.069444444685</v>
      </c>
      <c r="M153" s="30">
        <f>(L153-K153)*24*3600</f>
        <v>1200.0000001396984</v>
      </c>
      <c r="N153" s="30">
        <f>SUMIFS(LIQUIDITY_DELTAS2,TIMESTAMPS2,"&gt;="&amp;K153,TIMESTAMPS2,"&lt;"&amp;L153)</f>
        <v>0</v>
      </c>
      <c r="O153" s="30">
        <f>O152+N153</f>
        <v>999999.99999999988</v>
      </c>
      <c r="P153" s="30">
        <f>P152-N153</f>
        <v>1000000.0000000002</v>
      </c>
      <c r="Q153" s="31">
        <f>O153+P153</f>
        <v>2000000</v>
      </c>
      <c r="R153" s="40">
        <f>P153/Q153</f>
        <v>0.50000000000000011</v>
      </c>
      <c r="S153" s="41">
        <f>TARGET/PEER_TARGET_UNIT</f>
        <v>0.5</v>
      </c>
      <c r="T153" s="41">
        <f>IF(R153&gt;S153,0.5/(1-S153)*(R153-S153),0.5/S153*(R153-S153))</f>
        <v>1.1102230246251565e-16</v>
      </c>
      <c r="U153" s="42">
        <f>(T153-T152)/M153</f>
        <v>0</v>
      </c>
      <c r="V153" s="43">
        <f>T153-T152</f>
        <v>0</v>
      </c>
      <c r="W153" s="44">
        <f>IF(ALPHA_D&lt;=0,0,EXP(-ALPHA_D*M153/ALPHA_TIME_UNIT))</f>
        <v>0.71653131054598418</v>
      </c>
      <c r="X153" s="34">
        <f>U153+W153*(X152-U153)</f>
        <v>1.8740667828204997e-11</v>
      </c>
      <c r="Y153" s="35">
        <f>V153+(1-W153)*(X152-U153)/(ALPHA_D/ALPHA_TIME_UNIT)</f>
        <v>2.6690547773750305e-08</v>
      </c>
      <c r="Z153" s="45">
        <f>IF(ALPHA_I&lt;=0,0,EXP(-ALPHA_I*M153/ALPHA_TIME_UNIT))</f>
        <v>0.98675516180566403</v>
      </c>
      <c r="AA153" s="46">
        <f>U153/(ALPHA_I/ALPHA_TIME_UNIT)</f>
        <v>0</v>
      </c>
      <c r="AB153" s="47">
        <f>T153-AA153+Z153*(AB152+AA153-T152)</f>
        <v>-0.12217673805701433</v>
      </c>
      <c r="AC153" s="48">
        <f>M153*((T153+T152)/2-AA153)+1/(ALPHA_I/ALPHA_TIME_UNIT)*(1-Z153)*(AB152+AA153-T152)</f>
        <v>-147.59385817087426</v>
      </c>
      <c r="AD153" s="49">
        <f>M153/K_TIME_UNIT</f>
        <v>0.013888888890505768</v>
      </c>
      <c r="AE153" s="34">
        <f>K_T/K_UNIT*AD153</f>
        <v>0.13888888890505768</v>
      </c>
      <c r="AF153" s="34">
        <f>((T153+T152)/2)*AD153*K_P/K_UNIT</f>
        <v>1.8503717079240059e-16</v>
      </c>
      <c r="AG153" s="34">
        <f>Y153*K_D/K_UNIT</f>
        <v>6.4057314657000732e-06</v>
      </c>
      <c r="AH153" s="34">
        <f>AC153*K_I/K_UNIT/K_TIME_UNIT</f>
        <v>-0.81996587872707916</v>
      </c>
      <c r="AI153" s="34">
        <f>SUM(AE153:AH153)</f>
        <v>-0.68107058409055554</v>
      </c>
      <c r="AJ153" s="50">
        <f>AI153+AJ152</f>
        <v>-183.8422027474989</v>
      </c>
      <c r="AK153" s="38">
        <f>AK152+AI153</f>
        <v>1316.1577972525006</v>
      </c>
    </row>
    <row r="154" ht="14.25">
      <c r="K154" s="26">
        <f>L153</f>
        <v>44199.069444444685</v>
      </c>
      <c r="L154" s="28">
        <f>K154+2/24/6</f>
        <v>44199.083333333576</v>
      </c>
      <c r="M154" s="30">
        <f>(L154-K154)*24*3600</f>
        <v>1200.0000001396984</v>
      </c>
      <c r="N154" s="30">
        <f>SUMIFS(LIQUIDITY_DELTAS2,TIMESTAMPS2,"&gt;="&amp;K154,TIMESTAMPS2,"&lt;"&amp;L154)</f>
        <v>0</v>
      </c>
      <c r="O154" s="30">
        <f>O153+N154</f>
        <v>999999.99999999988</v>
      </c>
      <c r="P154" s="30">
        <f>P153-N154</f>
        <v>1000000.0000000002</v>
      </c>
      <c r="Q154" s="31">
        <f>O154+P154</f>
        <v>2000000</v>
      </c>
      <c r="R154" s="40">
        <f>P154/Q154</f>
        <v>0.50000000000000011</v>
      </c>
      <c r="S154" s="41">
        <f>TARGET/PEER_TARGET_UNIT</f>
        <v>0.5</v>
      </c>
      <c r="T154" s="41">
        <f>IF(R154&gt;S154,0.5/(1-S154)*(R154-S154),0.5/S154*(R154-S154))</f>
        <v>1.1102230246251565e-16</v>
      </c>
      <c r="U154" s="42">
        <f>(T154-T153)/M154</f>
        <v>0</v>
      </c>
      <c r="V154" s="43">
        <f>T154-T153</f>
        <v>0</v>
      </c>
      <c r="W154" s="44">
        <f>IF(ALPHA_D&lt;=0,0,EXP(-ALPHA_D*M154/ALPHA_TIME_UNIT))</f>
        <v>0.71653131054598418</v>
      </c>
      <c r="X154" s="34">
        <f>U154+W154*(X153-U154)</f>
        <v>1.342827527945069e-11</v>
      </c>
      <c r="Y154" s="35">
        <f>V154+(1-W154)*(X153-U154)/(ALPHA_D/ALPHA_TIME_UNIT)</f>
        <v>1.9124613175515507e-08</v>
      </c>
      <c r="Z154" s="45">
        <f>IF(ALPHA_I&lt;=0,0,EXP(-ALPHA_I*M154/ALPHA_TIME_UNIT))</f>
        <v>0.98675516180566403</v>
      </c>
      <c r="AA154" s="46">
        <f>U154/(ALPHA_I/ALPHA_TIME_UNIT)</f>
        <v>0</v>
      </c>
      <c r="AB154" s="47">
        <f>T154-AA154+Z154*(AB153+AA154-T153)</f>
        <v>-0.1205585269303374</v>
      </c>
      <c r="AC154" s="48">
        <f>M154*((T154+T153)/2-AA154)+1/(ALPHA_I/ALPHA_TIME_UNIT)*(1-Z154)*(AB153+AA154-T153)</f>
        <v>-145.63900140092323</v>
      </c>
      <c r="AD154" s="49">
        <f>M154/K_TIME_UNIT</f>
        <v>0.013888888890505768</v>
      </c>
      <c r="AE154" s="34">
        <f>K_T/K_UNIT*AD154</f>
        <v>0.13888888890505768</v>
      </c>
      <c r="AF154" s="34">
        <f>((T154+T153)/2)*AD154*K_P/K_UNIT</f>
        <v>1.8503717079240059e-16</v>
      </c>
      <c r="AG154" s="34">
        <f>Y154*K_D/K_UNIT</f>
        <v>4.5899071621237213e-06</v>
      </c>
      <c r="AH154" s="34">
        <f>AC154*K_I/K_UNIT/K_TIME_UNIT</f>
        <v>-0.80910556333846251</v>
      </c>
      <c r="AI154" s="34">
        <f>SUM(AE154:AH154)</f>
        <v>-0.67021208452624248</v>
      </c>
      <c r="AJ154" s="50">
        <f>AI154+AJ153</f>
        <v>-184.51241483202514</v>
      </c>
      <c r="AK154" s="38">
        <f>AK153+AI154</f>
        <v>1315.4875851679744</v>
      </c>
    </row>
    <row r="155" ht="14.25">
      <c r="K155" s="26">
        <f>L154</f>
        <v>44199.083333333576</v>
      </c>
      <c r="L155" s="28">
        <f>K155+2/24/6</f>
        <v>44199.097222222466</v>
      </c>
      <c r="M155" s="30">
        <f>(L155-K155)*24*3600</f>
        <v>1200.0000001396984</v>
      </c>
      <c r="N155" s="30">
        <f>SUMIFS(LIQUIDITY_DELTAS2,TIMESTAMPS2,"&gt;="&amp;K155,TIMESTAMPS2,"&lt;"&amp;L155)</f>
        <v>0</v>
      </c>
      <c r="O155" s="30">
        <f>O154+N155</f>
        <v>999999.99999999988</v>
      </c>
      <c r="P155" s="30">
        <f>P154-N155</f>
        <v>1000000.0000000002</v>
      </c>
      <c r="Q155" s="31">
        <f>O155+P155</f>
        <v>2000000</v>
      </c>
      <c r="R155" s="40">
        <f>P155/Q155</f>
        <v>0.50000000000000011</v>
      </c>
      <c r="S155" s="41">
        <f>TARGET/PEER_TARGET_UNIT</f>
        <v>0.5</v>
      </c>
      <c r="T155" s="41">
        <f>IF(R155&gt;S155,0.5/(1-S155)*(R155-S155),0.5/S155*(R155-S155))</f>
        <v>1.1102230246251565e-16</v>
      </c>
      <c r="U155" s="42">
        <f>(T155-T154)/M155</f>
        <v>0</v>
      </c>
      <c r="V155" s="43">
        <f>T155-T154</f>
        <v>0</v>
      </c>
      <c r="W155" s="44">
        <f>IF(ALPHA_D&lt;=0,0,EXP(-ALPHA_D*M155/ALPHA_TIME_UNIT))</f>
        <v>0.71653131054598418</v>
      </c>
      <c r="X155" s="34">
        <f>U155+W155*(X154-U155)</f>
        <v>9.6217796843570449e-12</v>
      </c>
      <c r="Y155" s="35">
        <f>V155+(1-W155)*(X154-U155)/(ALPHA_D/ALPHA_TIME_UNIT)</f>
        <v>1.3703384142337122e-08</v>
      </c>
      <c r="Z155" s="45">
        <f>IF(ALPHA_I&lt;=0,0,EXP(-ALPHA_I*M155/ALPHA_TIME_UNIT))</f>
        <v>0.98675516180566403</v>
      </c>
      <c r="AA155" s="46">
        <f>U155/(ALPHA_I/ALPHA_TIME_UNIT)</f>
        <v>0</v>
      </c>
      <c r="AB155" s="47">
        <f>T155-AA155+Z155*(AB154+AA155-T154)</f>
        <v>-0.11896174874819759</v>
      </c>
      <c r="AC155" s="48">
        <f>M155*((T155+T154)/2-AA155)+1/(ALPHA_I/ALPHA_TIME_UNIT)*(1-Z155)*(AB154+AA155-T154)</f>
        <v>-143.71003639258333</v>
      </c>
      <c r="AD155" s="49">
        <f>M155/K_TIME_UNIT</f>
        <v>0.013888888890505768</v>
      </c>
      <c r="AE155" s="34">
        <f>K_T/K_UNIT*AD155</f>
        <v>0.13888888890505768</v>
      </c>
      <c r="AF155" s="34">
        <f>((T155+T154)/2)*AD155*K_P/K_UNIT</f>
        <v>1.8503717079240059e-16</v>
      </c>
      <c r="AG155" s="34">
        <f>Y155*K_D/K_UNIT</f>
        <v>3.2888121941609093e-06</v>
      </c>
      <c r="AH155" s="34">
        <f>AC155*K_I/K_UNIT/K_TIME_UNIT</f>
        <v>-0.79838909106990741</v>
      </c>
      <c r="AI155" s="34">
        <f>SUM(AE155:AH155)</f>
        <v>-0.65949691335265537</v>
      </c>
      <c r="AJ155" s="50">
        <f>AI155+AJ154</f>
        <v>-185.1719117453778</v>
      </c>
      <c r="AK155" s="38">
        <f>AK154+AI155</f>
        <v>1314.8280882546217</v>
      </c>
    </row>
    <row r="156" ht="14.25">
      <c r="K156" s="26">
        <f>L155</f>
        <v>44199.097222222466</v>
      </c>
      <c r="L156" s="28">
        <f>K156+2/24/6</f>
        <v>44199.111111111357</v>
      </c>
      <c r="M156" s="30">
        <f>(L156-K156)*24*3600</f>
        <v>1200.0000001396984</v>
      </c>
      <c r="N156" s="30">
        <f>SUMIFS(LIQUIDITY_DELTAS2,TIMESTAMPS2,"&gt;="&amp;K156,TIMESTAMPS2,"&lt;"&amp;L156)</f>
        <v>0</v>
      </c>
      <c r="O156" s="30">
        <f>O155+N156</f>
        <v>999999.99999999988</v>
      </c>
      <c r="P156" s="30">
        <f>P155-N156</f>
        <v>1000000.0000000002</v>
      </c>
      <c r="Q156" s="31">
        <f>O156+P156</f>
        <v>2000000</v>
      </c>
      <c r="R156" s="40">
        <f>P156/Q156</f>
        <v>0.50000000000000011</v>
      </c>
      <c r="S156" s="41">
        <f>TARGET/PEER_TARGET_UNIT</f>
        <v>0.5</v>
      </c>
      <c r="T156" s="41">
        <f>IF(R156&gt;S156,0.5/(1-S156)*(R156-S156),0.5/S156*(R156-S156))</f>
        <v>1.1102230246251565e-16</v>
      </c>
      <c r="U156" s="42">
        <f>(T156-T155)/M156</f>
        <v>0</v>
      </c>
      <c r="V156" s="43">
        <f>T156-T155</f>
        <v>0</v>
      </c>
      <c r="W156" s="44">
        <f>IF(ALPHA_D&lt;=0,0,EXP(-ALPHA_D*M156/ALPHA_TIME_UNIT))</f>
        <v>0.71653131054598418</v>
      </c>
      <c r="X156" s="34">
        <f>U156+W156*(X155-U156)</f>
        <v>6.8943064070170792e-12</v>
      </c>
      <c r="Y156" s="35">
        <f>V156+(1-W156)*(X155-U156)/(ALPHA_D/ALPHA_TIME_UNIT)</f>
        <v>9.818903798423876e-09</v>
      </c>
      <c r="Z156" s="45">
        <f>IF(ALPHA_I&lt;=0,0,EXP(-ALPHA_I*M156/ALPHA_TIME_UNIT))</f>
        <v>0.98675516180566403</v>
      </c>
      <c r="AA156" s="46">
        <f>U156/(ALPHA_I/ALPHA_TIME_UNIT)</f>
        <v>0</v>
      </c>
      <c r="AB156" s="47">
        <f>T156-AA156+Z156*(AB155+AA156-T155)</f>
        <v>-0.11738611963471246</v>
      </c>
      <c r="AC156" s="48">
        <f>M156*((T156+T155)/2-AA156)+1/(ALPHA_I/ALPHA_TIME_UNIT)*(1-Z156)*(AB155+AA156-T155)</f>
        <v>-141.80662021366143</v>
      </c>
      <c r="AD156" s="49">
        <f>M156/K_TIME_UNIT</f>
        <v>0.013888888890505768</v>
      </c>
      <c r="AE156" s="34">
        <f>K_T/K_UNIT*AD156</f>
        <v>0.13888888890505768</v>
      </c>
      <c r="AF156" s="34">
        <f>((T156+T155)/2)*AD156*K_P/K_UNIT</f>
        <v>1.8503717079240059e-16</v>
      </c>
      <c r="AG156" s="34">
        <f>Y156*K_D/K_UNIT</f>
        <v>2.3565369116217302e-06</v>
      </c>
      <c r="AH156" s="34">
        <f>AC156*K_I/K_UNIT/K_TIME_UNIT</f>
        <v>-0.78781455674256351</v>
      </c>
      <c r="AI156" s="34">
        <f>SUM(AE156:AH156)</f>
        <v>-0.648923311300594</v>
      </c>
      <c r="AJ156" s="50">
        <f>AI156+AJ155</f>
        <v>-185.82083505667839</v>
      </c>
      <c r="AK156" s="38">
        <f>AK155+AI156</f>
        <v>1314.179164943321</v>
      </c>
    </row>
    <row r="157" ht="14.25">
      <c r="K157" s="26">
        <f>L156</f>
        <v>44199.111111111357</v>
      </c>
      <c r="L157" s="28">
        <f>K157+2/24/6</f>
        <v>44199.125000000247</v>
      </c>
      <c r="M157" s="30">
        <f>(L157-K157)*24*3600</f>
        <v>1200.0000001396984</v>
      </c>
      <c r="N157" s="30">
        <f>SUMIFS(LIQUIDITY_DELTAS2,TIMESTAMPS2,"&gt;="&amp;K157,TIMESTAMPS2,"&lt;"&amp;L157)</f>
        <v>0</v>
      </c>
      <c r="O157" s="30">
        <f>O156+N157</f>
        <v>999999.99999999988</v>
      </c>
      <c r="P157" s="30">
        <f>P156-N157</f>
        <v>1000000.0000000002</v>
      </c>
      <c r="Q157" s="31">
        <f>O157+P157</f>
        <v>2000000</v>
      </c>
      <c r="R157" s="40">
        <f>P157/Q157</f>
        <v>0.50000000000000011</v>
      </c>
      <c r="S157" s="41">
        <f>TARGET/PEER_TARGET_UNIT</f>
        <v>0.5</v>
      </c>
      <c r="T157" s="41">
        <f>IF(R157&gt;S157,0.5/(1-S157)*(R157-S157),0.5/S157*(R157-S157))</f>
        <v>1.1102230246251565e-16</v>
      </c>
      <c r="U157" s="42">
        <f>(T157-T156)/M157</f>
        <v>0</v>
      </c>
      <c r="V157" s="43">
        <f>T157-T156</f>
        <v>0</v>
      </c>
      <c r="W157" s="44">
        <f>IF(ALPHA_D&lt;=0,0,EXP(-ALPHA_D*M157/ALPHA_TIME_UNIT))</f>
        <v>0.71653131054598418</v>
      </c>
      <c r="X157" s="34">
        <f>U157+W157*(X156-U157)</f>
        <v>4.9399864051255235e-12</v>
      </c>
      <c r="Y157" s="35">
        <f>V157+(1-W157)*(X156-U157)/(ALPHA_D/ALPHA_TIME_UNIT)</f>
        <v>7.0355520068096018e-09</v>
      </c>
      <c r="Z157" s="45">
        <f>IF(ALPHA_I&lt;=0,0,EXP(-ALPHA_I*M157/ALPHA_TIME_UNIT))</f>
        <v>0.98675516180566403</v>
      </c>
      <c r="AA157" s="46">
        <f>U157/(ALPHA_I/ALPHA_TIME_UNIT)</f>
        <v>0</v>
      </c>
      <c r="AB157" s="47">
        <f>T157-AA157+Z157*(AB156+AA157-T156)</f>
        <v>-0.11583135947388973</v>
      </c>
      <c r="AC157" s="48">
        <f>M157*((T157+T156)/2-AA157)+1/(ALPHA_I/ALPHA_TIME_UNIT)*(1-Z157)*(AB156+AA157-T156)</f>
        <v>-139.92841447404584</v>
      </c>
      <c r="AD157" s="49">
        <f>M157/K_TIME_UNIT</f>
        <v>0.013888888890505768</v>
      </c>
      <c r="AE157" s="34">
        <f>K_T/K_UNIT*AD157</f>
        <v>0.13888888890505768</v>
      </c>
      <c r="AF157" s="34">
        <f>((T157+T156)/2)*AD157*K_P/K_UNIT</f>
        <v>1.8503717079240059e-16</v>
      </c>
      <c r="AG157" s="34">
        <f>Y157*K_D/K_UNIT</f>
        <v>1.6885324816343044e-06</v>
      </c>
      <c r="AH157" s="34">
        <f>AC157*K_I/K_UNIT/K_TIME_UNIT</f>
        <v>-0.77738008041136575</v>
      </c>
      <c r="AI157" s="34">
        <f>SUM(AE157:AH157)</f>
        <v>-0.63848950297382623</v>
      </c>
      <c r="AJ157" s="50">
        <f>AI157+AJ156</f>
        <v>-186.45932455965223</v>
      </c>
      <c r="AK157" s="38">
        <f>AK156+AI157</f>
        <v>1313.5406754403471</v>
      </c>
    </row>
    <row r="158" ht="14.2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26">
        <f>L157</f>
        <v>44199.125000000247</v>
      </c>
      <c r="L158" s="28">
        <f>K158+2/24/6</f>
        <v>44199.138888889138</v>
      </c>
      <c r="M158" s="75">
        <f>(L158-K158)*24*3600</f>
        <v>1200.0000001396984</v>
      </c>
      <c r="N158" s="30">
        <f>SUMIFS(LIQUIDITY_DELTAS2,TIMESTAMPS2,"&gt;="&amp;K158,TIMESTAMPS2,"&lt;"&amp;L158)</f>
        <v>0</v>
      </c>
      <c r="O158" s="75">
        <f>O157+N158</f>
        <v>999999.99999999988</v>
      </c>
      <c r="P158" s="75">
        <f>P157-N158</f>
        <v>1000000.0000000002</v>
      </c>
      <c r="Q158" s="76">
        <f>O158+P158</f>
        <v>2000000</v>
      </c>
      <c r="R158" s="77">
        <f>P158/Q158</f>
        <v>0.50000000000000011</v>
      </c>
      <c r="S158" s="78">
        <f>TARGET/PEER_TARGET_UNIT</f>
        <v>0.5</v>
      </c>
      <c r="T158" s="41">
        <f>IF(R158&gt;S158,0.5/(1-S158)*(R158-S158),0.5/S158*(R158-S158))</f>
        <v>1.1102230246251565e-16</v>
      </c>
      <c r="U158" s="42">
        <f>(T158-T157)/M158</f>
        <v>0</v>
      </c>
      <c r="V158" s="79">
        <f>T158-T157</f>
        <v>0</v>
      </c>
      <c r="W158" s="44">
        <f>IF(ALPHA_D&lt;=0,0,EXP(-ALPHA_D*M158/ALPHA_TIME_UNIT))</f>
        <v>0.71653131054598418</v>
      </c>
      <c r="X158" s="34">
        <f>U158+W158*(X157-U158)</f>
        <v>3.5396549329439366e-12</v>
      </c>
      <c r="Y158" s="35">
        <f>V158+(1-W158)*(X157-U158)/(ALPHA_D/ALPHA_TIME_UNIT)</f>
        <v>5.041193299853713e-09</v>
      </c>
      <c r="Z158" s="45">
        <f>IF(ALPHA_I&lt;=0,0,EXP(-ALPHA_I*M158/ALPHA_TIME_UNIT))</f>
        <v>0.98675516180566403</v>
      </c>
      <c r="AA158" s="46">
        <f>U158/(ALPHA_I/ALPHA_TIME_UNIT)</f>
        <v>0</v>
      </c>
      <c r="AB158" s="47">
        <f>T158-AA158+Z158*(AB157+AA158-T157)</f>
        <v>-0.11429719185982809</v>
      </c>
      <c r="AC158" s="48">
        <f>M158*((T158+T157)/2-AA158)+1/(ALPHA_I/ALPHA_TIME_UNIT)*(1-Z158)*(AB157+AA158-T157)</f>
        <v>-138.0750852655471</v>
      </c>
      <c r="AD158" s="80">
        <f>M158/K_TIME_UNIT</f>
        <v>0.013888888890505768</v>
      </c>
      <c r="AE158" s="34">
        <f>K_T/K_UNIT*AD158</f>
        <v>0.13888888890505768</v>
      </c>
      <c r="AF158" s="34">
        <f>((T158+T157)/2)*AD158*K_P/K_UNIT</f>
        <v>1.8503717079240059e-16</v>
      </c>
      <c r="AG158" s="34">
        <f>Y158*K_D/K_UNIT</f>
        <v>1.2098863919648912e-06</v>
      </c>
      <c r="AH158" s="34">
        <f>AC158*K_I/K_UNIT/K_TIME_UNIT</f>
        <v>-0.76708380703081724</v>
      </c>
      <c r="AI158" s="34">
        <f>SUM(AE158:AH158)</f>
        <v>-0.62819370823936738</v>
      </c>
      <c r="AJ158" s="50">
        <f>AI158+AJ157</f>
        <v>-187.0875182678916</v>
      </c>
      <c r="AK158" s="38">
        <f>AK157+AI158</f>
        <v>1312.9124817321076</v>
      </c>
    </row>
    <row r="159" ht="14.25">
      <c r="A159" s="73"/>
      <c r="B159" s="73"/>
      <c r="C159" s="73"/>
      <c r="D159" s="73"/>
      <c r="E159" s="73"/>
      <c r="F159" s="73"/>
      <c r="G159" s="73"/>
      <c r="H159" s="73"/>
      <c r="I159" s="73"/>
      <c r="J159" s="81"/>
      <c r="K159" s="26">
        <f>L158</f>
        <v>44199.138888889138</v>
      </c>
      <c r="L159" s="28">
        <f>K159+2/24/6</f>
        <v>44199.152777778028</v>
      </c>
      <c r="M159" s="83">
        <f>(L159-K159)*24*3600</f>
        <v>1200.0000001396984</v>
      </c>
      <c r="N159" s="30">
        <f>SUMIFS(LIQUIDITY_DELTAS2,TIMESTAMPS2,"&gt;="&amp;K159,TIMESTAMPS2,"&lt;"&amp;L159)</f>
        <v>0</v>
      </c>
      <c r="O159" s="83">
        <f>O158+N159</f>
        <v>999999.99999999988</v>
      </c>
      <c r="P159" s="83">
        <f>P158-N159</f>
        <v>1000000.0000000002</v>
      </c>
      <c r="Q159" s="84">
        <f>O159+P159</f>
        <v>2000000</v>
      </c>
      <c r="R159" s="85">
        <f>P159/Q159</f>
        <v>0.50000000000000011</v>
      </c>
      <c r="S159" s="86">
        <f>TARGET/PEER_TARGET_UNIT</f>
        <v>0.5</v>
      </c>
      <c r="T159" s="41">
        <f>IF(R159&gt;S159,0.5/(1-S159)*(R159-S159),0.5/S159*(R159-S159))</f>
        <v>1.1102230246251565e-16</v>
      </c>
      <c r="U159" s="42">
        <f>(T159-T158)/M159</f>
        <v>0</v>
      </c>
      <c r="V159" s="87">
        <f>T159-T158</f>
        <v>0</v>
      </c>
      <c r="W159" s="44">
        <f>IF(ALPHA_D&lt;=0,0,EXP(-ALPHA_D*M159/ALPHA_TIME_UNIT))</f>
        <v>0.71653131054598418</v>
      </c>
      <c r="X159" s="34">
        <f>U159+W159*(X158-U159)</f>
        <v>2.5362735879828765e-12</v>
      </c>
      <c r="Y159" s="35">
        <f>V159+(1-W159)*(X158-U159)/(ALPHA_D/ALPHA_TIME_UNIT)</f>
        <v>3.6121728418598157e-09</v>
      </c>
      <c r="Z159" s="45">
        <f>IF(ALPHA_I&lt;=0,0,EXP(-ALPHA_I*M159/ALPHA_TIME_UNIT))</f>
        <v>0.98675516180566403</v>
      </c>
      <c r="AA159" s="46">
        <f>U159/(ALPHA_I/ALPHA_TIME_UNIT)</f>
        <v>0</v>
      </c>
      <c r="AB159" s="47">
        <f>T159-AA159+Z159*(AB158+AA159-T158)</f>
        <v>-0.11278334404757769</v>
      </c>
      <c r="AC159" s="48">
        <f>M159*((T159+T158)/2-AA159)+1/(ALPHA_I/ALPHA_TIME_UNIT)*(1-Z159)*(AB158+AA159-T158)</f>
        <v>-136.24630310253579</v>
      </c>
      <c r="AD159" s="88">
        <f>M159/K_TIME_UNIT</f>
        <v>0.013888888890505768</v>
      </c>
      <c r="AE159" s="34">
        <f>K_T/K_UNIT*AD159</f>
        <v>0.13888888890505768</v>
      </c>
      <c r="AF159" s="34">
        <f>((T159+T158)/2)*AD159*K_P/K_UNIT</f>
        <v>1.8503717079240059e-16</v>
      </c>
      <c r="AG159" s="34">
        <f>Y159*K_D/K_UNIT</f>
        <v>8.669214820463558e-07</v>
      </c>
      <c r="AH159" s="34">
        <f>AC159*K_I/K_UNIT/K_TIME_UNIT</f>
        <v>-0.75692390612519878</v>
      </c>
      <c r="AI159" s="34">
        <f>SUM(AE159:AH159)</f>
        <v>-0.61803415029865882</v>
      </c>
      <c r="AJ159" s="50">
        <f>AI159+AJ158</f>
        <v>-187.70555241819025</v>
      </c>
      <c r="AK159" s="38">
        <f>AK158+AI159</f>
        <v>1312.294447581809</v>
      </c>
    </row>
    <row r="160" ht="14.25">
      <c r="K160" s="26">
        <f>L159</f>
        <v>44199.152777778028</v>
      </c>
      <c r="L160" s="28">
        <f>K160+2/24/6</f>
        <v>44199.166666666919</v>
      </c>
      <c r="M160" s="30">
        <f>(L160-K160)*24*3600</f>
        <v>1200.0000001396984</v>
      </c>
      <c r="N160" s="30">
        <f>SUMIFS(LIQUIDITY_DELTAS2,TIMESTAMPS2,"&gt;="&amp;K160,TIMESTAMPS2,"&lt;"&amp;L160)</f>
        <v>0</v>
      </c>
      <c r="O160" s="30">
        <f>O159+N160</f>
        <v>999999.99999999988</v>
      </c>
      <c r="P160" s="30">
        <f>P159-N160</f>
        <v>1000000.0000000002</v>
      </c>
      <c r="Q160" s="27">
        <f>O160+P160</f>
        <v>2000000</v>
      </c>
      <c r="R160" s="40">
        <f>P160/Q160</f>
        <v>0.50000000000000011</v>
      </c>
      <c r="S160" s="41">
        <f>TARGET/PEER_TARGET_UNIT</f>
        <v>0.5</v>
      </c>
      <c r="T160" s="41">
        <f>IF(R160&gt;S160,0.5/(1-S160)*(R160-S160),0.5/S160*(R160-S160))</f>
        <v>1.1102230246251565e-16</v>
      </c>
      <c r="U160" s="42">
        <f>(T160-T159)/M160</f>
        <v>0</v>
      </c>
      <c r="V160" s="43">
        <f>T160-T159</f>
        <v>0</v>
      </c>
      <c r="W160" s="44">
        <f>IF(ALPHA_D&lt;=0,0,EXP(-ALPHA_D*M160/ALPHA_TIME_UNIT))</f>
        <v>0.71653131054598418</v>
      </c>
      <c r="X160" s="34">
        <f>U160+W160*(X159-U160)</f>
        <v>1.817319437900536e-12</v>
      </c>
      <c r="Y160" s="35">
        <f>V160+(1-W160)*(X159-U160)/(ALPHA_D/ALPHA_TIME_UNIT)</f>
        <v>2.5882349402964255e-09</v>
      </c>
      <c r="Z160" s="45">
        <f>IF(ALPHA_I&lt;=0,0,EXP(-ALPHA_I*M160/ALPHA_TIME_UNIT))</f>
        <v>0.98675516180566403</v>
      </c>
      <c r="AA160" s="46">
        <f>U160/(ALPHA_I/ALPHA_TIME_UNIT)</f>
        <v>0</v>
      </c>
      <c r="AB160" s="47">
        <f>T160-AA160+Z160*(AB159+AA160-T159)</f>
        <v>-0.1112895469046514</v>
      </c>
      <c r="AC160" s="48">
        <f>M160*((T160+T159)/2-AA160)+1/(ALPHA_I/ALPHA_TIME_UNIT)*(1-Z160)*(AB159+AA160-T159)</f>
        <v>-134.44174286336624</v>
      </c>
      <c r="AD160" s="89">
        <f>M160/K_TIME_UNIT</f>
        <v>0.013888888890505768</v>
      </c>
      <c r="AE160" s="34">
        <f>K_T/K_UNIT*AD160</f>
        <v>0.13888888890505768</v>
      </c>
      <c r="AF160" s="34">
        <f>((T160+T159)/2)*AD160*K_P/K_UNIT</f>
        <v>1.8503717079240059e-16</v>
      </c>
      <c r="AG160" s="34">
        <f>Y160*K_D/K_UNIT</f>
        <v>6.2117638567114208e-07</v>
      </c>
      <c r="AH160" s="34">
        <f>AC160*K_I/K_UNIT/K_TIME_UNIT</f>
        <v>-0.74689857146314576</v>
      </c>
      <c r="AI160" s="34">
        <f>SUM(AE160:AH160)</f>
        <v>-0.60800906138170219</v>
      </c>
      <c r="AJ160" s="50">
        <f>AI160+AJ159</f>
        <v>-188.31356147957194</v>
      </c>
      <c r="AK160" s="38">
        <f>AK159+AI160</f>
        <v>1311.6864385204274</v>
      </c>
    </row>
    <row r="161" ht="14.25">
      <c r="K161" s="26">
        <f>L160</f>
        <v>44199.166666666919</v>
      </c>
      <c r="L161" s="28">
        <f>K161+2/24/6</f>
        <v>44199.180555555809</v>
      </c>
      <c r="M161" s="30">
        <f>(L161-K161)*24*3600</f>
        <v>1200.0000001396984</v>
      </c>
      <c r="N161" s="30">
        <f>SUMIFS(LIQUIDITY_DELTAS2,TIMESTAMPS2,"&gt;="&amp;K161,TIMESTAMPS2,"&lt;"&amp;L161)</f>
        <v>0</v>
      </c>
      <c r="O161" s="30">
        <f>O160+N161</f>
        <v>999999.99999999988</v>
      </c>
      <c r="P161" s="30">
        <f>P160-N161</f>
        <v>1000000.0000000002</v>
      </c>
      <c r="Q161" s="27">
        <f>O161+P161</f>
        <v>2000000</v>
      </c>
      <c r="R161" s="40">
        <f>P161/Q161</f>
        <v>0.50000000000000011</v>
      </c>
      <c r="S161" s="41">
        <f>TARGET/PEER_TARGET_UNIT</f>
        <v>0.5</v>
      </c>
      <c r="T161" s="41">
        <f>IF(R161&gt;S161,0.5/(1-S161)*(R161-S161),0.5/S161*(R161-S161))</f>
        <v>1.1102230246251565e-16</v>
      </c>
      <c r="U161" s="42">
        <f>(T161-T160)/M161</f>
        <v>0</v>
      </c>
      <c r="V161" s="43">
        <f>T161-T160</f>
        <v>0</v>
      </c>
      <c r="W161" s="44">
        <f>IF(ALPHA_D&lt;=0,0,EXP(-ALPHA_D*M161/ALPHA_TIME_UNIT))</f>
        <v>0.71653131054598418</v>
      </c>
      <c r="X161" s="34">
        <f>U161+W161*(X160-U161)</f>
        <v>1.3021662785195624e-12</v>
      </c>
      <c r="Y161" s="35">
        <f>V161+(1-W161)*(X160-U161)/(ALPHA_D/ALPHA_TIME_UNIT)</f>
        <v>1.8545513737715051e-09</v>
      </c>
      <c r="Z161" s="45">
        <f>IF(ALPHA_I&lt;=0,0,EXP(-ALPHA_I*M161/ALPHA_TIME_UNIT))</f>
        <v>0.98675516180566403</v>
      </c>
      <c r="AA161" s="46">
        <f>U161/(ALPHA_I/ALPHA_TIME_UNIT)</f>
        <v>0</v>
      </c>
      <c r="AB161" s="47">
        <f>T161-AA161+Z161*(AB160+AA161-T160)</f>
        <v>-0.10981553486317833</v>
      </c>
      <c r="AC161" s="48">
        <f>M161*((T161+T160)/2-AA161)+1/(ALPHA_I/ALPHA_TIME_UNIT)*(1-Z161)*(AB160+AA161-T160)</f>
        <v>-132.66108373257646</v>
      </c>
      <c r="AD161" s="89">
        <f>M161/K_TIME_UNIT</f>
        <v>0.013888888890505768</v>
      </c>
      <c r="AE161" s="34">
        <f>K_T/K_UNIT*AD161</f>
        <v>0.13888888890505768</v>
      </c>
      <c r="AF161" s="34">
        <f>((T161+T160)/2)*AD161*K_P/K_UNIT</f>
        <v>1.8503717079240059e-16</v>
      </c>
      <c r="AG161" s="34">
        <f>Y161*K_D/K_UNIT</f>
        <v>4.4509232970516123e-07</v>
      </c>
      <c r="AH161" s="34">
        <f>AC161*K_I/K_UNIT/K_TIME_UNIT</f>
        <v>-0.73700602073653587</v>
      </c>
      <c r="AI161" s="34">
        <f>SUM(AE161:AH161)</f>
        <v>-0.59811668673914831</v>
      </c>
      <c r="AJ161" s="50">
        <f>AI161+AJ160</f>
        <v>-188.91167816631111</v>
      </c>
      <c r="AK161" s="38">
        <f>AK160+AI161</f>
        <v>1311.0883218336883</v>
      </c>
    </row>
    <row r="162" ht="14.25">
      <c r="K162" s="26">
        <f>L161</f>
        <v>44199.180555555809</v>
      </c>
      <c r="L162" s="28">
        <f>K162+2/24/6</f>
        <v>44199.1944444447</v>
      </c>
      <c r="M162" s="30">
        <f>(L162-K162)*24*3600</f>
        <v>1200.0000001396984</v>
      </c>
      <c r="N162" s="30">
        <f>SUMIFS(LIQUIDITY_DELTAS2,TIMESTAMPS2,"&gt;="&amp;K162,TIMESTAMPS2,"&lt;"&amp;L162)</f>
        <v>0</v>
      </c>
      <c r="O162" s="30">
        <f>O161+N162</f>
        <v>999999.99999999988</v>
      </c>
      <c r="P162" s="30">
        <f>P161-N162</f>
        <v>1000000.0000000002</v>
      </c>
      <c r="Q162" s="27">
        <f>O162+P162</f>
        <v>2000000</v>
      </c>
      <c r="R162" s="40">
        <f>P162/Q162</f>
        <v>0.50000000000000011</v>
      </c>
      <c r="S162" s="41">
        <f>TARGET/PEER_TARGET_UNIT</f>
        <v>0.5</v>
      </c>
      <c r="T162" s="41">
        <f>IF(R162&gt;S162,0.5/(1-S162)*(R162-S162),0.5/S162*(R162-S162))</f>
        <v>1.1102230246251565e-16</v>
      </c>
      <c r="U162" s="42">
        <f>(T162-T161)/M162</f>
        <v>0</v>
      </c>
      <c r="V162" s="43">
        <f>T162-T161</f>
        <v>0</v>
      </c>
      <c r="W162" s="44">
        <f>IF(ALPHA_D&lt;=0,0,EXP(-ALPHA_D*M162/ALPHA_TIME_UNIT))</f>
        <v>0.71653131054598418</v>
      </c>
      <c r="X162" s="34">
        <f>U162+W162*(X161-U162)</f>
        <v>9.3304291009640913e-13</v>
      </c>
      <c r="Y162" s="35">
        <f>V162+(1-W162)*(X161-U162)/(ALPHA_D/ALPHA_TIME_UNIT)</f>
        <v>1.3288441263233519e-09</v>
      </c>
      <c r="Z162" s="45">
        <f>IF(ALPHA_I&lt;=0,0,EXP(-ALPHA_I*M162/ALPHA_TIME_UNIT))</f>
        <v>0.98675516180566403</v>
      </c>
      <c r="AA162" s="46">
        <f>U162/(ALPHA_I/ALPHA_TIME_UNIT)</f>
        <v>0</v>
      </c>
      <c r="AB162" s="47">
        <f>T162-AA162+Z162*(AB161+AA162-T161)</f>
        <v>-0.10836104587269106</v>
      </c>
      <c r="AC162" s="48">
        <f>M162*((T162+T161)/2-AA162)+1/(ALPHA_I/ALPHA_TIME_UNIT)*(1-Z162)*(AB161+AA162-T161)</f>
        <v>-130.90400914385322</v>
      </c>
      <c r="AD162" s="89">
        <f>M162/K_TIME_UNIT</f>
        <v>0.013888888890505768</v>
      </c>
      <c r="AE162" s="34">
        <f>K_T/K_UNIT*AD162</f>
        <v>0.13888888890505768</v>
      </c>
      <c r="AF162" s="34">
        <f>((T162+T161)/2)*AD162*K_P/K_UNIT</f>
        <v>1.8503717079240059e-16</v>
      </c>
      <c r="AG162" s="34">
        <f>Y162*K_D/K_UNIT</f>
        <v>3.1892259031760445e-07</v>
      </c>
      <c r="AH162" s="34">
        <f>AC162*K_I/K_UNIT/K_TIME_UNIT</f>
        <v>-0.727244495243629</v>
      </c>
      <c r="AI162" s="34">
        <f>SUM(AE162:AH162)</f>
        <v>-0.58835528741598075</v>
      </c>
      <c r="AJ162" s="50">
        <f>AI162+AJ161</f>
        <v>-189.5000334537271</v>
      </c>
      <c r="AK162" s="38">
        <f>AK161+AI162</f>
        <v>1310.4999665462724</v>
      </c>
    </row>
    <row r="163" ht="14.25">
      <c r="K163" s="26">
        <f>L162</f>
        <v>44199.1944444447</v>
      </c>
      <c r="L163" s="28">
        <f>K163+2/24/6</f>
        <v>44199.20833333359</v>
      </c>
      <c r="M163" s="30">
        <f>(L163-K163)*24*3600</f>
        <v>1200.0000001396984</v>
      </c>
      <c r="N163" s="30">
        <f>SUMIFS(LIQUIDITY_DELTAS2,TIMESTAMPS2,"&gt;="&amp;K163,TIMESTAMPS2,"&lt;"&amp;L163)</f>
        <v>0</v>
      </c>
      <c r="O163" s="30">
        <f>O162+N163</f>
        <v>999999.99999999988</v>
      </c>
      <c r="P163" s="30">
        <f>P162-N163</f>
        <v>1000000.0000000002</v>
      </c>
      <c r="Q163" s="27">
        <f>O163+P163</f>
        <v>2000000</v>
      </c>
      <c r="R163" s="40">
        <f>P163/Q163</f>
        <v>0.50000000000000011</v>
      </c>
      <c r="S163" s="41">
        <f>TARGET/PEER_TARGET_UNIT</f>
        <v>0.5</v>
      </c>
      <c r="T163" s="41">
        <f>IF(R163&gt;S163,0.5/(1-S163)*(R163-S163),0.5/S163*(R163-S163))</f>
        <v>1.1102230246251565e-16</v>
      </c>
      <c r="U163" s="42">
        <f>(T163-T162)/M163</f>
        <v>0</v>
      </c>
      <c r="V163" s="43">
        <f>T163-T162</f>
        <v>0</v>
      </c>
      <c r="W163" s="44">
        <f>IF(ALPHA_D&lt;=0,0,EXP(-ALPHA_D*M163/ALPHA_TIME_UNIT))</f>
        <v>0.71653131054598418</v>
      </c>
      <c r="X163" s="34">
        <f>U163+W163*(X162-U163)</f>
        <v>6.6855445916701897e-13</v>
      </c>
      <c r="Y163" s="35">
        <f>V163+(1-W163)*(X162-U163)/(ALPHA_D/ALPHA_TIME_UNIT)</f>
        <v>9.5215842334580469e-10</v>
      </c>
      <c r="Z163" s="45">
        <f>IF(ALPHA_I&lt;=0,0,EXP(-ALPHA_I*M163/ALPHA_TIME_UNIT))</f>
        <v>0.98675516180566403</v>
      </c>
      <c r="AA163" s="46">
        <f>U163/(ALPHA_I/ALPHA_TIME_UNIT)</f>
        <v>0</v>
      </c>
      <c r="AB163" s="47">
        <f>T163-AA163+Z163*(AB162+AA163-T162)</f>
        <v>-0.10692582135353824</v>
      </c>
      <c r="AC163" s="48">
        <f>M163*((T163+T162)/2-AA163)+1/(ALPHA_I/ALPHA_TIME_UNIT)*(1-Z163)*(AB162+AA163-T162)</f>
        <v>-129.17020672375298</v>
      </c>
      <c r="AD163" s="89">
        <f>M163/K_TIME_UNIT</f>
        <v>0.013888888890505768</v>
      </c>
      <c r="AE163" s="34">
        <f>K_T/K_UNIT*AD163</f>
        <v>0.13888888890505768</v>
      </c>
      <c r="AF163" s="34">
        <f>((T163+T162)/2)*AD163*K_P/K_UNIT</f>
        <v>1.8503717079240059e-16</v>
      </c>
      <c r="AG163" s="34">
        <f>Y163*K_D/K_UNIT</f>
        <v>2.2851802160299313e-07</v>
      </c>
      <c r="AH163" s="34">
        <f>AC163*K_I/K_UNIT/K_TIME_UNIT</f>
        <v>-0.71761225957640551</v>
      </c>
      <c r="AI163" s="34">
        <f>SUM(AE163:AH163)</f>
        <v>-0.57872314215332599</v>
      </c>
      <c r="AJ163" s="50">
        <f>AI163+AJ162</f>
        <v>-190.07875659588044</v>
      </c>
      <c r="AK163" s="38">
        <f>AK162+AI163</f>
        <v>1309.921243404119</v>
      </c>
    </row>
    <row r="164" ht="14.25">
      <c r="K164" s="26">
        <f>L163</f>
        <v>44199.20833333359</v>
      </c>
      <c r="L164" s="28">
        <f>K164+2/24/6</f>
        <v>44199.222222222481</v>
      </c>
      <c r="M164" s="30">
        <f>(L164-K164)*24*3600</f>
        <v>1200.0000001396984</v>
      </c>
      <c r="N164" s="30">
        <f>SUMIFS(LIQUIDITY_DELTAS2,TIMESTAMPS2,"&gt;="&amp;K164,TIMESTAMPS2,"&lt;"&amp;L164)</f>
        <v>0</v>
      </c>
      <c r="O164" s="30">
        <f>O163+N164</f>
        <v>999999.99999999988</v>
      </c>
      <c r="P164" s="30">
        <f>P163-N164</f>
        <v>1000000.0000000002</v>
      </c>
      <c r="Q164" s="27">
        <f>O164+P164</f>
        <v>2000000</v>
      </c>
      <c r="R164" s="40">
        <f>P164/Q164</f>
        <v>0.50000000000000011</v>
      </c>
      <c r="S164" s="41">
        <f>TARGET/PEER_TARGET_UNIT</f>
        <v>0.5</v>
      </c>
      <c r="T164" s="41">
        <f>IF(R164&gt;S164,0.5/(1-S164)*(R164-S164),0.5/S164*(R164-S164))</f>
        <v>1.1102230246251565e-16</v>
      </c>
      <c r="U164" s="42">
        <f>(T164-T163)/M164</f>
        <v>0</v>
      </c>
      <c r="V164" s="43">
        <f>T164-T163</f>
        <v>0</v>
      </c>
      <c r="W164" s="44">
        <f>IF(ALPHA_D&lt;=0,0,EXP(-ALPHA_D*M164/ALPHA_TIME_UNIT))</f>
        <v>0.71653131054598418</v>
      </c>
      <c r="X164" s="34">
        <f>U164+W164*(X163-U164)</f>
        <v>4.7904020279830573e-13</v>
      </c>
      <c r="Y164" s="35">
        <f>V164+(1-W164)*(X163-U164)/(ALPHA_D/ALPHA_TIME_UNIT)</f>
        <v>6.8225132292736746e-10</v>
      </c>
      <c r="Z164" s="45">
        <f>IF(ALPHA_I&lt;=0,0,EXP(-ALPHA_I*M164/ALPHA_TIME_UNIT))</f>
        <v>0.98675516180566403</v>
      </c>
      <c r="AA164" s="46">
        <f>U164/(ALPHA_I/ALPHA_TIME_UNIT)</f>
        <v>0</v>
      </c>
      <c r="AB164" s="47">
        <f>T164-AA164+Z164*(AB163+AA164-T163)</f>
        <v>-0.10550960615091415</v>
      </c>
      <c r="AC164" s="48">
        <f>M164*((T164+T163)/2-AA164)+1/(ALPHA_I/ALPHA_TIME_UNIT)*(1-Z164)*(AB163+AA164-T163)</f>
        <v>-127.45936823616796</v>
      </c>
      <c r="AD164" s="89">
        <f>M164/K_TIME_UNIT</f>
        <v>0.013888888890505768</v>
      </c>
      <c r="AE164" s="34">
        <f>K_T/K_UNIT*AD164</f>
        <v>0.13888888890505768</v>
      </c>
      <c r="AF164" s="34">
        <f>((T164+T163)/2)*AD164*K_P/K_UNIT</f>
        <v>1.8503717079240059e-16</v>
      </c>
      <c r="AG164" s="34">
        <f>Y164*K_D/K_UNIT</f>
        <v>1.637403175025682e-07</v>
      </c>
      <c r="AH164" s="34">
        <f>AC164*K_I/K_UNIT/K_TIME_UNIT</f>
        <v>-0.70810760131204431</v>
      </c>
      <c r="AI164" s="34">
        <f>SUM(AE164:AH164)</f>
        <v>-0.56921854866666899</v>
      </c>
      <c r="AJ164" s="50">
        <f>AI164+AJ163</f>
        <v>-190.6479751445471</v>
      </c>
      <c r="AK164" s="38">
        <f>AK163+AI164</f>
        <v>1309.3520248554523</v>
      </c>
    </row>
    <row r="165" ht="14.25">
      <c r="K165" s="26">
        <f>L164</f>
        <v>44199.222222222481</v>
      </c>
      <c r="L165" s="28">
        <f>K165+2/24/6</f>
        <v>44199.236111111371</v>
      </c>
      <c r="M165" s="30">
        <f>(L165-K165)*24*3600</f>
        <v>1200.0000001396984</v>
      </c>
      <c r="N165" s="30">
        <f>SUMIFS(LIQUIDITY_DELTAS2,TIMESTAMPS2,"&gt;="&amp;K165,TIMESTAMPS2,"&lt;"&amp;L165)</f>
        <v>0</v>
      </c>
      <c r="O165" s="30">
        <f>O164+N165</f>
        <v>999999.99999999988</v>
      </c>
      <c r="P165" s="30">
        <f>P164-N165</f>
        <v>1000000.0000000002</v>
      </c>
      <c r="Q165" s="27">
        <f>O165+P165</f>
        <v>2000000</v>
      </c>
      <c r="R165" s="40">
        <f>P165/Q165</f>
        <v>0.50000000000000011</v>
      </c>
      <c r="S165" s="41">
        <f>TARGET/PEER_TARGET_UNIT</f>
        <v>0.5</v>
      </c>
      <c r="T165" s="41">
        <f>IF(R165&gt;S165,0.5/(1-S165)*(R165-S165),0.5/S165*(R165-S165))</f>
        <v>1.1102230246251565e-16</v>
      </c>
      <c r="U165" s="42">
        <f>(T165-T164)/M165</f>
        <v>0</v>
      </c>
      <c r="V165" s="43">
        <f>T165-T164</f>
        <v>0</v>
      </c>
      <c r="W165" s="44">
        <f>IF(ALPHA_D&lt;=0,0,EXP(-ALPHA_D*M165/ALPHA_TIME_UNIT))</f>
        <v>0.71653131054598418</v>
      </c>
      <c r="X165" s="34">
        <f>U165+W165*(X164-U165)</f>
        <v>3.4324730431528406e-13</v>
      </c>
      <c r="Y165" s="35">
        <f>V165+(1-W165)*(X164-U165)/(ALPHA_D/ALPHA_TIME_UNIT)</f>
        <v>4.8885443453887807e-10</v>
      </c>
      <c r="Z165" s="45">
        <f>IF(ALPHA_I&lt;=0,0,EXP(-ALPHA_I*M165/ALPHA_TIME_UNIT))</f>
        <v>0.98675516180566403</v>
      </c>
      <c r="AA165" s="46">
        <f>U165/(ALPHA_I/ALPHA_TIME_UNIT)</f>
        <v>0</v>
      </c>
      <c r="AB165" s="47">
        <f>T165-AA165+Z165*(AB164+AA165-T164)</f>
        <v>-0.10411214848949717</v>
      </c>
      <c r="AC165" s="48">
        <f>M165*((T165+T164)/2-AA165)+1/(ALPHA_I/ALPHA_TIME_UNIT)*(1-Z165)*(AB164+AA165-T164)</f>
        <v>-125.77118952752762</v>
      </c>
      <c r="AD165" s="89">
        <f>M165/K_TIME_UNIT</f>
        <v>0.013888888890505768</v>
      </c>
      <c r="AE165" s="34">
        <f>K_T/K_UNIT*AD165</f>
        <v>0.13888888890505768</v>
      </c>
      <c r="AF165" s="34">
        <f>((T165+T164)/2)*AD165*K_P/K_UNIT</f>
        <v>1.8503717079240059e-16</v>
      </c>
      <c r="AG165" s="34">
        <f>Y165*K_D/K_UNIT</f>
        <v>1.1732506428933074e-07</v>
      </c>
      <c r="AH165" s="34">
        <f>AC165*K_I/K_UNIT/K_TIME_UNIT</f>
        <v>-0.69872883070848679</v>
      </c>
      <c r="AI165" s="34">
        <f>SUM(AE165:AH165)</f>
        <v>-0.55983982447836467</v>
      </c>
      <c r="AJ165" s="50">
        <f>AI165+AJ164</f>
        <v>-191.20781496902546</v>
      </c>
      <c r="AK165" s="38">
        <f>AK164+AI165</f>
        <v>1308.792185030974</v>
      </c>
    </row>
    <row r="166" ht="14.25">
      <c r="K166" s="26">
        <f>L165</f>
        <v>44199.236111111371</v>
      </c>
      <c r="L166" s="28">
        <f>K166+2/24/6</f>
        <v>44199.250000000262</v>
      </c>
      <c r="M166" s="30">
        <f>(L166-K166)*24*3600</f>
        <v>1200.0000001396984</v>
      </c>
      <c r="N166" s="30">
        <f>SUMIFS(LIQUIDITY_DELTAS2,TIMESTAMPS2,"&gt;="&amp;K166,TIMESTAMPS2,"&lt;"&amp;L166)</f>
        <v>0</v>
      </c>
      <c r="O166" s="30">
        <f>O165+N166</f>
        <v>999999.99999999988</v>
      </c>
      <c r="P166" s="30">
        <f>P165-N166</f>
        <v>1000000.0000000002</v>
      </c>
      <c r="Q166" s="27">
        <f>O166+P166</f>
        <v>2000000</v>
      </c>
      <c r="R166" s="40">
        <f>P166/Q166</f>
        <v>0.50000000000000011</v>
      </c>
      <c r="S166" s="41">
        <f>TARGET/PEER_TARGET_UNIT</f>
        <v>0.5</v>
      </c>
      <c r="T166" s="41">
        <f>IF(R166&gt;S166,0.5/(1-S166)*(R166-S166),0.5/S166*(R166-S166))</f>
        <v>1.1102230246251565e-16</v>
      </c>
      <c r="U166" s="42">
        <f>(T166-T165)/M166</f>
        <v>0</v>
      </c>
      <c r="V166" s="43">
        <f>T166-T165</f>
        <v>0</v>
      </c>
      <c r="W166" s="44">
        <f>IF(ALPHA_D&lt;=0,0,EXP(-ALPHA_D*M166/ALPHA_TIME_UNIT))</f>
        <v>0.71653131054598418</v>
      </c>
      <c r="X166" s="34">
        <f>U166+W166*(X165-U166)</f>
        <v>2.4594744080240673e-13</v>
      </c>
      <c r="Y166" s="35">
        <f>V166+(1-W166)*(X165-U166)/(ALPHA_D/ALPHA_TIME_UNIT)</f>
        <v>3.5027950864635837e-10</v>
      </c>
      <c r="Z166" s="45">
        <f>IF(ALPHA_I&lt;=0,0,EXP(-ALPHA_I*M166/ALPHA_TIME_UNIT))</f>
        <v>0.98675516180566403</v>
      </c>
      <c r="AA166" s="46">
        <f>U166/(ALPHA_I/ALPHA_TIME_UNIT)</f>
        <v>0</v>
      </c>
      <c r="AB166" s="47">
        <f>T166-AA166+Z166*(AB165+AA166-T165)</f>
        <v>-0.1027331999286891</v>
      </c>
      <c r="AC166" s="48">
        <f>M166*((T166+T165)/2-AA166)+1/(ALPHA_I/ALPHA_TIME_UNIT)*(1-Z166)*(AB165+AA166-T165)</f>
        <v>-124.10537047272635</v>
      </c>
      <c r="AD166" s="89">
        <f>M166/K_TIME_UNIT</f>
        <v>0.013888888890505768</v>
      </c>
      <c r="AE166" s="34">
        <f>K_T/K_UNIT*AD166</f>
        <v>0.13888888890505768</v>
      </c>
      <c r="AF166" s="34">
        <f>((T166+T165)/2)*AD166*K_P/K_UNIT</f>
        <v>1.8503717079240059e-16</v>
      </c>
      <c r="AG166" s="34">
        <f>Y166*K_D/K_UNIT</f>
        <v>8.4067082075126013e-08</v>
      </c>
      <c r="AH166" s="34">
        <f>AC166*K_I/K_UNIT/K_TIME_UNIT</f>
        <v>-0.68947428040403524</v>
      </c>
      <c r="AI166" s="34">
        <f>SUM(AE166:AH166)</f>
        <v>-0.55058530743189527</v>
      </c>
      <c r="AJ166" s="50">
        <f>AI166+AJ165</f>
        <v>-191.75840027645737</v>
      </c>
      <c r="AK166" s="38">
        <f>AK165+AI166</f>
        <v>1308.2415997235421</v>
      </c>
    </row>
    <row r="167" ht="14.25">
      <c r="K167" s="26">
        <f>L166</f>
        <v>44199.250000000262</v>
      </c>
      <c r="L167" s="28">
        <f>K167+2/24/6</f>
        <v>44199.263888889152</v>
      </c>
      <c r="M167" s="30">
        <f>(L167-K167)*24*3600</f>
        <v>1200.0000001396984</v>
      </c>
      <c r="N167" s="30">
        <f>SUMIFS(LIQUIDITY_DELTAS2,TIMESTAMPS2,"&gt;="&amp;K167,TIMESTAMPS2,"&lt;"&amp;L167)</f>
        <v>0</v>
      </c>
      <c r="O167" s="30">
        <f>O166+N167</f>
        <v>999999.99999999988</v>
      </c>
      <c r="P167" s="30">
        <f>P166-N167</f>
        <v>1000000.0000000002</v>
      </c>
      <c r="Q167" s="27">
        <f>O167+P167</f>
        <v>2000000</v>
      </c>
      <c r="R167" s="40">
        <f>P167/Q167</f>
        <v>0.50000000000000011</v>
      </c>
      <c r="S167" s="41">
        <f>TARGET/PEER_TARGET_UNIT</f>
        <v>0.5</v>
      </c>
      <c r="T167" s="41">
        <f>IF(R167&gt;S167,0.5/(1-S167)*(R167-S167),0.5/S167*(R167-S167))</f>
        <v>1.1102230246251565e-16</v>
      </c>
      <c r="U167" s="42">
        <f>(T167-T166)/M167</f>
        <v>0</v>
      </c>
      <c r="V167" s="43">
        <f>T167-T166</f>
        <v>0</v>
      </c>
      <c r="W167" s="44">
        <f>IF(ALPHA_D&lt;=0,0,EXP(-ALPHA_D*M167/ALPHA_TIME_UNIT))</f>
        <v>0.71653131054598418</v>
      </c>
      <c r="X167" s="34">
        <f>U167+W167*(X166-U167)</f>
        <v>1.7622904208357935e-13</v>
      </c>
      <c r="Y167" s="35">
        <f>V167+(1-W167)*(X166-U167)/(ALPHA_D/ALPHA_TIME_UNIT)</f>
        <v>2.5098623538777856e-10</v>
      </c>
      <c r="Z167" s="45">
        <f>IF(ALPHA_I&lt;=0,0,EXP(-ALPHA_I*M167/ALPHA_TIME_UNIT))</f>
        <v>0.98675516180566403</v>
      </c>
      <c r="AA167" s="46">
        <f>U167/(ALPHA_I/ALPHA_TIME_UNIT)</f>
        <v>0</v>
      </c>
      <c r="AB167" s="47">
        <f>T167-AA167+Z167*(AB166+AA167-T166)</f>
        <v>-0.10137251531844724</v>
      </c>
      <c r="AC167" s="48">
        <f>M167*((T167+T166)/2-AA167)+1/(ALPHA_I/ALPHA_TIME_UNIT)*(1-Z167)*(AB166+AA167-T166)</f>
        <v>-122.46161492176697</v>
      </c>
      <c r="AD167" s="89">
        <f>M167/K_TIME_UNIT</f>
        <v>0.013888888890505768</v>
      </c>
      <c r="AE167" s="34">
        <f>K_T/K_UNIT*AD167</f>
        <v>0.13888888890505768</v>
      </c>
      <c r="AF167" s="34">
        <f>((T167+T166)/2)*AD167*K_P/K_UNIT</f>
        <v>1.8503717079240059e-16</v>
      </c>
      <c r="AG167" s="34">
        <f>Y167*K_D/K_UNIT</f>
        <v>6.023669649306686e-08</v>
      </c>
      <c r="AH167" s="34">
        <f>AC167*K_I/K_UNIT/K_TIME_UNIT</f>
        <v>-0.68034230512092753</v>
      </c>
      <c r="AI167" s="34">
        <f>SUM(AE167:AH167)</f>
        <v>-0.54145335597917321</v>
      </c>
      <c r="AJ167" s="50">
        <f>AI167+AJ166</f>
        <v>-192.29985363243654</v>
      </c>
      <c r="AK167" s="38">
        <f>AK166+AI167</f>
        <v>1307.7001463675629</v>
      </c>
    </row>
    <row r="168" ht="14.25">
      <c r="K168" s="26">
        <f>L167</f>
        <v>44199.263888889152</v>
      </c>
      <c r="L168" s="28">
        <f>K168+2/24/6</f>
        <v>44199.277777778043</v>
      </c>
      <c r="M168" s="30">
        <f>(L168-K168)*24*3600</f>
        <v>1200.0000001396984</v>
      </c>
      <c r="N168" s="30">
        <f>SUMIFS(LIQUIDITY_DELTAS2,TIMESTAMPS2,"&gt;="&amp;K168,TIMESTAMPS2,"&lt;"&amp;L168)</f>
        <v>0</v>
      </c>
      <c r="O168" s="30">
        <f>O167+N168</f>
        <v>999999.99999999988</v>
      </c>
      <c r="P168" s="30">
        <f>P167-N168</f>
        <v>1000000.0000000002</v>
      </c>
      <c r="Q168" s="27">
        <f>O168+P168</f>
        <v>2000000</v>
      </c>
      <c r="R168" s="40">
        <f>P168/Q168</f>
        <v>0.50000000000000011</v>
      </c>
      <c r="S168" s="41">
        <f>TARGET/PEER_TARGET_UNIT</f>
        <v>0.5</v>
      </c>
      <c r="T168" s="41">
        <f>IF(R168&gt;S168,0.5/(1-S168)*(R168-S168),0.5/S168*(R168-S168))</f>
        <v>1.1102230246251565e-16</v>
      </c>
      <c r="U168" s="42">
        <f>(T168-T167)/M168</f>
        <v>0</v>
      </c>
      <c r="V168" s="43">
        <f>T168-T167</f>
        <v>0</v>
      </c>
      <c r="W168" s="44">
        <f>IF(ALPHA_D&lt;=0,0,EXP(-ALPHA_D*M168/ALPHA_TIME_UNIT))</f>
        <v>0.71653131054598418</v>
      </c>
      <c r="X168" s="34">
        <f>U168+W168*(X167-U168)</f>
        <v>1.262736264804105e-13</v>
      </c>
      <c r="Y168" s="35">
        <f>V168+(1-W168)*(X167-U168)/(ALPHA_D/ALPHA_TIME_UNIT)</f>
        <v>1.7983949617140784e-10</v>
      </c>
      <c r="Z168" s="45">
        <f>IF(ALPHA_I&lt;=0,0,EXP(-ALPHA_I*M168/ALPHA_TIME_UNIT))</f>
        <v>0.98675516180566403</v>
      </c>
      <c r="AA168" s="46">
        <f>U168/(ALPHA_I/ALPHA_TIME_UNIT)</f>
        <v>0</v>
      </c>
      <c r="AB168" s="47">
        <f>T168-AA168+Z168*(AB167+AA168-T167)</f>
        <v>-0.10002985275570156</v>
      </c>
      <c r="AC168" s="48">
        <f>M168*((T168+T167)/2-AA168)+1/(ALPHA_I/ALPHA_TIME_UNIT)*(1-Z168)*(AB167+AA168-T167)</f>
        <v>-120.83963064711108</v>
      </c>
      <c r="AD168" s="89">
        <f>M168/K_TIME_UNIT</f>
        <v>0.013888888890505768</v>
      </c>
      <c r="AE168" s="34">
        <f>K_T/K_UNIT*AD168</f>
        <v>0.13888888890505768</v>
      </c>
      <c r="AF168" s="34">
        <f>((T168+T167)/2)*AD168*K_P/K_UNIT</f>
        <v>1.8503717079240059e-16</v>
      </c>
      <c r="AG168" s="34">
        <f>Y168*K_D/K_UNIT</f>
        <v>4.3161479081137884e-08</v>
      </c>
      <c r="AH168" s="34">
        <f>AC168*K_I/K_UNIT/K_TIME_UNIT</f>
        <v>-0.67133128137283937</v>
      </c>
      <c r="AI168" s="34">
        <f>SUM(AE168:AH168)</f>
        <v>-0.53244234930630241</v>
      </c>
      <c r="AJ168" s="50">
        <f>AI168+AJ167</f>
        <v>-192.83229598174285</v>
      </c>
      <c r="AK168" s="38">
        <f>AK167+AI168</f>
        <v>1307.1677040182565</v>
      </c>
    </row>
    <row r="169" ht="14.25">
      <c r="K169" s="26">
        <f>L168</f>
        <v>44199.277777778043</v>
      </c>
      <c r="L169" s="28">
        <f>K169+2/24/6</f>
        <v>44199.291666666933</v>
      </c>
      <c r="M169" s="30">
        <f>(L169-K169)*24*3600</f>
        <v>1200.0000001396984</v>
      </c>
      <c r="N169" s="30">
        <f>SUMIFS(LIQUIDITY_DELTAS2,TIMESTAMPS2,"&gt;="&amp;K169,TIMESTAMPS2,"&lt;"&amp;L169)</f>
        <v>0</v>
      </c>
      <c r="O169" s="30">
        <f>O168+N169</f>
        <v>999999.99999999988</v>
      </c>
      <c r="P169" s="30">
        <f>P168-N169</f>
        <v>1000000.0000000002</v>
      </c>
      <c r="Q169" s="27">
        <f>O169+P169</f>
        <v>2000000</v>
      </c>
      <c r="R169" s="40">
        <f>P169/Q169</f>
        <v>0.50000000000000011</v>
      </c>
      <c r="S169" s="41">
        <f>TARGET/PEER_TARGET_UNIT</f>
        <v>0.5</v>
      </c>
      <c r="T169" s="41">
        <f>IF(R169&gt;S169,0.5/(1-S169)*(R169-S169),0.5/S169*(R169-S169))</f>
        <v>1.1102230246251565e-16</v>
      </c>
      <c r="U169" s="42">
        <f>(T169-T168)/M169</f>
        <v>0</v>
      </c>
      <c r="V169" s="43">
        <f>T169-T168</f>
        <v>0</v>
      </c>
      <c r="W169" s="44">
        <f>IF(ALPHA_D&lt;=0,0,EXP(-ALPHA_D*M169/ALPHA_TIME_UNIT))</f>
        <v>0.71653131054598418</v>
      </c>
      <c r="X169" s="34">
        <f>U169+W169*(X168-U169)</f>
        <v>9.0479007069402624e-14</v>
      </c>
      <c r="Y169" s="35">
        <f>V169+(1-W169)*(X168-U169)/(ALPHA_D/ALPHA_TIME_UNIT)</f>
        <v>1.2886062987962834e-10</v>
      </c>
      <c r="Z169" s="45">
        <f>IF(ALPHA_I&lt;=0,0,EXP(-ALPHA_I*M169/ALPHA_TIME_UNIT))</f>
        <v>0.98675516180566403</v>
      </c>
      <c r="AA169" s="46">
        <f>U169/(ALPHA_I/ALPHA_TIME_UNIT)</f>
        <v>0</v>
      </c>
      <c r="AB169" s="47">
        <f>T169-AA169+Z169*(AB168+AA169-T168)</f>
        <v>-0.098704973541349036</v>
      </c>
      <c r="AC169" s="48">
        <f>M169*((T169+T168)/2-AA169)+1/(ALPHA_I/ALPHA_TIME_UNIT)*(1-Z169)*(AB168+AA169-T168)</f>
        <v>-119.23912929172677</v>
      </c>
      <c r="AD169" s="89">
        <f>M169/K_TIME_UNIT</f>
        <v>0.013888888890505768</v>
      </c>
      <c r="AE169" s="34">
        <f>K_T/K_UNIT*AD169</f>
        <v>0.13888888890505768</v>
      </c>
      <c r="AF169" s="34">
        <f>((T169+T168)/2)*AD169*K_P/K_UNIT</f>
        <v>1.8503717079240059e-16</v>
      </c>
      <c r="AG169" s="34">
        <f>Y169*K_D/K_UNIT</f>
        <v>3.0926551171110802e-08</v>
      </c>
      <c r="AH169" s="34">
        <f>AC169*K_I/K_UNIT/K_TIME_UNIT</f>
        <v>-0.66243960717625983</v>
      </c>
      <c r="AI169" s="34">
        <f>SUM(AE169:AH169)</f>
        <v>-0.52355068734465071</v>
      </c>
      <c r="AJ169" s="50">
        <f>AI169+AJ168</f>
        <v>-193.3558466690875</v>
      </c>
      <c r="AK169" s="38">
        <f>AK168+AI169</f>
        <v>1306.6441533309119</v>
      </c>
    </row>
    <row r="170" ht="14.25">
      <c r="K170" s="26">
        <f>L169</f>
        <v>44199.291666666933</v>
      </c>
      <c r="L170" s="28">
        <f>K170+2/24/6</f>
        <v>44199.305555555824</v>
      </c>
      <c r="M170" s="30">
        <f>(L170-K170)*24*3600</f>
        <v>1200.0000001396984</v>
      </c>
      <c r="N170" s="30">
        <f>SUMIFS(LIQUIDITY_DELTAS2,TIMESTAMPS2,"&gt;="&amp;K170,TIMESTAMPS2,"&lt;"&amp;L170)</f>
        <v>0</v>
      </c>
      <c r="O170" s="30">
        <f>O169+N170</f>
        <v>999999.99999999988</v>
      </c>
      <c r="P170" s="30">
        <f>P169-N170</f>
        <v>1000000.0000000002</v>
      </c>
      <c r="Q170" s="27">
        <f>O170+P170</f>
        <v>2000000</v>
      </c>
      <c r="R170" s="40">
        <f>P170/Q170</f>
        <v>0.50000000000000011</v>
      </c>
      <c r="S170" s="41">
        <f>TARGET/PEER_TARGET_UNIT</f>
        <v>0.5</v>
      </c>
      <c r="T170" s="41">
        <f>IF(R170&gt;S170,0.5/(1-S170)*(R170-S170),0.5/S170*(R170-S170))</f>
        <v>1.1102230246251565e-16</v>
      </c>
      <c r="U170" s="42">
        <f>(T170-T169)/M170</f>
        <v>0</v>
      </c>
      <c r="V170" s="43">
        <f>T170-T169</f>
        <v>0</v>
      </c>
      <c r="W170" s="44">
        <f>IF(ALPHA_D&lt;=0,0,EXP(-ALPHA_D*M170/ALPHA_TIME_UNIT))</f>
        <v>0.71653131054598418</v>
      </c>
      <c r="X170" s="34">
        <f>U170+W170*(X169-U170)</f>
        <v>6.4831041512338433e-14</v>
      </c>
      <c r="Y170" s="35">
        <f>V170+(1-W170)*(X169-U170)/(ALPHA_D/ALPHA_TIME_UNIT)</f>
        <v>9.23326760054311e-11</v>
      </c>
      <c r="Z170" s="45">
        <f>IF(ALPHA_I&lt;=0,0,EXP(-ALPHA_I*M170/ALPHA_TIME_UNIT))</f>
        <v>0.98675516180566403</v>
      </c>
      <c r="AA170" s="46">
        <f>U170/(ALPHA_I/ALPHA_TIME_UNIT)</f>
        <v>0</v>
      </c>
      <c r="AB170" s="47">
        <f>T170-AA170+Z170*(AB169+AA170-T169)</f>
        <v>-0.097397642137817653</v>
      </c>
      <c r="AC170" s="48">
        <f>M170*((T170+T169)/2-AA170)+1/(ALPHA_I/ALPHA_TIME_UNIT)*(1-Z170)*(AB169+AA170-T169)</f>
        <v>-117.65982631782434</v>
      </c>
      <c r="AD170" s="89">
        <f>M170/K_TIME_UNIT</f>
        <v>0.013888888890505768</v>
      </c>
      <c r="AE170" s="34">
        <f>K_T/K_UNIT*AD170</f>
        <v>0.13888888890505768</v>
      </c>
      <c r="AF170" s="34">
        <f>((T170+T169)/2)*AD170*K_P/K_UNIT</f>
        <v>1.8503717079240059e-16</v>
      </c>
      <c r="AG170" s="34">
        <f>Y170*K_D/K_UNIT</f>
        <v>2.2159842241303465e-08</v>
      </c>
      <c r="AH170" s="34">
        <f>AC170*K_I/K_UNIT/K_TIME_UNIT</f>
        <v>-0.65366570176569072</v>
      </c>
      <c r="AI170" s="34">
        <f>SUM(AE170:AH170)</f>
        <v>-0.51477679070079063</v>
      </c>
      <c r="AJ170" s="50">
        <f>AI170+AJ169</f>
        <v>-193.87062345978828</v>
      </c>
      <c r="AK170" s="38">
        <f>AK169+AI170</f>
        <v>1306.1293765402111</v>
      </c>
    </row>
    <row r="171" ht="14.25">
      <c r="K171" s="26">
        <f>L170</f>
        <v>44199.305555555824</v>
      </c>
      <c r="L171" s="28">
        <f>K171+2/24/6</f>
        <v>44199.319444444714</v>
      </c>
      <c r="M171" s="30">
        <f>(L171-K171)*24*3600</f>
        <v>1200.0000001396984</v>
      </c>
      <c r="N171" s="30">
        <f>SUMIFS(LIQUIDITY_DELTAS2,TIMESTAMPS2,"&gt;="&amp;K171,TIMESTAMPS2,"&lt;"&amp;L171)</f>
        <v>0</v>
      </c>
      <c r="O171" s="30">
        <f>O170+N171</f>
        <v>999999.99999999988</v>
      </c>
      <c r="P171" s="30">
        <f>P170-N171</f>
        <v>1000000.0000000002</v>
      </c>
      <c r="Q171" s="27">
        <f>O171+P171</f>
        <v>2000000</v>
      </c>
      <c r="R171" s="40">
        <f>P171/Q171</f>
        <v>0.50000000000000011</v>
      </c>
      <c r="S171" s="41">
        <f>TARGET/PEER_TARGET_UNIT</f>
        <v>0.5</v>
      </c>
      <c r="T171" s="41">
        <f>IF(R171&gt;S171,0.5/(1-S171)*(R171-S171),0.5/S171*(R171-S171))</f>
        <v>1.1102230246251565e-16</v>
      </c>
      <c r="U171" s="42">
        <f>(T171-T170)/M171</f>
        <v>0</v>
      </c>
      <c r="V171" s="43">
        <f>T171-T170</f>
        <v>0</v>
      </c>
      <c r="W171" s="44">
        <f>IF(ALPHA_D&lt;=0,0,EXP(-ALPHA_D*M171/ALPHA_TIME_UNIT))</f>
        <v>0.71653131054598418</v>
      </c>
      <c r="X171" s="34">
        <f>U171+W171*(X170-U171)</f>
        <v>4.6453471138896961e-14</v>
      </c>
      <c r="Y171" s="35">
        <f>V171+(1-W171)*(X170-U171)/(ALPHA_D/ALPHA_TIME_UNIT)</f>
        <v>6.6159253344389303e-11</v>
      </c>
      <c r="Z171" s="45">
        <f>IF(ALPHA_I&lt;=0,0,EXP(-ALPHA_I*M171/ALPHA_TIME_UNIT))</f>
        <v>0.98675516180566403</v>
      </c>
      <c r="AA171" s="46">
        <f>U171/(ALPHA_I/ALPHA_TIME_UNIT)</f>
        <v>0</v>
      </c>
      <c r="AB171" s="47">
        <f>T171-AA171+Z171*(AB170+AA171-T170)</f>
        <v>-0.096107626127192411</v>
      </c>
      <c r="AC171" s="48">
        <f>M171*((T171+T170)/2-AA171)+1/(ALPHA_I/ALPHA_TIME_UNIT)*(1-Z171)*(AB170+AA171-T170)</f>
        <v>-116.10144095627108</v>
      </c>
      <c r="AD171" s="89">
        <f>M171/K_TIME_UNIT</f>
        <v>0.013888888890505768</v>
      </c>
      <c r="AE171" s="34">
        <f>K_T/K_UNIT*AD171</f>
        <v>0.13888888890505768</v>
      </c>
      <c r="AF171" s="34">
        <f>((T171+T170)/2)*AD171*K_P/K_UNIT</f>
        <v>1.8503717079240059e-16</v>
      </c>
      <c r="AG171" s="34">
        <f>Y171*K_D/K_UNIT</f>
        <v>1.5878220802653432e-08</v>
      </c>
      <c r="AH171" s="34">
        <f>AC171*K_I/K_UNIT/K_TIME_UNIT</f>
        <v>-0.64500800531261715</v>
      </c>
      <c r="AI171" s="34">
        <f>SUM(AE171:AH171)</f>
        <v>-0.50611910052933851</v>
      </c>
      <c r="AJ171" s="50">
        <f>AI171+AJ170</f>
        <v>-194.37674256031761</v>
      </c>
      <c r="AK171" s="38">
        <f>AK170+AI171</f>
        <v>1305.6232574396818</v>
      </c>
    </row>
    <row r="172" ht="14.25">
      <c r="A172" s="73"/>
      <c r="B172" s="73"/>
      <c r="C172" s="73"/>
      <c r="D172" s="73"/>
      <c r="E172" s="73"/>
      <c r="F172" s="73"/>
      <c r="G172" s="73"/>
      <c r="H172" s="73"/>
      <c r="I172" s="73"/>
      <c r="J172" s="81"/>
      <c r="K172" s="90">
        <f>L171</f>
        <v>44199.319444444714</v>
      </c>
      <c r="L172" s="91">
        <f>K172+2/24/6</f>
        <v>44199.333333333605</v>
      </c>
      <c r="M172" s="92">
        <f>(L172-K172)*24*3600</f>
        <v>1200.0000001396984</v>
      </c>
      <c r="N172" s="92">
        <f>SUMIFS(LIQUIDITY_DELTAS2,TIMESTAMPS2,"&gt;="&amp;K172,TIMESTAMPS2,"&lt;"&amp;L172)</f>
        <v>0</v>
      </c>
      <c r="O172" s="92">
        <f>O171+N172</f>
        <v>999999.99999999988</v>
      </c>
      <c r="P172" s="92">
        <f>P171-N172</f>
        <v>1000000.0000000002</v>
      </c>
      <c r="Q172" s="93">
        <f>O172+P172</f>
        <v>2000000</v>
      </c>
      <c r="R172" s="94">
        <f>P172/Q172</f>
        <v>0.50000000000000011</v>
      </c>
      <c r="S172" s="95">
        <f>TARGET/PEER_TARGET_UNIT</f>
        <v>0.5</v>
      </c>
      <c r="T172" s="95">
        <f>IF(R172&gt;S172,0.5/(1-S172)*(R172-S172),0.5/S172*(R172-S172))</f>
        <v>1.1102230246251565e-16</v>
      </c>
      <c r="U172" s="96">
        <f>(T172-T171)/M172</f>
        <v>0</v>
      </c>
      <c r="V172" s="97">
        <f>T172-T171</f>
        <v>0</v>
      </c>
      <c r="W172" s="98">
        <f>IF(ALPHA_D&lt;=0,0,EXP(-ALPHA_D*M172/ALPHA_TIME_UNIT))</f>
        <v>0.71653131054598418</v>
      </c>
      <c r="X172" s="99">
        <f>U172+W172*(X171-U172)</f>
        <v>3.3285366554563894e-14</v>
      </c>
      <c r="Y172" s="100">
        <f>V172+(1-W172)*(X171-U172)/(ALPHA_D/ALPHA_TIME_UNIT)</f>
        <v>4.7405176503599048e-11</v>
      </c>
      <c r="Z172" s="101">
        <f>IF(ALPHA_I&lt;=0,0,EXP(-ALPHA_I*M172/ALPHA_TIME_UNIT))</f>
        <v>0.98675516180566403</v>
      </c>
      <c r="AA172" s="102">
        <f>U172/(ALPHA_I/ALPHA_TIME_UNIT)</f>
        <v>0</v>
      </c>
      <c r="AB172" s="103">
        <f>T172-AA172+Z172*(AB171+AA172-T171)</f>
        <v>-0.09483469616989601</v>
      </c>
      <c r="AC172" s="104">
        <f>M172*((T172+T171)/2-AA172)+1/(ALPHA_I/ALPHA_TIME_UNIT)*(1-Z172)*(AB171+AA172-T171)</f>
        <v>-114.563696156676</v>
      </c>
      <c r="AD172" s="105">
        <f>M172/K_TIME_UNIT</f>
        <v>0.013888888890505768</v>
      </c>
      <c r="AE172" s="99">
        <f>K_T/K_UNIT*AD172</f>
        <v>0.13888888890505768</v>
      </c>
      <c r="AF172" s="99">
        <f>((T172+T171)/2)*AD172*K_P/K_UNIT</f>
        <v>1.8503717079240059e-16</v>
      </c>
      <c r="AG172" s="99">
        <f>Y172*K_D/K_UNIT</f>
        <v>1.1377242360863772e-08</v>
      </c>
      <c r="AH172" s="99">
        <f>AC172*K_I/K_UNIT/K_TIME_UNIT</f>
        <v>-0.63646497864819995</v>
      </c>
      <c r="AI172" s="99">
        <f>SUM(AE172:AH172)</f>
        <v>-0.49757607836589968</v>
      </c>
      <c r="AJ172" s="106">
        <f>AI172+AJ171</f>
        <v>-194.87431863868352</v>
      </c>
      <c r="AK172" s="107">
        <f>AK171+AI172</f>
        <v>1305.1256813613159</v>
      </c>
    </row>
    <row r="173" ht="14.25">
      <c r="K173" s="69"/>
      <c r="L173" s="69"/>
      <c r="M173" s="108"/>
      <c r="N173" s="108"/>
      <c r="O173" s="108"/>
      <c r="P173" s="108"/>
      <c r="Q173" s="108"/>
      <c r="R173" s="109"/>
      <c r="S173" s="109"/>
      <c r="T173" s="109"/>
      <c r="U173" s="109"/>
      <c r="V173" s="109"/>
      <c r="W173" s="110"/>
      <c r="X173" s="111"/>
      <c r="Y173" s="111"/>
      <c r="Z173" s="112"/>
      <c r="AA173" s="112"/>
      <c r="AB173" s="112"/>
      <c r="AC173" s="112"/>
      <c r="AD173" s="111"/>
      <c r="AE173" s="111"/>
      <c r="AF173" s="111"/>
      <c r="AG173" s="111"/>
      <c r="AH173" s="111"/>
      <c r="AI173" s="111"/>
      <c r="AJ173" s="111"/>
      <c r="AK173" s="113"/>
    </row>
    <row r="174" ht="14.25">
      <c r="K174" s="69"/>
      <c r="L174" s="69"/>
      <c r="M174" s="108"/>
      <c r="N174" s="108"/>
      <c r="O174" s="108"/>
      <c r="P174" s="108"/>
      <c r="Q174" s="108"/>
      <c r="R174" s="109"/>
      <c r="S174" s="109"/>
      <c r="T174" s="109"/>
      <c r="U174" s="109"/>
      <c r="V174" s="109"/>
      <c r="W174" s="110"/>
      <c r="X174" s="111"/>
      <c r="Y174" s="111"/>
      <c r="Z174" s="112"/>
      <c r="AA174" s="112"/>
      <c r="AB174" s="112"/>
      <c r="AC174" s="112"/>
      <c r="AD174" s="111"/>
      <c r="AE174" s="111"/>
      <c r="AF174" s="111"/>
      <c r="AG174" s="111"/>
      <c r="AH174" s="111"/>
      <c r="AI174" s="111"/>
      <c r="AJ174" s="111"/>
      <c r="AK174" s="113"/>
    </row>
    <row r="175" ht="14.25">
      <c r="K175" s="69"/>
      <c r="L175" s="69"/>
      <c r="M175" s="108"/>
      <c r="N175" s="108"/>
      <c r="O175" s="108"/>
      <c r="P175" s="108"/>
      <c r="Q175" s="108"/>
      <c r="R175" s="109"/>
      <c r="S175" s="109"/>
      <c r="T175" s="109"/>
      <c r="U175" s="109"/>
      <c r="V175" s="109"/>
      <c r="W175" s="110"/>
      <c r="X175" s="111"/>
      <c r="Y175" s="111"/>
      <c r="Z175" s="112"/>
      <c r="AA175" s="112"/>
      <c r="AB175" s="112"/>
      <c r="AC175" s="112"/>
      <c r="AD175" s="111"/>
      <c r="AE175" s="111"/>
      <c r="AF175" s="111"/>
      <c r="AG175" s="111"/>
      <c r="AH175" s="111"/>
      <c r="AI175" s="111"/>
      <c r="AJ175" s="111"/>
      <c r="AK175" s="113"/>
    </row>
    <row r="176" ht="14.25">
      <c r="K176" s="69"/>
      <c r="L176" s="69"/>
      <c r="M176" s="108"/>
      <c r="N176" s="108"/>
      <c r="O176" s="108"/>
      <c r="P176" s="108"/>
      <c r="Q176" s="108"/>
      <c r="R176" s="109"/>
      <c r="S176" s="109"/>
      <c r="T176" s="109"/>
      <c r="U176" s="109"/>
      <c r="V176" s="109"/>
      <c r="W176" s="110"/>
      <c r="X176" s="111"/>
      <c r="Y176" s="111"/>
      <c r="Z176" s="112"/>
      <c r="AA176" s="112"/>
      <c r="AB176" s="112"/>
      <c r="AC176" s="112"/>
      <c r="AD176" s="111"/>
      <c r="AE176" s="111"/>
      <c r="AF176" s="111"/>
      <c r="AG176" s="111"/>
      <c r="AH176" s="111"/>
      <c r="AI176" s="111"/>
      <c r="AJ176" s="111"/>
      <c r="AK176" s="113"/>
    </row>
    <row r="177" ht="14.25">
      <c r="K177" s="69"/>
      <c r="L177" s="69"/>
      <c r="M177" s="108"/>
      <c r="N177" s="108"/>
      <c r="O177" s="108"/>
      <c r="P177" s="108"/>
      <c r="Q177" s="108"/>
      <c r="R177" s="109"/>
      <c r="S177" s="109"/>
      <c r="T177" s="109"/>
      <c r="U177" s="109"/>
      <c r="V177" s="109"/>
      <c r="W177" s="110"/>
      <c r="X177" s="111"/>
      <c r="Y177" s="111"/>
      <c r="Z177" s="112"/>
      <c r="AA177" s="112"/>
      <c r="AB177" s="112"/>
      <c r="AC177" s="112"/>
      <c r="AD177" s="111"/>
      <c r="AE177" s="111"/>
      <c r="AF177" s="111"/>
      <c r="AG177" s="111"/>
      <c r="AH177" s="111"/>
      <c r="AI177" s="111"/>
      <c r="AJ177" s="111"/>
      <c r="AK177" s="113"/>
    </row>
    <row r="178" ht="14.25">
      <c r="K178" s="69"/>
      <c r="L178" s="69"/>
      <c r="M178" s="108"/>
      <c r="N178" s="108"/>
      <c r="O178" s="108"/>
      <c r="P178" s="108"/>
      <c r="Q178" s="108"/>
      <c r="R178" s="109"/>
      <c r="S178" s="109"/>
      <c r="T178" s="109"/>
      <c r="U178" s="109"/>
      <c r="V178" s="109"/>
      <c r="W178" s="110"/>
      <c r="X178" s="111"/>
      <c r="Y178" s="111"/>
      <c r="Z178" s="112"/>
      <c r="AA178" s="112"/>
      <c r="AB178" s="112"/>
      <c r="AC178" s="112"/>
      <c r="AD178" s="111"/>
      <c r="AE178" s="111"/>
      <c r="AF178" s="111"/>
      <c r="AG178" s="111"/>
      <c r="AH178" s="111"/>
      <c r="AI178" s="111"/>
      <c r="AJ178" s="111"/>
      <c r="AK178" s="113"/>
    </row>
    <row r="179" ht="14.25">
      <c r="K179" s="69"/>
      <c r="L179" s="69"/>
      <c r="M179" s="108"/>
      <c r="N179" s="108"/>
      <c r="O179" s="108"/>
      <c r="P179" s="108"/>
      <c r="Q179" s="108"/>
      <c r="R179" s="109"/>
      <c r="S179" s="109"/>
      <c r="T179" s="109"/>
      <c r="U179" s="109"/>
      <c r="V179" s="109"/>
      <c r="W179" s="110"/>
      <c r="X179" s="111"/>
      <c r="Y179" s="111"/>
      <c r="Z179" s="112"/>
      <c r="AA179" s="112"/>
      <c r="AB179" s="112"/>
      <c r="AC179" s="112"/>
      <c r="AD179" s="111"/>
      <c r="AE179" s="111"/>
      <c r="AF179" s="111"/>
      <c r="AG179" s="111"/>
      <c r="AH179" s="111"/>
      <c r="AI179" s="111"/>
      <c r="AJ179" s="111"/>
      <c r="AK179" s="113"/>
    </row>
    <row r="180" ht="14.25">
      <c r="K180" s="69"/>
      <c r="L180" s="69"/>
      <c r="M180" s="108"/>
      <c r="N180" s="108"/>
      <c r="O180" s="108"/>
      <c r="P180" s="108"/>
      <c r="Q180" s="108"/>
      <c r="R180" s="109"/>
      <c r="S180" s="109"/>
      <c r="T180" s="109"/>
      <c r="U180" s="109"/>
      <c r="V180" s="109"/>
      <c r="W180" s="110"/>
      <c r="X180" s="111"/>
      <c r="Y180" s="111"/>
      <c r="Z180" s="112"/>
      <c r="AA180" s="112"/>
      <c r="AB180" s="112"/>
      <c r="AC180" s="112"/>
      <c r="AD180" s="111"/>
      <c r="AE180" s="111"/>
      <c r="AF180" s="111"/>
      <c r="AG180" s="111"/>
      <c r="AH180" s="111"/>
      <c r="AI180" s="111"/>
      <c r="AJ180" s="111"/>
      <c r="AK180" s="113"/>
    </row>
    <row r="181" ht="14.25">
      <c r="K181" s="69"/>
      <c r="L181" s="69"/>
      <c r="M181" s="108"/>
      <c r="N181" s="108"/>
      <c r="O181" s="108"/>
      <c r="P181" s="108"/>
      <c r="Q181" s="108"/>
      <c r="R181" s="109"/>
      <c r="S181" s="109"/>
      <c r="T181" s="109"/>
      <c r="U181" s="109"/>
      <c r="V181" s="109"/>
      <c r="W181" s="110"/>
      <c r="X181" s="111"/>
      <c r="Y181" s="111"/>
      <c r="Z181" s="112"/>
      <c r="AA181" s="112"/>
      <c r="AB181" s="112"/>
      <c r="AC181" s="112"/>
      <c r="AD181" s="111"/>
      <c r="AE181" s="111"/>
      <c r="AF181" s="111"/>
      <c r="AG181" s="111"/>
      <c r="AH181" s="111"/>
      <c r="AI181" s="111"/>
      <c r="AJ181" s="111"/>
      <c r="AK181" s="113"/>
    </row>
    <row r="182" ht="14.25">
      <c r="K182" s="69"/>
      <c r="L182" s="69"/>
      <c r="M182" s="108"/>
      <c r="N182" s="108"/>
      <c r="O182" s="108"/>
      <c r="P182" s="108"/>
      <c r="Q182" s="108"/>
      <c r="R182" s="109"/>
      <c r="S182" s="109"/>
      <c r="T182" s="109"/>
      <c r="U182" s="109"/>
      <c r="V182" s="109"/>
      <c r="W182" s="110"/>
      <c r="X182" s="111"/>
      <c r="Y182" s="111"/>
      <c r="Z182" s="112"/>
      <c r="AA182" s="112"/>
      <c r="AB182" s="112"/>
      <c r="AC182" s="112"/>
      <c r="AD182" s="111"/>
      <c r="AE182" s="111"/>
      <c r="AF182" s="111"/>
      <c r="AG182" s="111"/>
      <c r="AH182" s="111"/>
      <c r="AI182" s="111"/>
      <c r="AJ182" s="111"/>
      <c r="AK182" s="113"/>
    </row>
  </sheetData>
  <mergeCells count="9">
    <mergeCell ref="H2:I2"/>
    <mergeCell ref="K2:Q2"/>
    <mergeCell ref="R2:V2"/>
    <mergeCell ref="W2:Y2"/>
    <mergeCell ref="Z2:AC2"/>
    <mergeCell ref="AD2:AK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21</cp:revision>
  <dcterms:modified xsi:type="dcterms:W3CDTF">2024-10-14T11:15:03Z</dcterms:modified>
</cp:coreProperties>
</file>