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ММАД\Лабораторные\lab3\"/>
    </mc:Choice>
  </mc:AlternateContent>
  <xr:revisionPtr revIDLastSave="0" documentId="13_ncr:1_{F57F1BB0-EA9D-4CEE-82F8-14EF0737B19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ab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4" i="1"/>
  <c r="I5" i="1"/>
  <c r="I3" i="1"/>
  <c r="I2" i="1"/>
  <c r="E22" i="1"/>
  <c r="B26" i="1"/>
  <c r="H12" i="1"/>
  <c r="H11" i="1"/>
  <c r="H3" i="1"/>
  <c r="H2" i="1"/>
  <c r="H10" i="1"/>
  <c r="H9" i="1"/>
  <c r="H8" i="1"/>
  <c r="H7" i="1"/>
  <c r="H6" i="1"/>
  <c r="H5" i="1"/>
  <c r="H4" i="1"/>
  <c r="A35" i="1" a="1"/>
  <c r="A35" i="1" s="1"/>
  <c r="B35" i="1" l="1"/>
  <c r="C9" i="1" s="1"/>
  <c r="D9" i="1" s="1"/>
  <c r="C11" i="1" l="1"/>
  <c r="D11" i="1" s="1"/>
  <c r="C8" i="1"/>
  <c r="D8" i="1" s="1"/>
  <c r="E9" i="1"/>
  <c r="C4" i="1"/>
  <c r="D4" i="1" s="1"/>
  <c r="C15" i="1"/>
  <c r="D15" i="1" s="1"/>
  <c r="C19" i="1"/>
  <c r="D19" i="1" s="1"/>
  <c r="C12" i="1"/>
  <c r="D12" i="1" s="1"/>
  <c r="C13" i="1"/>
  <c r="D13" i="1" s="1"/>
  <c r="C14" i="1"/>
  <c r="D14" i="1" s="1"/>
  <c r="C21" i="1"/>
  <c r="D21" i="1" s="1"/>
  <c r="C10" i="1"/>
  <c r="D10" i="1" s="1"/>
  <c r="C6" i="1"/>
  <c r="D6" i="1" s="1"/>
  <c r="C7" i="1"/>
  <c r="D7" i="1" s="1"/>
  <c r="C17" i="1"/>
  <c r="D17" i="1" s="1"/>
  <c r="C18" i="1"/>
  <c r="D18" i="1" s="1"/>
  <c r="C3" i="1"/>
  <c r="D3" i="1" s="1"/>
  <c r="C16" i="1"/>
  <c r="D16" i="1" s="1"/>
  <c r="C5" i="1"/>
  <c r="D5" i="1" s="1"/>
  <c r="C20" i="1"/>
  <c r="D20" i="1" s="1"/>
  <c r="C2" i="1"/>
  <c r="E2" i="1" l="1"/>
  <c r="D2" i="1"/>
  <c r="D38" i="1" s="1"/>
  <c r="E19" i="1"/>
  <c r="E12" i="1"/>
  <c r="E18" i="1"/>
  <c r="E7" i="1"/>
  <c r="E6" i="1"/>
  <c r="E20" i="1"/>
  <c r="E5" i="1"/>
  <c r="E21" i="1"/>
  <c r="E17" i="1"/>
  <c r="E15" i="1"/>
  <c r="E4" i="1"/>
  <c r="E16" i="1"/>
  <c r="E14" i="1"/>
  <c r="E8" i="1"/>
  <c r="E10" i="1"/>
  <c r="E3" i="1"/>
  <c r="E13" i="1"/>
  <c r="E11" i="1"/>
  <c r="B29" i="1" l="1"/>
  <c r="B25" i="1" l="1"/>
  <c r="D39" i="1" s="1"/>
</calcChain>
</file>

<file path=xl/sharedStrings.xml><?xml version="1.0" encoding="utf-8"?>
<sst xmlns="http://schemas.openxmlformats.org/spreadsheetml/2006/main" count="23" uniqueCount="23">
  <si>
    <t>№ точки</t>
  </si>
  <si>
    <t>Описательные статистики</t>
  </si>
  <si>
    <t>Выборочное среднее</t>
  </si>
  <si>
    <t>Выборочная дисперсия</t>
  </si>
  <si>
    <t>Стандартное отклонение</t>
  </si>
  <si>
    <t>Минимум</t>
  </si>
  <si>
    <t>Максимум</t>
  </si>
  <si>
    <t>Коэффициент вариации</t>
  </si>
  <si>
    <t>Кол-во значений</t>
  </si>
  <si>
    <t>Параметры тренда</t>
  </si>
  <si>
    <t>a</t>
  </si>
  <si>
    <t>b</t>
  </si>
  <si>
    <t>Остатки регрессии</t>
  </si>
  <si>
    <r>
      <t>(y* - y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</si>
  <si>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δ̅</t>
    </r>
    <r>
      <rPr>
        <vertAlign val="superscript"/>
        <sz val="11"/>
        <color theme="1"/>
        <rFont val="Calibri"/>
        <family val="2"/>
        <charset val="204"/>
      </rPr>
      <t>2</t>
    </r>
  </si>
  <si>
    <t>Значения тренда, y*</t>
  </si>
  <si>
    <t>Мощность слоя, y</t>
  </si>
  <si>
    <t>Уравнение модели тренда 
y*(t) = 4.9647 * t + 4.3311</t>
  </si>
  <si>
    <r>
      <t>Коэффициент детерминации η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vertAlign val="subscript"/>
        <sz val="11"/>
        <color theme="1"/>
        <rFont val="Calibri"/>
        <family val="2"/>
        <charset val="204"/>
        <scheme val="minor"/>
      </rPr>
      <t>y(t)</t>
    </r>
  </si>
  <si>
    <t>h</t>
  </si>
  <si>
    <t>Оценка ковариационной функции исходного ряда</t>
  </si>
  <si>
    <t>Выб. средн. остатков:</t>
  </si>
  <si>
    <t>Оценка ковариационной функции ряда остатков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</si>
</sst>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Мощность осадочного слоя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'lab3'!$B$1</c:f>
              <c:strCache>
                <c:ptCount val="1"/>
                <c:pt idx="0">
                  <c:v>Мощность слоя,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'lab3'!$A$2:$A$21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'lab3'!$B$2:$B$21</c:f>
              <c:numCache>
                <c:formatCode>General</c:formatCode>
                <c:ptCount val="20"/>
                <c:pt idx="0">
                  <c:v>8.1</c:v>
                </c:pt>
                <c:pt idx="1">
                  <c:v>15.8</c:v>
                </c:pt>
                <c:pt idx="2">
                  <c:v>18.2</c:v>
                </c:pt>
                <c:pt idx="3">
                  <c:v>25.4</c:v>
                </c:pt>
                <c:pt idx="4">
                  <c:v>29.9</c:v>
                </c:pt>
                <c:pt idx="5">
                  <c:v>35.200000000000003</c:v>
                </c:pt>
                <c:pt idx="6">
                  <c:v>38.4</c:v>
                </c:pt>
                <c:pt idx="7">
                  <c:v>44.8</c:v>
                </c:pt>
                <c:pt idx="8">
                  <c:v>47.8</c:v>
                </c:pt>
                <c:pt idx="9">
                  <c:v>53.5</c:v>
                </c:pt>
                <c:pt idx="10">
                  <c:v>57.4</c:v>
                </c:pt>
                <c:pt idx="11">
                  <c:v>65.099999999999994</c:v>
                </c:pt>
                <c:pt idx="12">
                  <c:v>68.8</c:v>
                </c:pt>
                <c:pt idx="13">
                  <c:v>72.599999999999994</c:v>
                </c:pt>
                <c:pt idx="14">
                  <c:v>79.2</c:v>
                </c:pt>
                <c:pt idx="15">
                  <c:v>82.4</c:v>
                </c:pt>
                <c:pt idx="16">
                  <c:v>88.6</c:v>
                </c:pt>
                <c:pt idx="17">
                  <c:v>93.7</c:v>
                </c:pt>
                <c:pt idx="18">
                  <c:v>99.5</c:v>
                </c:pt>
                <c:pt idx="19">
                  <c:v>104.8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B0-46F8-AE59-B57ECDE75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Мощность и линия тренда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'lab3'!$B$1</c:f>
              <c:strCache>
                <c:ptCount val="1"/>
                <c:pt idx="0">
                  <c:v>Мощность слоя,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Линия тренда</c:name>
            <c:spPr>
              <a:ln w="12700" cap="flat" cmpd="sng" algn="ctr">
                <a:solidFill>
                  <a:srgbClr val="00206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273840769903761E-4"/>
                  <c:y val="-4.26441804798850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'lab3'!$A$2:$A$21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'lab3'!$B$2:$B$21</c:f>
              <c:numCache>
                <c:formatCode>General</c:formatCode>
                <c:ptCount val="20"/>
                <c:pt idx="0">
                  <c:v>8.1</c:v>
                </c:pt>
                <c:pt idx="1">
                  <c:v>15.8</c:v>
                </c:pt>
                <c:pt idx="2">
                  <c:v>18.2</c:v>
                </c:pt>
                <c:pt idx="3">
                  <c:v>25.4</c:v>
                </c:pt>
                <c:pt idx="4">
                  <c:v>29.9</c:v>
                </c:pt>
                <c:pt idx="5">
                  <c:v>35.200000000000003</c:v>
                </c:pt>
                <c:pt idx="6">
                  <c:v>38.4</c:v>
                </c:pt>
                <c:pt idx="7">
                  <c:v>44.8</c:v>
                </c:pt>
                <c:pt idx="8">
                  <c:v>47.8</c:v>
                </c:pt>
                <c:pt idx="9">
                  <c:v>53.5</c:v>
                </c:pt>
                <c:pt idx="10">
                  <c:v>57.4</c:v>
                </c:pt>
                <c:pt idx="11">
                  <c:v>65.099999999999994</c:v>
                </c:pt>
                <c:pt idx="12">
                  <c:v>68.8</c:v>
                </c:pt>
                <c:pt idx="13">
                  <c:v>72.599999999999994</c:v>
                </c:pt>
                <c:pt idx="14">
                  <c:v>79.2</c:v>
                </c:pt>
                <c:pt idx="15">
                  <c:v>82.4</c:v>
                </c:pt>
                <c:pt idx="16">
                  <c:v>88.6</c:v>
                </c:pt>
                <c:pt idx="17">
                  <c:v>93.7</c:v>
                </c:pt>
                <c:pt idx="18">
                  <c:v>99.5</c:v>
                </c:pt>
                <c:pt idx="19">
                  <c:v>104.8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3-438D-AE44-9220B455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'lab3'!$E$1</c:f>
              <c:strCache>
                <c:ptCount val="1"/>
                <c:pt idx="0">
                  <c:v>Остатки регрессии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'lab3'!$A$2:$A$21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'lab3'!$E$2:$E$21</c:f>
              <c:numCache>
                <c:formatCode>General</c:formatCode>
                <c:ptCount val="20"/>
                <c:pt idx="0">
                  <c:v>-1.1957142857142866</c:v>
                </c:pt>
                <c:pt idx="1">
                  <c:v>1.5396240601503752</c:v>
                </c:pt>
                <c:pt idx="2">
                  <c:v>-1.0250375939849654</c:v>
                </c:pt>
                <c:pt idx="3">
                  <c:v>1.2103007518796964</c:v>
                </c:pt>
                <c:pt idx="4">
                  <c:v>0.74563909774435899</c:v>
                </c:pt>
                <c:pt idx="5">
                  <c:v>1.0809774436090223</c:v>
                </c:pt>
                <c:pt idx="6">
                  <c:v>-0.68368421052631589</c:v>
                </c:pt>
                <c:pt idx="7">
                  <c:v>0.75165413533834169</c:v>
                </c:pt>
                <c:pt idx="8">
                  <c:v>-1.2130075187969993</c:v>
                </c:pt>
                <c:pt idx="9">
                  <c:v>-0.47766917293233035</c:v>
                </c:pt>
                <c:pt idx="10">
                  <c:v>-1.5423308270676728</c:v>
                </c:pt>
                <c:pt idx="11">
                  <c:v>1.193007518796982</c:v>
                </c:pt>
                <c:pt idx="12">
                  <c:v>-7.165413533836329E-2</c:v>
                </c:pt>
                <c:pt idx="13">
                  <c:v>-1.2363157894736787</c:v>
                </c:pt>
                <c:pt idx="14">
                  <c:v>0.39902255639098883</c:v>
                </c:pt>
                <c:pt idx="15">
                  <c:v>-1.3656390977443493</c:v>
                </c:pt>
                <c:pt idx="16">
                  <c:v>-0.13030075187970169</c:v>
                </c:pt>
                <c:pt idx="17">
                  <c:v>5.037593984965838E-3</c:v>
                </c:pt>
                <c:pt idx="18">
                  <c:v>0.840375939849622</c:v>
                </c:pt>
                <c:pt idx="19">
                  <c:v>1.1757142857142782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F-4F16-8E04-DF4ACC7B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22</xdr:row>
      <xdr:rowOff>152400</xdr:rowOff>
    </xdr:from>
    <xdr:to>
      <xdr:col>9</xdr:col>
      <xdr:colOff>601980</xdr:colOff>
      <xdr:row>33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A951C-6BD6-4679-95C6-48676F91E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213360</xdr:colOff>
      <xdr:row>22</xdr:row>
      <xdr:rowOff>137160</xdr:rowOff>
    </xdr:from>
    <xdr:to>
      <xdr:col>16</xdr:col>
      <xdr:colOff>304800</xdr:colOff>
      <xdr:row>33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AD272-3DF1-4BA4-8359-7113CAE87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144780</xdr:colOff>
      <xdr:row>35</xdr:row>
      <xdr:rowOff>53340</xdr:rowOff>
    </xdr:from>
    <xdr:to>
      <xdr:col>10</xdr:col>
      <xdr:colOff>76200</xdr:colOff>
      <xdr:row>51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D4F97F-A3AA-42D0-B1B8-F170C56FE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L42" sqref="L42"/>
    </sheetView>
  </sheetViews>
  <sheetFormatPr defaultRowHeight="14.4" x14ac:dyDescent="0.3"/>
  <cols>
    <col min="1" max="1" width="12.6640625" customWidth="1"/>
    <col min="2" max="2" width="12.33203125" customWidth="1"/>
    <col min="3" max="3" width="11.21875" customWidth="1"/>
    <col min="4" max="4" width="12" customWidth="1"/>
    <col min="5" max="5" width="12.6640625" bestFit="1" customWidth="1"/>
    <col min="7" max="7" width="8.21875" customWidth="1"/>
    <col min="8" max="8" width="15.33203125" customWidth="1"/>
    <col min="9" max="9" width="13.33203125" customWidth="1"/>
    <col min="15" max="15" width="15.44140625" customWidth="1"/>
    <col min="16" max="16" width="10.5546875" customWidth="1"/>
  </cols>
  <sheetData>
    <row r="1" spans="1:9" ht="58.8" customHeight="1" x14ac:dyDescent="0.35">
      <c r="A1" s="1" t="s">
        <v>0</v>
      </c>
      <c r="B1" s="2" t="s">
        <v>16</v>
      </c>
      <c r="C1" s="4" t="s">
        <v>15</v>
      </c>
      <c r="D1" s="13" t="s">
        <v>13</v>
      </c>
      <c r="E1" s="4" t="s">
        <v>12</v>
      </c>
      <c r="F1" s="11"/>
      <c r="G1" s="20" t="s">
        <v>19</v>
      </c>
      <c r="H1" s="20" t="s">
        <v>20</v>
      </c>
      <c r="I1" s="20" t="s">
        <v>22</v>
      </c>
    </row>
    <row r="2" spans="1:9" ht="27.6" customHeight="1" x14ac:dyDescent="0.3">
      <c r="A2" s="3">
        <v>1</v>
      </c>
      <c r="B2" s="3">
        <v>8.1</v>
      </c>
      <c r="C2" s="3">
        <f>$A$35*A2 + $B$35</f>
        <v>9.2957142857142863</v>
      </c>
      <c r="D2" s="15">
        <f>(C2-$B$24)^2</f>
        <v>2224.4698469387754</v>
      </c>
      <c r="E2" s="3">
        <f>B2-C2</f>
        <v>-1.1957142857142866</v>
      </c>
      <c r="F2" s="12"/>
      <c r="G2" s="3">
        <v>0</v>
      </c>
      <c r="H2" s="3">
        <f>SUMPRODUCT(B2:B21 - $B$24, B2:B21 - $B$24) / ($B$30 - G2)</f>
        <v>820.55340000000001</v>
      </c>
      <c r="I2" s="3">
        <f>SUMPRODUCT(E2:E21 - $E$22, E2:E21 - $E$22) / ($B$30 - G2)</f>
        <v>1.0118774436090194</v>
      </c>
    </row>
    <row r="3" spans="1:9" ht="28.8" customHeight="1" x14ac:dyDescent="0.3">
      <c r="A3" s="3">
        <v>2</v>
      </c>
      <c r="B3" s="3">
        <v>15.8</v>
      </c>
      <c r="C3" s="3">
        <f>$A$35*A3 + $B$35</f>
        <v>14.260375939849625</v>
      </c>
      <c r="D3" s="15">
        <f>(C3-$B$24)^2</f>
        <v>1780.8082708180225</v>
      </c>
      <c r="E3" s="3">
        <f t="shared" ref="E3:E21" si="0">B3-C3</f>
        <v>1.5396240601503752</v>
      </c>
      <c r="F3" s="12"/>
      <c r="G3" s="3">
        <v>1</v>
      </c>
      <c r="H3" s="3">
        <f>SUMPRODUCT(B3:B21 - $B$24, B2:B20 - $B$24) / ($B$30 - G3)</f>
        <v>726.47791578947363</v>
      </c>
      <c r="I3" s="3">
        <f>SUMPRODUCT(E3:E21 - $E$22, E2:E20 - $E$22) / ($B$30 - G3)</f>
        <v>-0.28975833003561641</v>
      </c>
    </row>
    <row r="4" spans="1:9" ht="28.8" customHeight="1" x14ac:dyDescent="0.3">
      <c r="A4" s="3">
        <v>3</v>
      </c>
      <c r="B4" s="3">
        <v>18.2</v>
      </c>
      <c r="C4" s="3">
        <f t="shared" ref="C4:C21" si="1">$A$35*A4 + $B$35</f>
        <v>19.225037593984965</v>
      </c>
      <c r="D4" s="15">
        <f>(C4-$B$24)^2</f>
        <v>1386.4424253773529</v>
      </c>
      <c r="E4" s="3">
        <f t="shared" si="0"/>
        <v>-1.0250375939849654</v>
      </c>
      <c r="F4" s="12"/>
      <c r="G4" s="3">
        <v>2</v>
      </c>
      <c r="H4" s="3">
        <f>SUMPRODUCT(B4:B21 - $B$24, B2:B19 - $B$24) / ($B$30 - G4)</f>
        <v>633.6181555555554</v>
      </c>
      <c r="I4" s="3">
        <f>SUMPRODUCT(E4:E21 - $E$22, E2:E19 - $E$22) / ($B$30 - G4)</f>
        <v>0.32444256066230898</v>
      </c>
    </row>
    <row r="5" spans="1:9" x14ac:dyDescent="0.3">
      <c r="A5" s="3">
        <v>4</v>
      </c>
      <c r="B5" s="3">
        <v>25.4</v>
      </c>
      <c r="C5" s="3">
        <f t="shared" si="1"/>
        <v>24.189699248120302</v>
      </c>
      <c r="D5" s="15">
        <f>(C5-$B$24)^2</f>
        <v>1041.3723106167677</v>
      </c>
      <c r="E5" s="3">
        <f t="shared" si="0"/>
        <v>1.2103007518796964</v>
      </c>
      <c r="F5" s="12"/>
      <c r="G5" s="3">
        <v>3</v>
      </c>
      <c r="H5" s="3">
        <f>SUMPRODUCT(B5:B21 - $B$24, B2:B18 - $B$24) / ($B$30 - G5)</f>
        <v>526.39524705882354</v>
      </c>
      <c r="I5" s="3">
        <f>SUMPRODUCT(E5:E21 - $E$22, E2:E18 - $E$22) / ($B$30 - G5)</f>
        <v>-0.22871275501890254</v>
      </c>
    </row>
    <row r="6" spans="1:9" x14ac:dyDescent="0.3">
      <c r="A6" s="3">
        <v>5</v>
      </c>
      <c r="B6" s="3">
        <v>29.9</v>
      </c>
      <c r="C6" s="3">
        <f t="shared" si="1"/>
        <v>29.15436090225564</v>
      </c>
      <c r="D6" s="15">
        <f>(C6-$B$24)^2</f>
        <v>745.5979265362655</v>
      </c>
      <c r="E6" s="3">
        <f t="shared" si="0"/>
        <v>0.74563909774435899</v>
      </c>
      <c r="F6" s="12"/>
      <c r="G6" s="3">
        <v>4</v>
      </c>
      <c r="H6" s="3">
        <f>SUMPRODUCT(B6:B21 - $B$24, B2:B17 - $B$24) / ($B$30 - G6)</f>
        <v>418.65110000000004</v>
      </c>
      <c r="I6" s="3">
        <f>SUMPRODUCT(E6:E21 - $E$22, E2:E17 - $E$22) / ($B$30 - G6)</f>
        <v>4.9561570750207007E-3</v>
      </c>
    </row>
    <row r="7" spans="1:9" ht="29.4" customHeight="1" x14ac:dyDescent="0.3">
      <c r="A7" s="3">
        <v>6</v>
      </c>
      <c r="B7" s="3">
        <v>35.200000000000003</v>
      </c>
      <c r="C7" s="3">
        <f t="shared" si="1"/>
        <v>34.119022556390981</v>
      </c>
      <c r="D7" s="15">
        <f>(C7-$B$24)^2</f>
        <v>499.11927313584704</v>
      </c>
      <c r="E7" s="3">
        <f t="shared" si="0"/>
        <v>1.0809774436090223</v>
      </c>
      <c r="F7" s="12"/>
      <c r="G7" s="3">
        <v>5</v>
      </c>
      <c r="H7" s="3">
        <f>SUMPRODUCT(B7:B21 - $B$24, B2:B16 - $B$24) / ($B$30 - G7)</f>
        <v>305.64693333333332</v>
      </c>
      <c r="I7" s="3">
        <f>SUMPRODUCT(E7:E21 - $E$22, E2:E16 - $E$22) / ($B$30 - G7)</f>
        <v>-0.31912967192417235</v>
      </c>
    </row>
    <row r="8" spans="1:9" x14ac:dyDescent="0.3">
      <c r="A8" s="3">
        <v>7</v>
      </c>
      <c r="B8" s="3">
        <v>38.4</v>
      </c>
      <c r="C8" s="3">
        <f t="shared" si="1"/>
        <v>39.083684210526314</v>
      </c>
      <c r="D8" s="15">
        <f>(C8-$B$24)^2</f>
        <v>301.93635041551255</v>
      </c>
      <c r="E8" s="3">
        <f t="shared" si="0"/>
        <v>-0.68368421052631589</v>
      </c>
      <c r="F8" s="12"/>
      <c r="G8" s="3">
        <v>6</v>
      </c>
      <c r="H8" s="3">
        <f>SUMPRODUCT(B8:B21 - $B$24, B2:B15 - $B$24) / ($B$30 - G8)</f>
        <v>181.4726</v>
      </c>
      <c r="I8" s="3">
        <f>SUMPRODUCT(E8:E21 - $E$22, E2:E15 - $E$22) / ($B$30 - G8)</f>
        <v>5.434444570071785E-2</v>
      </c>
    </row>
    <row r="9" spans="1:9" x14ac:dyDescent="0.3">
      <c r="A9" s="3">
        <v>8</v>
      </c>
      <c r="B9" s="3">
        <v>44.8</v>
      </c>
      <c r="C9" s="3">
        <f t="shared" si="1"/>
        <v>44.048345864661655</v>
      </c>
      <c r="D9" s="15">
        <f>(C9-$B$24)^2</f>
        <v>154.04915837526144</v>
      </c>
      <c r="E9" s="3">
        <f t="shared" si="0"/>
        <v>0.75165413533834169</v>
      </c>
      <c r="F9" s="12"/>
      <c r="G9" s="3">
        <v>7</v>
      </c>
      <c r="H9" s="3">
        <f>SUMPRODUCT(B9:B21 - $B$24, B2:B14 - $B$24) / ($B$30 - G9)</f>
        <v>48.861138461538452</v>
      </c>
      <c r="I9" s="3">
        <f>SUMPRODUCT(E9:E21 - $E$22, E2:E14 - $E$22) / ($B$30 - G9)</f>
        <v>3.4093090012475083E-2</v>
      </c>
    </row>
    <row r="10" spans="1:9" x14ac:dyDescent="0.3">
      <c r="A10" s="3">
        <v>9</v>
      </c>
      <c r="B10" s="3">
        <v>47.8</v>
      </c>
      <c r="C10" s="3">
        <f t="shared" si="1"/>
        <v>49.013007518796996</v>
      </c>
      <c r="D10" s="15">
        <f>(C10-$B$24)^2</f>
        <v>55.457697015094077</v>
      </c>
      <c r="E10" s="3">
        <f t="shared" si="0"/>
        <v>-1.2130075187969993</v>
      </c>
      <c r="F10" s="12"/>
      <c r="G10" s="3">
        <v>8</v>
      </c>
      <c r="H10" s="3">
        <f>SUMPRODUCT(B10:B21 - $B$24, B2:B13 - $B$24) / ($B$30 - G10)</f>
        <v>-89.970899999999986</v>
      </c>
      <c r="I10" s="3">
        <f>SUMPRODUCT(E10:E21 - $E$22, E2:E13 - $E$22) / ($B$30 - G10)</f>
        <v>0.10940174119509133</v>
      </c>
    </row>
    <row r="11" spans="1:9" x14ac:dyDescent="0.3">
      <c r="A11" s="3">
        <v>10</v>
      </c>
      <c r="B11" s="3">
        <v>53.5</v>
      </c>
      <c r="C11" s="3">
        <f t="shared" si="1"/>
        <v>53.97766917293233</v>
      </c>
      <c r="D11" s="15">
        <f>(C11-$B$24)^2</f>
        <v>6.1619663350104652</v>
      </c>
      <c r="E11" s="3">
        <f t="shared" si="0"/>
        <v>-0.47766917293233035</v>
      </c>
      <c r="F11" s="12"/>
      <c r="G11" s="3">
        <v>9</v>
      </c>
      <c r="H11" s="3">
        <f>SUMPRODUCT(B11:B21 - $B$24, B2:B12 - $B$24) / ($B$30 - G11)</f>
        <v>-251.70349090909093</v>
      </c>
      <c r="I11" s="3">
        <f>SUMPRODUCT(E11:E21 - $E$22, E2:E12 - $E$22) / ($B$30 - G11)</f>
        <v>-0.45351939366529853</v>
      </c>
    </row>
    <row r="12" spans="1:9" x14ac:dyDescent="0.3">
      <c r="A12" s="3">
        <v>11</v>
      </c>
      <c r="B12" s="3">
        <v>57.4</v>
      </c>
      <c r="C12" s="3">
        <f t="shared" si="1"/>
        <v>58.942330827067671</v>
      </c>
      <c r="D12" s="15">
        <f>(C12-$B$24)^2</f>
        <v>6.1619663350104652</v>
      </c>
      <c r="E12" s="3">
        <f t="shared" si="0"/>
        <v>-1.5423308270676728</v>
      </c>
      <c r="F12" s="12"/>
      <c r="G12" s="3">
        <v>10</v>
      </c>
      <c r="H12" s="3">
        <f>SUMPRODUCT(B12:B21 - $B$24, B2:B11 - $B$24) / ($B$30 - G12)</f>
        <v>-405.61359999999996</v>
      </c>
      <c r="I12" s="3">
        <f>SUMPRODUCT(E12:E21 - $E$22, E2:E11 - $E$22) / ($B$30 - G12)</f>
        <v>-4.0870761490187403E-2</v>
      </c>
    </row>
    <row r="13" spans="1:9" x14ac:dyDescent="0.3">
      <c r="A13" s="3">
        <v>12</v>
      </c>
      <c r="B13" s="3">
        <v>65.099999999999994</v>
      </c>
      <c r="C13" s="3">
        <f t="shared" si="1"/>
        <v>63.906992481203012</v>
      </c>
      <c r="D13" s="15">
        <f>(C13-$B$24)^2</f>
        <v>55.457697015094183</v>
      </c>
      <c r="E13" s="3">
        <f t="shared" si="0"/>
        <v>1.193007518796982</v>
      </c>
      <c r="F13" s="12"/>
    </row>
    <row r="14" spans="1:9" x14ac:dyDescent="0.3">
      <c r="A14" s="3">
        <v>13</v>
      </c>
      <c r="B14" s="3">
        <v>68.8</v>
      </c>
      <c r="C14" s="3">
        <f t="shared" si="1"/>
        <v>68.87165413533836</v>
      </c>
      <c r="D14" s="15">
        <f>(C14-$B$24)^2</f>
        <v>154.04915837526181</v>
      </c>
      <c r="E14" s="3">
        <f t="shared" si="0"/>
        <v>-7.165413533836329E-2</v>
      </c>
      <c r="F14" s="12"/>
    </row>
    <row r="15" spans="1:9" x14ac:dyDescent="0.3">
      <c r="A15" s="3">
        <v>14</v>
      </c>
      <c r="B15" s="3">
        <v>72.599999999999994</v>
      </c>
      <c r="C15" s="3">
        <f t="shared" si="1"/>
        <v>73.836315789473673</v>
      </c>
      <c r="D15" s="15">
        <f>(C15-$B$24)^2</f>
        <v>301.93635041551204</v>
      </c>
      <c r="E15" s="3">
        <f t="shared" si="0"/>
        <v>-1.2363157894736787</v>
      </c>
      <c r="F15" s="12"/>
    </row>
    <row r="16" spans="1:9" x14ac:dyDescent="0.3">
      <c r="A16" s="3">
        <v>15</v>
      </c>
      <c r="B16" s="3">
        <v>79.2</v>
      </c>
      <c r="C16" s="3">
        <f t="shared" si="1"/>
        <v>78.800977443609014</v>
      </c>
      <c r="D16" s="15">
        <f>(C16-$B$24)^2</f>
        <v>499.1192731358467</v>
      </c>
      <c r="E16" s="3">
        <f t="shared" si="0"/>
        <v>0.39902255639098883</v>
      </c>
      <c r="F16" s="12"/>
    </row>
    <row r="17" spans="1:6" x14ac:dyDescent="0.3">
      <c r="A17" s="3">
        <v>16</v>
      </c>
      <c r="B17" s="3">
        <v>82.4</v>
      </c>
      <c r="C17" s="3">
        <f t="shared" si="1"/>
        <v>83.765639097744355</v>
      </c>
      <c r="D17" s="15">
        <f>(C17-$B$24)^2</f>
        <v>745.59792653626516</v>
      </c>
      <c r="E17" s="3">
        <f t="shared" si="0"/>
        <v>-1.3656390977443493</v>
      </c>
      <c r="F17" s="12"/>
    </row>
    <row r="18" spans="1:6" x14ac:dyDescent="0.3">
      <c r="A18" s="3">
        <v>17</v>
      </c>
      <c r="B18" s="3">
        <v>88.6</v>
      </c>
      <c r="C18" s="3">
        <f t="shared" si="1"/>
        <v>88.730300751879696</v>
      </c>
      <c r="D18" s="15">
        <f>(C18-$B$24)^2</f>
        <v>1041.3723106167672</v>
      </c>
      <c r="E18" s="3">
        <f t="shared" si="0"/>
        <v>-0.13030075187970169</v>
      </c>
      <c r="F18" s="12"/>
    </row>
    <row r="19" spans="1:6" x14ac:dyDescent="0.3">
      <c r="A19" s="3">
        <v>18</v>
      </c>
      <c r="B19" s="3">
        <v>93.7</v>
      </c>
      <c r="C19" s="3">
        <f t="shared" si="1"/>
        <v>93.694962406015037</v>
      </c>
      <c r="D19" s="15">
        <f>(C19-$B$24)^2</f>
        <v>1386.4424253773529</v>
      </c>
      <c r="E19" s="3">
        <f t="shared" si="0"/>
        <v>5.037593984965838E-3</v>
      </c>
      <c r="F19" s="12"/>
    </row>
    <row r="20" spans="1:6" x14ac:dyDescent="0.3">
      <c r="A20" s="3">
        <v>19</v>
      </c>
      <c r="B20" s="3">
        <v>99.5</v>
      </c>
      <c r="C20" s="3">
        <f t="shared" si="1"/>
        <v>98.659624060150378</v>
      </c>
      <c r="D20" s="15">
        <f>(C20-$B$24)^2</f>
        <v>1780.8082708180225</v>
      </c>
      <c r="E20" s="3">
        <f t="shared" si="0"/>
        <v>0.840375939849622</v>
      </c>
      <c r="F20" s="12"/>
    </row>
    <row r="21" spans="1:6" x14ac:dyDescent="0.3">
      <c r="A21" s="3">
        <v>20</v>
      </c>
      <c r="B21" s="3">
        <v>104.8</v>
      </c>
      <c r="C21" s="3">
        <f t="shared" si="1"/>
        <v>103.62428571428572</v>
      </c>
      <c r="D21" s="15">
        <f>(C21-$B$24)^2</f>
        <v>2224.4698469387758</v>
      </c>
      <c r="E21" s="3">
        <f t="shared" si="0"/>
        <v>1.1757142857142782</v>
      </c>
      <c r="F21" s="12"/>
    </row>
    <row r="22" spans="1:6" ht="28.8" customHeight="1" x14ac:dyDescent="0.3">
      <c r="D22" s="19" t="s">
        <v>21</v>
      </c>
      <c r="E22" s="18">
        <f>SUM(E2:E21)/B30</f>
        <v>-1.5987211554602255E-15</v>
      </c>
    </row>
    <row r="23" spans="1:6" x14ac:dyDescent="0.3">
      <c r="A23" s="7" t="s">
        <v>1</v>
      </c>
      <c r="B23" s="7"/>
      <c r="D23" s="12"/>
    </row>
    <row r="24" spans="1:6" ht="30.6" customHeight="1" x14ac:dyDescent="0.3">
      <c r="A24" s="5" t="s">
        <v>2</v>
      </c>
      <c r="B24" s="6">
        <v>56.46</v>
      </c>
      <c r="D24" s="12"/>
    </row>
    <row r="25" spans="1:6" ht="31.8" customHeight="1" x14ac:dyDescent="0.3">
      <c r="A25" s="5" t="s">
        <v>3</v>
      </c>
      <c r="B25" s="6">
        <f>B26^2</f>
        <v>820.55339999999978</v>
      </c>
      <c r="D25" s="12"/>
    </row>
    <row r="26" spans="1:6" ht="30" customHeight="1" x14ac:dyDescent="0.3">
      <c r="A26" s="5" t="s">
        <v>4</v>
      </c>
      <c r="B26" s="6">
        <f>_xlfn.STDEV.P(B2:B21)</f>
        <v>28.64530327994451</v>
      </c>
      <c r="D26" s="12"/>
    </row>
    <row r="27" spans="1:6" x14ac:dyDescent="0.3">
      <c r="A27" s="6" t="s">
        <v>5</v>
      </c>
      <c r="B27" s="6">
        <v>8.1</v>
      </c>
      <c r="D27" s="12"/>
    </row>
    <row r="28" spans="1:6" x14ac:dyDescent="0.3">
      <c r="A28" s="6" t="s">
        <v>6</v>
      </c>
      <c r="B28" s="6">
        <v>104.8</v>
      </c>
      <c r="D28" s="12"/>
    </row>
    <row r="29" spans="1:6" ht="30" customHeight="1" x14ac:dyDescent="0.3">
      <c r="A29" s="5" t="s">
        <v>7</v>
      </c>
      <c r="B29" s="6">
        <f>B26/B24</f>
        <v>0.50735570811095487</v>
      </c>
      <c r="D29" s="12"/>
    </row>
    <row r="30" spans="1:6" ht="28.2" customHeight="1" x14ac:dyDescent="0.3">
      <c r="A30" s="5" t="s">
        <v>8</v>
      </c>
      <c r="B30" s="6">
        <v>20</v>
      </c>
      <c r="D30" s="12"/>
    </row>
    <row r="31" spans="1:6" ht="15.6" customHeight="1" x14ac:dyDescent="0.3">
      <c r="A31" s="16"/>
      <c r="B31" s="17"/>
      <c r="D31" s="12"/>
    </row>
    <row r="32" spans="1:6" ht="13.8" customHeight="1" x14ac:dyDescent="0.3">
      <c r="A32" s="16"/>
      <c r="B32" s="17"/>
      <c r="D32" s="12"/>
    </row>
    <row r="33" spans="1:6" x14ac:dyDescent="0.3">
      <c r="A33" s="9" t="s">
        <v>9</v>
      </c>
      <c r="B33" s="10"/>
      <c r="C33" s="11"/>
      <c r="D33" s="12"/>
      <c r="E33" s="11"/>
      <c r="F33" s="11"/>
    </row>
    <row r="34" spans="1:6" x14ac:dyDescent="0.3">
      <c r="A34" s="3" t="s">
        <v>10</v>
      </c>
      <c r="B34" s="3" t="s">
        <v>11</v>
      </c>
      <c r="C34" s="12"/>
      <c r="D34" s="12"/>
      <c r="E34" s="12"/>
      <c r="F34" s="12"/>
    </row>
    <row r="35" spans="1:6" x14ac:dyDescent="0.3">
      <c r="A35" s="3">
        <f t="array" ref="A35:B35">LINEST(B2:B21)</f>
        <v>4.9646616541353383</v>
      </c>
      <c r="B35" s="3">
        <v>4.3310526315789488</v>
      </c>
      <c r="C35" s="12"/>
      <c r="D35" s="12"/>
      <c r="E35" s="12"/>
      <c r="F35" s="12"/>
    </row>
    <row r="36" spans="1:6" x14ac:dyDescent="0.3">
      <c r="D36" s="12"/>
    </row>
    <row r="37" spans="1:6" ht="29.4" customHeight="1" x14ac:dyDescent="0.3">
      <c r="A37" s="7" t="s">
        <v>17</v>
      </c>
      <c r="B37" s="7"/>
      <c r="C37" s="7"/>
      <c r="D37" s="7"/>
    </row>
    <row r="38" spans="1:6" ht="16.2" x14ac:dyDescent="0.3">
      <c r="A38" s="14" t="s">
        <v>14</v>
      </c>
      <c r="B38" s="14"/>
      <c r="C38" s="14"/>
      <c r="D38" s="3">
        <f>SUM(D2:D21)/B30</f>
        <v>819.54152255639087</v>
      </c>
    </row>
    <row r="39" spans="1:6" ht="16.8" x14ac:dyDescent="0.35">
      <c r="A39" s="8" t="s">
        <v>18</v>
      </c>
      <c r="B39" s="8"/>
      <c r="C39" s="8"/>
      <c r="D39" s="3">
        <f>D38/B25</f>
        <v>0.99876683535330069</v>
      </c>
    </row>
    <row r="40" spans="1:6" x14ac:dyDescent="0.3">
      <c r="D40" s="12"/>
    </row>
    <row r="41" spans="1:6" x14ac:dyDescent="0.3">
      <c r="D41" s="12"/>
    </row>
    <row r="42" spans="1:6" x14ac:dyDescent="0.3">
      <c r="D42" s="12"/>
    </row>
    <row r="43" spans="1:6" x14ac:dyDescent="0.3">
      <c r="D43" s="12"/>
    </row>
    <row r="44" spans="1:6" x14ac:dyDescent="0.3">
      <c r="D44" s="12"/>
    </row>
    <row r="45" spans="1:6" x14ac:dyDescent="0.3">
      <c r="D45" s="12"/>
    </row>
    <row r="46" spans="1:6" x14ac:dyDescent="0.3">
      <c r="D46" s="12"/>
    </row>
  </sheetData>
  <mergeCells count="5">
    <mergeCell ref="A39:C39"/>
    <mergeCell ref="A23:B23"/>
    <mergeCell ref="A33:B33"/>
    <mergeCell ref="A38:C38"/>
    <mergeCell ref="A37:D3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2015-06-05T18:17:20Z</dcterms:created>
  <dcterms:modified xsi:type="dcterms:W3CDTF">2023-05-05T20:10:12Z</dcterms:modified>
</cp:coreProperties>
</file>