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САВР\Лабораторные\lab1\"/>
    </mc:Choice>
  </mc:AlternateContent>
  <xr:revisionPtr revIDLastSave="0" documentId="13_ncr:1_{4BF3D328-D283-450B-856B-F5961EE29791}" xr6:coauthVersionLast="45" xr6:coauthVersionMax="45" xr10:uidLastSave="{00000000-0000-0000-0000-000000000000}"/>
  <bookViews>
    <workbookView xWindow="-108" yWindow="-108" windowWidth="23256" windowHeight="12456" xr2:uid="{9B34A62E-0FEB-48CD-A438-56CECE377F4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R10" i="1"/>
  <c r="R11" i="1"/>
  <c r="R12" i="1"/>
  <c r="R13" i="1"/>
  <c r="R9" i="1"/>
  <c r="N13" i="1" l="1"/>
  <c r="N12" i="1"/>
  <c r="N11" i="1"/>
  <c r="N10" i="1"/>
  <c r="A55" i="2" l="1"/>
  <c r="A62" i="2"/>
  <c r="V7" i="1" l="1"/>
  <c r="V6" i="1"/>
  <c r="D9" i="1" s="1"/>
  <c r="V5" i="1"/>
  <c r="I9" i="1" l="1"/>
  <c r="V9" i="1"/>
  <c r="V15" i="1" s="1"/>
  <c r="V8" i="1"/>
  <c r="V19" i="1" l="1"/>
  <c r="V17" i="1"/>
  <c r="V10" i="1"/>
  <c r="E9" i="1" s="1"/>
  <c r="D10" i="1" s="1"/>
  <c r="F9" i="1" l="1"/>
  <c r="G9" i="1"/>
  <c r="H9" i="1" s="1"/>
  <c r="E10" i="1"/>
  <c r="G10" i="1" s="1"/>
  <c r="B56" i="2" l="1"/>
  <c r="J9" i="1"/>
  <c r="K9" i="1"/>
  <c r="D11" i="1"/>
  <c r="I10" i="1" s="1"/>
  <c r="B57" i="2"/>
  <c r="H10" i="1"/>
  <c r="F10" i="1"/>
  <c r="E11" i="1" l="1"/>
  <c r="J10" i="1" s="1"/>
  <c r="G11" i="1" l="1"/>
  <c r="K10" i="1" s="1"/>
  <c r="F11" i="1"/>
  <c r="D12" i="1"/>
  <c r="B58" i="2" l="1"/>
  <c r="H11" i="1"/>
  <c r="I11" i="1"/>
  <c r="E12" i="1"/>
  <c r="J11" i="1" l="1"/>
  <c r="F12" i="1"/>
  <c r="D13" i="1"/>
  <c r="G12" i="1"/>
  <c r="K11" i="1" l="1"/>
  <c r="H12" i="1"/>
  <c r="B59" i="2"/>
  <c r="I12" i="1"/>
  <c r="E13" i="1"/>
  <c r="G13" i="1" s="1"/>
  <c r="K12" i="1" s="1"/>
  <c r="F13" i="1" l="1"/>
  <c r="D14" i="1"/>
  <c r="J12" i="1"/>
  <c r="B60" i="2"/>
  <c r="H13" i="1"/>
  <c r="I13" i="1" l="1"/>
  <c r="E14" i="1"/>
  <c r="J13" i="1" s="1"/>
  <c r="G14" i="1" l="1"/>
  <c r="B61" i="2" s="1"/>
  <c r="F14" i="1"/>
  <c r="V11" i="1"/>
  <c r="P12" i="1"/>
  <c r="Q12" i="1" s="1"/>
  <c r="P11" i="1"/>
  <c r="Q11" i="1" s="1"/>
  <c r="P9" i="1"/>
  <c r="Q9" i="1" s="1"/>
  <c r="H14" i="1" l="1"/>
  <c r="H15" i="1" s="1"/>
  <c r="K13" i="1"/>
  <c r="G15" i="1"/>
  <c r="X11" i="1"/>
  <c r="X7" i="1"/>
  <c r="X8" i="1"/>
  <c r="X9" i="1"/>
  <c r="X10" i="1"/>
  <c r="X6" i="1"/>
  <c r="K15" i="1"/>
  <c r="P10" i="1"/>
  <c r="Q10" i="1" s="1"/>
  <c r="P13" i="1"/>
  <c r="V12" i="1" l="1"/>
  <c r="Q13" i="1"/>
  <c r="P15" i="1"/>
  <c r="M11" i="1" l="1"/>
  <c r="M12" i="1"/>
  <c r="M9" i="1"/>
  <c r="M10" i="1"/>
  <c r="L11" i="1" s="1"/>
  <c r="L10" i="1"/>
  <c r="L12" i="1"/>
  <c r="L13" i="1"/>
  <c r="Q15" i="1"/>
  <c r="R15" i="1"/>
  <c r="V14" i="1" s="1"/>
</calcChain>
</file>

<file path=xl/sharedStrings.xml><?xml version="1.0" encoding="utf-8"?>
<sst xmlns="http://schemas.openxmlformats.org/spreadsheetml/2006/main" count="61" uniqueCount="58">
  <si>
    <t>Год</t>
  </si>
  <si>
    <t>Месяц</t>
  </si>
  <si>
    <t>Температура воды, °C</t>
  </si>
  <si>
    <t>Кендысь Алексей Максимович. Вариант №5.</t>
  </si>
  <si>
    <t>Лабораторная работа №1. Проверка гипотезы о нормальном распределении генеральной совокупности по критерию Пирсона.</t>
  </si>
  <si>
    <t>Месяц 1, X1</t>
  </si>
  <si>
    <t>Ранжированный ряд</t>
  </si>
  <si>
    <t>Объём выборки, n</t>
  </si>
  <si>
    <r>
      <t>Минимальное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</si>
  <si>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Максимальное значение, x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</si>
  <si>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Размах, R</t>
  </si>
  <si>
    <t>Число интервалов, N</t>
  </si>
  <si>
    <t>Величина интервалов, h</t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</si>
  <si>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</si>
  <si>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</si>
  <si>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r>
      <t>Абсолютная частота,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</si>
  <si>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</si>
  <si>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Относительная частота, 
w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</si>
  <si>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Итого</t>
  </si>
  <si>
    <r>
      <t>Середина интервалов,
 x</t>
    </r>
    <r>
      <rPr>
        <b/>
        <vertAlign val="subscript"/>
        <sz val="11"/>
        <color theme="1"/>
        <rFont val="Calibri"/>
        <family val="2"/>
        <charset val="204"/>
        <scheme val="minor"/>
      </rPr>
      <t>(i)</t>
    </r>
  </si>
  <si>
    <t>[6.4; 6.866667)</t>
  </si>
  <si>
    <t>[6.866667; 7.333333)</t>
  </si>
  <si>
    <t>[7.333333; 7.8)</t>
  </si>
  <si>
    <t>[7.8; 8.266667)</t>
  </si>
  <si>
    <t>[8.266667; 8.733333)</t>
  </si>
  <si>
    <t>[8.733333; 9.2]</t>
  </si>
  <si>
    <t>Интервал</t>
  </si>
  <si>
    <t>Частота</t>
  </si>
  <si>
    <t>Данные для гистограммы:</t>
  </si>
  <si>
    <t>Данные для полигона:</t>
  </si>
  <si>
    <t>Середина</t>
  </si>
  <si>
    <r>
      <t>Выборочное среднее, x</t>
    </r>
    <r>
      <rPr>
        <sz val="11"/>
        <color theme="1"/>
        <rFont val="Calibri"/>
        <family val="2"/>
        <charset val="204"/>
      </rPr>
      <t>̄</t>
    </r>
  </si>
  <si>
    <t>Выборочное среднеквадратическое отклонение, Sn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</si>
  <si>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(i)</t>
    </r>
    <r>
      <rPr>
        <sz val="11"/>
        <color theme="1"/>
        <rFont val="Calibri"/>
        <family val="2"/>
        <scheme val="minor"/>
      </rPr>
      <t>-x̄)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</si>
  <si>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Границы интервалов
</t>
    </r>
    <r>
      <rPr>
        <sz val="11"/>
        <color theme="1"/>
        <rFont val="Calibri"/>
        <family val="2"/>
        <charset val="204"/>
        <scheme val="minor"/>
      </rPr>
      <t xml:space="preserve"> (z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,z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</si>
  <si>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</si>
  <si>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</si>
  <si>
    <t>∞</t>
  </si>
  <si>
    <t>-∞</t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</si>
  <si>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</si>
  <si>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Ф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(z</t>
    </r>
    <r>
      <rPr>
        <b/>
        <vertAlign val="subscript"/>
        <sz val="11"/>
        <color theme="1"/>
        <rFont val="Calibri"/>
        <family val="2"/>
        <charset val="204"/>
        <scheme val="minor"/>
      </rPr>
      <t>i+1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</si>
  <si>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</si>
  <si>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m</t>
    </r>
    <r>
      <rPr>
        <b/>
        <sz val="11"/>
        <color theme="1"/>
        <rFont val="Calibri"/>
        <family val="2"/>
        <charset val="204"/>
      </rPr>
      <t>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</si>
  <si>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sz val="11"/>
        <color theme="1"/>
        <rFont val="Calibri"/>
        <family val="2"/>
        <charset val="204"/>
        <scheme val="minor"/>
      </rPr>
      <t xml:space="preserve">Границы интервалов после объединения
</t>
    </r>
    <r>
      <rPr>
        <sz val="11"/>
        <color theme="1"/>
        <rFont val="Calibri"/>
        <family val="2"/>
        <scheme val="minor"/>
      </rPr>
      <t xml:space="preserve"> (a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,a</t>
    </r>
    <r>
      <rPr>
        <vertAlign val="subscript"/>
        <sz val="11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charset val="204"/>
        <scheme val="minor"/>
      </rPr>
      <t>)</t>
    </r>
  </si>
  <si>
    <r>
      <t>Абсолютная частота после объединения, 
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</si>
  <si>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rPr>
        <b/>
        <u/>
        <sz val="11"/>
        <color theme="1"/>
        <rFont val="Calibri"/>
        <family val="2"/>
        <charset val="204"/>
        <scheme val="minor"/>
      </rPr>
      <t>(m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-m</t>
    </r>
    <r>
      <rPr>
        <b/>
        <u/>
        <sz val="11"/>
        <color theme="1"/>
        <rFont val="Calibri"/>
        <family val="2"/>
        <charset val="204"/>
      </rPr>
      <t>ʹ</t>
    </r>
    <r>
      <rPr>
        <b/>
        <u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u/>
        <sz val="11"/>
        <color theme="1"/>
        <rFont val="Calibri"/>
        <family val="2"/>
        <charset val="204"/>
        <scheme val="minor"/>
      </rPr>
      <t>)</t>
    </r>
    <r>
      <rPr>
        <b/>
        <u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 xml:space="preserve">
 mʹ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</si>
  <si>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</si>
  <si>
    <t>Число степеней свободы, k</t>
  </si>
  <si>
    <r>
      <t xml:space="preserve">Первый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1</t>
    </r>
  </si>
  <si>
    <r>
      <t xml:space="preserve">Второй уровень значимости, </t>
    </r>
    <r>
      <rPr>
        <sz val="11"/>
        <color theme="1"/>
        <rFont val="Calibri"/>
        <family val="2"/>
        <charset val="204"/>
      </rPr>
      <t>α</t>
    </r>
    <r>
      <rPr>
        <vertAlign val="subscript"/>
        <sz val="11"/>
        <color theme="1"/>
        <rFont val="Calibri"/>
        <family val="2"/>
        <charset val="204"/>
      </rPr>
      <t>2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</si>
  <si>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</si>
  <si>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</t>
    </r>
  </si>
  <si>
    <r>
      <rPr>
        <b/>
        <sz val="11"/>
        <color theme="1"/>
        <rFont val="Calibri"/>
        <family val="2"/>
        <charset val="204"/>
        <scheme val="minor"/>
      </rPr>
      <t>Гипотеза H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 xml:space="preserve"> Генеральная совокупность ряда 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(1-ый месяц) имеет нормальное распределение.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</si>
  <si>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</si>
  <si>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Вывод для уровня значимости α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i/>
        <sz val="11"/>
        <color theme="1"/>
        <rFont val="Calibri"/>
        <family val="2"/>
        <charset val="204"/>
        <scheme val="minor"/>
      </rPr>
      <t>: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</si>
  <si>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b/>
        <sz val="11"/>
        <color theme="1"/>
        <rFont val="Calibri"/>
        <family val="2"/>
        <charset val="204"/>
        <scheme val="minor"/>
      </rPr>
      <t>/h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</si>
  <si>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распределении. Т.е. генеральная совокупность имеет нормальное распределение для уровня значимости α</t>
    </r>
    <r>
      <rPr>
        <vertAlign val="subscript"/>
        <sz val="11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.</t>
    </r>
  </si>
  <si>
    <r>
      <t>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набл</t>
    </r>
    <r>
      <rPr>
        <sz val="11"/>
        <color theme="1"/>
        <rFont val="Calibri"/>
        <family val="2"/>
        <charset val="204"/>
      </rPr>
      <t xml:space="preserve"> &lt; χ</t>
    </r>
    <r>
      <rPr>
        <vertAlign val="superscript"/>
        <sz val="11"/>
        <color theme="1"/>
        <rFont val="Calibri"/>
        <family val="2"/>
        <charset val="204"/>
      </rPr>
      <t>2</t>
    </r>
    <r>
      <rPr>
        <vertAlign val="subscript"/>
        <sz val="11"/>
        <color theme="1"/>
        <rFont val="Calibri"/>
        <family val="2"/>
        <charset val="204"/>
      </rPr>
      <t>кр</t>
    </r>
    <r>
      <rPr>
        <sz val="11"/>
        <color theme="1"/>
        <rFont val="Calibri"/>
        <family val="2"/>
        <charset val="204"/>
      </rPr>
      <t>(α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; k). В данном случае нет оснований отвергнуть гипотезу H</t>
    </r>
    <r>
      <rPr>
        <vertAlign val="subscript"/>
        <sz val="11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 xml:space="preserve"> о нормальном распределении. Т.е. генеральная совокупность имеет нормальное распределение для уровня значимости α</t>
    </r>
    <r>
      <rPr>
        <vertAlign val="sub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</si>
</sst>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u/>
      <vertAlign val="subscript"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5" fillId="0" borderId="0" xfId="0" applyFont="1"/>
    <xf numFmtId="0" fontId="6" fillId="0" borderId="0" xfId="0" applyFont="1" applyBorder="1" applyAlignment="1"/>
    <xf numFmtId="0" fontId="0" fillId="0" borderId="0" xfId="0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январь</c:v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Data!$B$4:$B$40</c:f>
              <c:numCache>
                <c:formatCode>General</c:formatCode>
                <c:ptCount val="37"/>
                <c:pt idx="0">
                  <c:v>8.6</c:v>
                </c:pt>
                <c:pt idx="1">
                  <c:v>8.5</c:v>
                </c:pt>
                <c:pt idx="2">
                  <c:v>8.6</c:v>
                </c:pt>
                <c:pt idx="3">
                  <c:v>8.4</c:v>
                </c:pt>
                <c:pt idx="4">
                  <c:v>8.9</c:v>
                </c:pt>
                <c:pt idx="5">
                  <c:v>8.5</c:v>
                </c:pt>
                <c:pt idx="6">
                  <c:v>8.3000000000000007</c:v>
                </c:pt>
                <c:pt idx="7">
                  <c:v>9</c:v>
                </c:pt>
                <c:pt idx="8">
                  <c:v>8.4</c:v>
                </c:pt>
                <c:pt idx="9">
                  <c:v>8.6</c:v>
                </c:pt>
                <c:pt idx="10">
                  <c:v>8.4</c:v>
                </c:pt>
                <c:pt idx="11">
                  <c:v>8.5</c:v>
                </c:pt>
                <c:pt idx="12">
                  <c:v>8.8000000000000007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>
                  <c:v>7.4</c:v>
                </c:pt>
                <c:pt idx="19">
                  <c:v>7.6</c:v>
                </c:pt>
                <c:pt idx="20">
                  <c:v>6.4</c:v>
                </c:pt>
                <c:pt idx="21">
                  <c:v>6.5</c:v>
                </c:pt>
                <c:pt idx="22">
                  <c:v>9.1999999999999993</c:v>
                </c:pt>
                <c:pt idx="23">
                  <c:v>9</c:v>
                </c:pt>
                <c:pt idx="24">
                  <c:v>8.1999999999999993</c:v>
                </c:pt>
                <c:pt idx="25">
                  <c:v>6.4</c:v>
                </c:pt>
                <c:pt idx="26">
                  <c:v>9</c:v>
                </c:pt>
                <c:pt idx="27">
                  <c:v>8</c:v>
                </c:pt>
                <c:pt idx="28">
                  <c:v>8.5</c:v>
                </c:pt>
                <c:pt idx="29">
                  <c:v>8.3000000000000007</c:v>
                </c:pt>
                <c:pt idx="30">
                  <c:v>8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8.1</c:v>
                </c:pt>
                <c:pt idx="34">
                  <c:v>7.5</c:v>
                </c:pt>
                <c:pt idx="35">
                  <c:v>8.1999999999999993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1EB-BF99-D729662AAF23}"/>
            </c:ext>
          </c:extLst>
        </c:ser>
        <c:ser>
          <c:idx val="1"/>
          <c:order val="1"/>
          <c:tx>
            <c:v>февраль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Data!$C$4:$C$40</c:f>
              <c:numCache>
                <c:formatCode>General</c:formatCode>
                <c:ptCount val="37"/>
                <c:pt idx="0">
                  <c:v>7.9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9</c:v>
                </c:pt>
                <c:pt idx="8">
                  <c:v>9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8.5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7.8</c:v>
                </c:pt>
                <c:pt idx="15">
                  <c:v>8</c:v>
                </c:pt>
                <c:pt idx="16">
                  <c:v>7.7</c:v>
                </c:pt>
                <c:pt idx="17">
                  <c:v>7.8</c:v>
                </c:pt>
                <c:pt idx="18">
                  <c:v>7.2</c:v>
                </c:pt>
                <c:pt idx="19">
                  <c:v>7.2</c:v>
                </c:pt>
                <c:pt idx="20">
                  <c:v>7.3</c:v>
                </c:pt>
                <c:pt idx="21">
                  <c:v>7.5</c:v>
                </c:pt>
                <c:pt idx="22">
                  <c:v>7.9</c:v>
                </c:pt>
                <c:pt idx="23">
                  <c:v>7.8</c:v>
                </c:pt>
                <c:pt idx="24">
                  <c:v>6.3</c:v>
                </c:pt>
                <c:pt idx="25">
                  <c:v>7.9</c:v>
                </c:pt>
                <c:pt idx="26">
                  <c:v>9</c:v>
                </c:pt>
                <c:pt idx="27">
                  <c:v>7.4</c:v>
                </c:pt>
                <c:pt idx="28">
                  <c:v>7.9</c:v>
                </c:pt>
                <c:pt idx="29">
                  <c:v>8.4</c:v>
                </c:pt>
                <c:pt idx="30">
                  <c:v>7.7</c:v>
                </c:pt>
                <c:pt idx="31">
                  <c:v>7.6</c:v>
                </c:pt>
                <c:pt idx="32">
                  <c:v>7.9</c:v>
                </c:pt>
                <c:pt idx="33">
                  <c:v>7.6</c:v>
                </c:pt>
                <c:pt idx="34">
                  <c:v>7.6</c:v>
                </c:pt>
                <c:pt idx="35">
                  <c:v>7.9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1EB-BF99-D729662AAF23}"/>
            </c:ext>
          </c:extLst>
        </c:ser>
        <c:ser>
          <c:idx val="2"/>
          <c:order val="2"/>
          <c:tx>
            <c:v>март</c:v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Data!$A$4:$A$40</c:f>
              <c:numCache>
                <c:formatCode>General</c:formatCode>
                <c:ptCount val="37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</c:numCache>
            </c:numRef>
          </c:cat>
          <c:val>
            <c:numRef>
              <c:f>Data!$D$4:$D$40</c:f>
              <c:numCache>
                <c:formatCode>General</c:formatCode>
                <c:ptCount val="37"/>
                <c:pt idx="0">
                  <c:v>8.5</c:v>
                </c:pt>
                <c:pt idx="1">
                  <c:v>8.4</c:v>
                </c:pt>
                <c:pt idx="2">
                  <c:v>8.5</c:v>
                </c:pt>
                <c:pt idx="3">
                  <c:v>8.5</c:v>
                </c:pt>
                <c:pt idx="4">
                  <c:v>8.8000000000000007</c:v>
                </c:pt>
                <c:pt idx="5">
                  <c:v>7.9</c:v>
                </c:pt>
                <c:pt idx="6">
                  <c:v>8.5</c:v>
                </c:pt>
                <c:pt idx="7">
                  <c:v>9.1</c:v>
                </c:pt>
                <c:pt idx="8">
                  <c:v>8.9</c:v>
                </c:pt>
                <c:pt idx="9">
                  <c:v>8.6</c:v>
                </c:pt>
                <c:pt idx="10">
                  <c:v>7.9</c:v>
                </c:pt>
                <c:pt idx="11">
                  <c:v>8.3000000000000007</c:v>
                </c:pt>
                <c:pt idx="12">
                  <c:v>8.1999999999999993</c:v>
                </c:pt>
                <c:pt idx="13">
                  <c:v>7.9</c:v>
                </c:pt>
                <c:pt idx="14">
                  <c:v>7.8</c:v>
                </c:pt>
                <c:pt idx="15">
                  <c:v>8.1</c:v>
                </c:pt>
                <c:pt idx="16">
                  <c:v>7.8</c:v>
                </c:pt>
                <c:pt idx="17">
                  <c:v>8</c:v>
                </c:pt>
                <c:pt idx="18">
                  <c:v>7.3</c:v>
                </c:pt>
                <c:pt idx="19">
                  <c:v>7.2</c:v>
                </c:pt>
                <c:pt idx="20">
                  <c:v>8.1</c:v>
                </c:pt>
                <c:pt idx="21">
                  <c:v>8.9</c:v>
                </c:pt>
                <c:pt idx="22">
                  <c:v>7.1</c:v>
                </c:pt>
                <c:pt idx="23">
                  <c:v>7.3</c:v>
                </c:pt>
                <c:pt idx="24">
                  <c:v>7.3</c:v>
                </c:pt>
                <c:pt idx="25">
                  <c:v>7.5</c:v>
                </c:pt>
                <c:pt idx="26">
                  <c:v>7.9</c:v>
                </c:pt>
                <c:pt idx="27">
                  <c:v>7.6</c:v>
                </c:pt>
                <c:pt idx="28">
                  <c:v>8.3000000000000007</c:v>
                </c:pt>
                <c:pt idx="29">
                  <c:v>9</c:v>
                </c:pt>
                <c:pt idx="30">
                  <c:v>8.1</c:v>
                </c:pt>
                <c:pt idx="31">
                  <c:v>7.8</c:v>
                </c:pt>
                <c:pt idx="32">
                  <c:v>8.1</c:v>
                </c:pt>
                <c:pt idx="33">
                  <c:v>7.7</c:v>
                </c:pt>
                <c:pt idx="34">
                  <c:v>8</c:v>
                </c:pt>
                <c:pt idx="35">
                  <c:v>7.4</c:v>
                </c:pt>
                <c:pt idx="36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1EB-BF99-D729662A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09999"/>
        <c:axId val="703829455"/>
      </c:lineChart>
      <c:catAx>
        <c:axId val="78650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9455"/>
        <c:crosses val="autoZero"/>
        <c:auto val="1"/>
        <c:lblAlgn val="ctr"/>
        <c:lblOffset val="100"/>
        <c:noMultiLvlLbl val="0"/>
      </c:catAx>
      <c:valAx>
        <c:axId val="703829455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воды, °</a:t>
                </a:r>
                <a:r>
                  <a:rPr lang="en-GB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50685297973086"/>
          <c:y val="0.16173327860083841"/>
          <c:w val="0.43962510936132976"/>
          <c:h val="9.14362787984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Data!$A$45:$A$50</c:f>
              <c:strCache>
                <c:ptCount val="6"/>
                <c:pt idx="0">
                  <c:v>[6.4; 6.866667)</c:v>
                </c:pt>
                <c:pt idx="1">
                  <c:v>[6.866667; 7.333333)</c:v>
                </c:pt>
                <c:pt idx="2">
                  <c:v>[7.333333; 7.8)</c:v>
                </c:pt>
                <c:pt idx="3">
                  <c:v>[7.8; 8.266667)</c:v>
                </c:pt>
                <c:pt idx="4">
                  <c:v>[8.266667; 8.733333)</c:v>
                </c:pt>
                <c:pt idx="5">
                  <c:v>[8.733333; 9.2]</c:v>
                </c:pt>
              </c:strCache>
            </c:strRef>
          </c:cat>
          <c:val>
            <c:numRef>
              <c:f>Data!$B$45:$B$50</c:f>
              <c:numCache>
                <c:formatCode>General</c:formatCode>
                <c:ptCount val="6"/>
                <c:pt idx="0">
                  <c:v>6.4285714285714306</c:v>
                </c:pt>
                <c:pt idx="1">
                  <c:v>0</c:v>
                </c:pt>
                <c:pt idx="2">
                  <c:v>8.5714285714285747</c:v>
                </c:pt>
                <c:pt idx="3">
                  <c:v>17.142857142857149</c:v>
                </c:pt>
                <c:pt idx="4">
                  <c:v>34.285714285714299</c:v>
                </c:pt>
                <c:pt idx="5">
                  <c:v>12.857142857142861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8E8-B2FF-0B5538EE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3459887"/>
        <c:axId val="2084717583"/>
      </c:barChart>
      <c:catAx>
        <c:axId val="2133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7583"/>
        <c:crosses val="autoZero"/>
        <c:auto val="1"/>
        <c:lblAlgn val="ctr"/>
        <c:lblOffset val="100"/>
        <c:noMultiLvlLbl val="0"/>
      </c:catAx>
      <c:valAx>
        <c:axId val="2084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m</a:t>
                </a:r>
                <a:r>
                  <a:rPr lang="en-GB" sz="1100" b="0" baseline="-25000"/>
                  <a:t>i</a:t>
                </a:r>
                <a:r>
                  <a:rPr lang="en-GB" sz="1100" b="0"/>
                  <a:t>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Data!$A$55:$A$62</c:f>
              <c:numCache>
                <c:formatCode>General</c:formatCode>
                <c:ptCount val="8"/>
                <c:pt idx="0">
                  <c:v>6.1666660000000002</c:v>
                </c:pt>
                <c:pt idx="1">
                  <c:v>6.6333330000000004</c:v>
                </c:pt>
                <c:pt idx="2">
                  <c:v>7.1000000000000005</c:v>
                </c:pt>
                <c:pt idx="3">
                  <c:v>7.5666669999999998</c:v>
                </c:pt>
                <c:pt idx="4">
                  <c:v>8.0333330000000007</c:v>
                </c:pt>
                <c:pt idx="5">
                  <c:v>8.5</c:v>
                </c:pt>
                <c:pt idx="6">
                  <c:v>8.9666669999999993</c:v>
                </c:pt>
                <c:pt idx="7">
                  <c:v>9.4333339999999986</c:v>
                </c:pt>
              </c:numCache>
            </c:numRef>
          </c:cat>
          <c:val>
            <c:numRef>
              <c:f>Data!$B$55:$B$62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EA3-9EE1-A4826089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40047"/>
        <c:axId val="2129167183"/>
      </c:lineChart>
      <c:catAx>
        <c:axId val="17261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7183"/>
        <c:crosses val="autoZero"/>
        <c:auto val="1"/>
        <c:lblAlgn val="ctr"/>
        <c:lblOffset val="100"/>
        <c:noMultiLvlLbl val="0"/>
      </c:catAx>
      <c:valAx>
        <c:axId val="2129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45</xdr:row>
      <xdr:rowOff>175260</xdr:rowOff>
    </xdr:from>
    <xdr:to>
      <xdr:col>9</xdr:col>
      <xdr:colOff>274320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2020-1FB7-447D-8CF9-51949B58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45</xdr:row>
      <xdr:rowOff>160020</xdr:rowOff>
    </xdr:from>
    <xdr:to>
      <xdr:col>16</xdr:col>
      <xdr:colOff>579120</xdr:colOff>
      <xdr:row>65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5D1B2-2B70-401E-B95F-129DB620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91440</xdr:colOff>
      <xdr:row>45</xdr:row>
      <xdr:rowOff>144780</xdr:rowOff>
    </xdr:from>
    <xdr:to>
      <xdr:col>22</xdr:col>
      <xdr:colOff>563880</xdr:colOff>
      <xdr:row>64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78EE0-95D4-44D2-9680-85E6FE10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F555-57EE-498E-B731-F430DC5D4823}">
  <dimension ref="A1:X73"/>
  <sheetViews>
    <sheetView tabSelected="1" workbookViewId="0">
      <selection activeCell="L19" sqref="L19"/>
    </sheetView>
  </sheetViews>
  <sheetFormatPr defaultRowHeight="14.4" x14ac:dyDescent="0.3"/>
  <cols>
    <col min="2" max="2" width="9.109375" customWidth="1"/>
    <col min="4" max="4" width="8.88671875" customWidth="1"/>
    <col min="6" max="6" width="11.88671875" customWidth="1"/>
    <col min="7" max="7" width="11.77734375" customWidth="1"/>
    <col min="8" max="10" width="11.88671875" customWidth="1"/>
    <col min="11" max="11" width="13.88671875" customWidth="1"/>
    <col min="13" max="13" width="9.77734375" customWidth="1"/>
    <col min="14" max="14" width="9.44140625" customWidth="1"/>
    <col min="18" max="18" width="11" customWidth="1"/>
    <col min="21" max="21" width="33.5546875" customWidth="1"/>
  </cols>
  <sheetData>
    <row r="1" spans="1:24" x14ac:dyDescent="0.3">
      <c r="A1" s="3" t="s">
        <v>3</v>
      </c>
      <c r="B1" s="1"/>
      <c r="C1" s="1"/>
      <c r="D1" s="1"/>
      <c r="E1" s="1"/>
      <c r="F1" s="1"/>
    </row>
    <row r="2" spans="1:24" x14ac:dyDescent="0.3">
      <c r="A2" s="2" t="s">
        <v>4</v>
      </c>
    </row>
    <row r="3" spans="1:24" x14ac:dyDescent="0.3">
      <c r="A3" s="2"/>
    </row>
    <row r="4" spans="1:24" x14ac:dyDescent="0.3">
      <c r="A4" s="2"/>
    </row>
    <row r="5" spans="1:24" ht="15.6" customHeight="1" x14ac:dyDescent="0.35">
      <c r="A5" s="23" t="s">
        <v>0</v>
      </c>
      <c r="B5" s="24" t="s">
        <v>5</v>
      </c>
      <c r="C5" s="24" t="s">
        <v>6</v>
      </c>
      <c r="D5" s="27" t="s">
        <v>16</v>
      </c>
      <c r="E5" s="27"/>
      <c r="F5" s="24" t="s">
        <v>19</v>
      </c>
      <c r="G5" s="24" t="s">
        <v>15</v>
      </c>
      <c r="H5" s="24" t="s">
        <v>17</v>
      </c>
      <c r="I5" s="27" t="s">
        <v>43</v>
      </c>
      <c r="J5" s="27"/>
      <c r="K5" s="24" t="s">
        <v>44</v>
      </c>
      <c r="L5" s="25" t="s">
        <v>34</v>
      </c>
      <c r="M5" s="26"/>
      <c r="N5" s="23" t="s">
        <v>39</v>
      </c>
      <c r="O5" s="23" t="s">
        <v>40</v>
      </c>
      <c r="P5" s="23" t="s">
        <v>41</v>
      </c>
      <c r="Q5" s="23" t="s">
        <v>42</v>
      </c>
      <c r="R5" s="24" t="s">
        <v>45</v>
      </c>
      <c r="U5" s="8" t="s">
        <v>7</v>
      </c>
      <c r="V5" s="8">
        <f>COUNT(B9:B45)</f>
        <v>37</v>
      </c>
      <c r="X5" s="16" t="s">
        <v>33</v>
      </c>
    </row>
    <row r="6" spans="1:24" ht="14.4" customHeight="1" x14ac:dyDescent="0.35">
      <c r="A6" s="23"/>
      <c r="B6" s="24"/>
      <c r="C6" s="24"/>
      <c r="D6" s="27"/>
      <c r="E6" s="27"/>
      <c r="F6" s="24"/>
      <c r="G6" s="24"/>
      <c r="H6" s="23"/>
      <c r="I6" s="27"/>
      <c r="J6" s="27"/>
      <c r="K6" s="24"/>
      <c r="L6" s="26"/>
      <c r="M6" s="26"/>
      <c r="N6" s="23"/>
      <c r="O6" s="23"/>
      <c r="P6" s="23"/>
      <c r="Q6" s="23"/>
      <c r="R6" s="23"/>
      <c r="U6" s="8" t="s">
        <v>8</v>
      </c>
      <c r="V6" s="8">
        <f>C9</f>
        <v>6.4</v>
      </c>
      <c r="X6" s="15">
        <f>(F9-V11)^2</f>
        <v>2.5255222790357919</v>
      </c>
    </row>
    <row r="7" spans="1:24" ht="14.4" customHeight="1" x14ac:dyDescent="0.35">
      <c r="A7" s="23"/>
      <c r="B7" s="24"/>
      <c r="C7" s="24"/>
      <c r="D7" s="27"/>
      <c r="E7" s="27"/>
      <c r="F7" s="24"/>
      <c r="G7" s="24"/>
      <c r="H7" s="23"/>
      <c r="I7" s="27"/>
      <c r="J7" s="27"/>
      <c r="K7" s="24"/>
      <c r="L7" s="26"/>
      <c r="M7" s="26"/>
      <c r="N7" s="23"/>
      <c r="O7" s="23"/>
      <c r="P7" s="23"/>
      <c r="Q7" s="23"/>
      <c r="R7" s="23"/>
      <c r="U7" s="8" t="s">
        <v>9</v>
      </c>
      <c r="V7" s="8">
        <f>C45</f>
        <v>9.1999999999999993</v>
      </c>
      <c r="X7" s="15">
        <f>(F10-V11)^2</f>
        <v>1.2600568135703263</v>
      </c>
    </row>
    <row r="8" spans="1:24" ht="15.6" x14ac:dyDescent="0.35">
      <c r="A8" s="23"/>
      <c r="B8" s="24"/>
      <c r="C8" s="24"/>
      <c r="D8" s="9" t="s">
        <v>13</v>
      </c>
      <c r="E8" s="9" t="s">
        <v>14</v>
      </c>
      <c r="F8" s="24"/>
      <c r="G8" s="24"/>
      <c r="H8" s="23"/>
      <c r="I8" s="9" t="s">
        <v>13</v>
      </c>
      <c r="J8" s="9" t="s">
        <v>14</v>
      </c>
      <c r="K8" s="24"/>
      <c r="L8" s="10" t="s">
        <v>35</v>
      </c>
      <c r="M8" s="10" t="s">
        <v>36</v>
      </c>
      <c r="N8" s="23"/>
      <c r="O8" s="23"/>
      <c r="P8" s="23"/>
      <c r="Q8" s="23"/>
      <c r="R8" s="23"/>
      <c r="U8" s="8" t="s">
        <v>10</v>
      </c>
      <c r="V8" s="8">
        <f>V7-V6</f>
        <v>2.7999999999999989</v>
      </c>
      <c r="X8" s="15">
        <f>(F11-V11)^2</f>
        <v>0.43014690366041652</v>
      </c>
    </row>
    <row r="9" spans="1:24" x14ac:dyDescent="0.3">
      <c r="A9" s="8">
        <v>1957</v>
      </c>
      <c r="B9" s="8">
        <v>8.6</v>
      </c>
      <c r="C9" s="8">
        <v>6.4</v>
      </c>
      <c r="D9" s="8">
        <f>V6</f>
        <v>6.4</v>
      </c>
      <c r="E9" s="8">
        <f>D9+V10</f>
        <v>6.8666666666666671</v>
      </c>
      <c r="F9" s="8">
        <f>AVERAGE(D9,E9)</f>
        <v>6.6333333333333337</v>
      </c>
      <c r="G9" s="8">
        <f>COUNTIF(C9:C45, "&gt;="&amp;D9) - COUNTIF(C9:C45, "&gt;="&amp;E9)</f>
        <v>3</v>
      </c>
      <c r="H9" s="8">
        <f>G9/V5</f>
        <v>8.1081081081081086E-2</v>
      </c>
      <c r="I9" s="8">
        <f>D9</f>
        <v>6.4</v>
      </c>
      <c r="J9" s="8">
        <f>E10</f>
        <v>7.3333333333333339</v>
      </c>
      <c r="K9" s="8">
        <f>G9+G10</f>
        <v>3</v>
      </c>
      <c r="L9" s="11" t="s">
        <v>38</v>
      </c>
      <c r="M9" s="8">
        <f>(J9-V11)/V12</f>
        <v>-1.4384759837076104</v>
      </c>
      <c r="N9" s="8">
        <v>-0.5</v>
      </c>
      <c r="O9" s="8">
        <v>-0.42359999999999998</v>
      </c>
      <c r="P9" s="8">
        <f>O9-N9</f>
        <v>7.6400000000000023E-2</v>
      </c>
      <c r="Q9" s="8">
        <f>V5*P9</f>
        <v>2.8268000000000009</v>
      </c>
      <c r="R9" s="8">
        <f>(K9-Q9)^2/Q9</f>
        <v>1.0612084335644437E-2</v>
      </c>
      <c r="U9" s="8" t="s">
        <v>11</v>
      </c>
      <c r="V9" s="8">
        <f>1+INT(LOG(V5,2))</f>
        <v>6</v>
      </c>
      <c r="X9" s="15">
        <f>(F12-V11)^2</f>
        <v>3.5792549306062259E-2</v>
      </c>
    </row>
    <row r="10" spans="1:24" x14ac:dyDescent="0.3">
      <c r="A10" s="8">
        <v>1958</v>
      </c>
      <c r="B10" s="8">
        <v>8.5</v>
      </c>
      <c r="C10" s="8">
        <v>6.4</v>
      </c>
      <c r="D10" s="8">
        <f>E9</f>
        <v>6.8666666666666671</v>
      </c>
      <c r="E10" s="8">
        <f>D10+V10</f>
        <v>7.3333333333333339</v>
      </c>
      <c r="F10" s="8">
        <f>AVERAGE(D10,E10)</f>
        <v>7.1000000000000005</v>
      </c>
      <c r="G10" s="8">
        <f>COUNTIF(C9:C45, "&gt;="&amp;D10) - COUNTIF(C9:C45, "&gt;="&amp;E10)</f>
        <v>0</v>
      </c>
      <c r="H10" s="8">
        <f>G10/V5</f>
        <v>0</v>
      </c>
      <c r="I10" s="8">
        <f>D11</f>
        <v>7.3333333333333339</v>
      </c>
      <c r="J10" s="8">
        <f>E11</f>
        <v>7.8000000000000007</v>
      </c>
      <c r="K10" s="8">
        <f>G11</f>
        <v>4</v>
      </c>
      <c r="L10" s="8">
        <f>M9</f>
        <v>-1.4384759837076104</v>
      </c>
      <c r="M10" s="8">
        <f>(J10-V11)/V12</f>
        <v>-0.68353114119439595</v>
      </c>
      <c r="N10" s="8">
        <f>O9</f>
        <v>-0.42359999999999998</v>
      </c>
      <c r="O10" s="8">
        <v>-0.25169999999999998</v>
      </c>
      <c r="P10" s="8">
        <f t="shared" ref="P10:P13" si="0">O10-N10</f>
        <v>0.1719</v>
      </c>
      <c r="Q10" s="8">
        <f>V5*P10</f>
        <v>6.3602999999999996</v>
      </c>
      <c r="R10" s="8">
        <f>(K10-Q10)^2/Q10</f>
        <v>0.87590460984544727</v>
      </c>
      <c r="U10" s="8" t="s">
        <v>12</v>
      </c>
      <c r="V10" s="8">
        <f>V8/V9</f>
        <v>0.46666666666666651</v>
      </c>
      <c r="X10" s="15">
        <f>(F13-V11)^2</f>
        <v>7.6993750507263925E-2</v>
      </c>
    </row>
    <row r="11" spans="1:24" ht="13.8" customHeight="1" x14ac:dyDescent="0.3">
      <c r="A11" s="8">
        <v>1959</v>
      </c>
      <c r="B11" s="8">
        <v>8.6</v>
      </c>
      <c r="C11" s="8">
        <v>6.5</v>
      </c>
      <c r="D11" s="8">
        <f>E10</f>
        <v>7.3333333333333339</v>
      </c>
      <c r="E11" s="8">
        <f>D11+V10</f>
        <v>7.8000000000000007</v>
      </c>
      <c r="F11" s="8">
        <f t="shared" ref="F11:F14" si="1">AVERAGE(D11,E11)</f>
        <v>7.5666666666666673</v>
      </c>
      <c r="G11" s="8">
        <f>COUNTIF(C9:C45, "&gt;="&amp;D11) - COUNTIF(C9:C45, "&gt;="&amp;E11)</f>
        <v>4</v>
      </c>
      <c r="H11" s="8">
        <f>G11/V5</f>
        <v>0.10810810810810811</v>
      </c>
      <c r="I11" s="8">
        <f t="shared" ref="I11:I13" si="2">D12</f>
        <v>7.8000000000000007</v>
      </c>
      <c r="J11" s="8">
        <f t="shared" ref="J11:J13" si="3">E12</f>
        <v>8.2666666666666675</v>
      </c>
      <c r="K11" s="8">
        <f>G12</f>
        <v>8</v>
      </c>
      <c r="L11" s="8">
        <f>M10</f>
        <v>-0.68353114119439595</v>
      </c>
      <c r="M11" s="8">
        <f>(J11-V11)/V12</f>
        <v>7.1413701318818648E-2</v>
      </c>
      <c r="N11" s="8">
        <f>O10</f>
        <v>-0.25169999999999998</v>
      </c>
      <c r="O11" s="8">
        <v>2.7900000000000001E-2</v>
      </c>
      <c r="P11" s="8">
        <f t="shared" si="0"/>
        <v>0.27959999999999996</v>
      </c>
      <c r="Q11" s="8">
        <f>V5*P11</f>
        <v>10.345199999999998</v>
      </c>
      <c r="R11" s="8">
        <f t="shared" ref="R11:R13" si="4">(K11-Q11)^2/Q11</f>
        <v>0.53164395468429737</v>
      </c>
      <c r="U11" s="8" t="s">
        <v>31</v>
      </c>
      <c r="V11" s="8">
        <f>SUMPRODUCT(G9:G14, F9:F14)/V5</f>
        <v>8.2225225225225227</v>
      </c>
      <c r="X11" s="15">
        <f>(F14-V11)^2</f>
        <v>0.55375050726402331</v>
      </c>
    </row>
    <row r="12" spans="1:24" ht="13.2" customHeight="1" x14ac:dyDescent="0.3">
      <c r="A12" s="8">
        <v>1960</v>
      </c>
      <c r="B12" s="8">
        <v>8.4</v>
      </c>
      <c r="C12" s="8">
        <v>7.4</v>
      </c>
      <c r="D12" s="8">
        <f>E11</f>
        <v>7.8000000000000007</v>
      </c>
      <c r="E12" s="8">
        <f>D12+V10</f>
        <v>8.2666666666666675</v>
      </c>
      <c r="F12" s="8">
        <f t="shared" si="1"/>
        <v>8.033333333333335</v>
      </c>
      <c r="G12" s="8">
        <f>COUNTIF(C9:C45, "&gt;="&amp;D12) - COUNTIF(C9:C45, "&gt;="&amp;E12)</f>
        <v>8</v>
      </c>
      <c r="H12" s="8">
        <f>G12/V5</f>
        <v>0.21621621621621623</v>
      </c>
      <c r="I12" s="8">
        <f t="shared" si="2"/>
        <v>8.2666666666666675</v>
      </c>
      <c r="J12" s="8">
        <f t="shared" si="3"/>
        <v>8.7333333333333343</v>
      </c>
      <c r="K12" s="8">
        <f>G13</f>
        <v>16</v>
      </c>
      <c r="L12" s="8">
        <f t="shared" ref="L12:L13" si="5">M11</f>
        <v>7.1413701318818648E-2</v>
      </c>
      <c r="M12" s="8">
        <f>(J12-V11)/V12</f>
        <v>0.82635854383203322</v>
      </c>
      <c r="N12" s="8">
        <f>O11</f>
        <v>2.7900000000000001E-2</v>
      </c>
      <c r="O12" s="8">
        <v>0.29389999999999999</v>
      </c>
      <c r="P12" s="8">
        <f t="shared" si="0"/>
        <v>0.26600000000000001</v>
      </c>
      <c r="Q12" s="8">
        <f>V5*P12</f>
        <v>9.8420000000000005</v>
      </c>
      <c r="R12" s="8">
        <f t="shared" si="4"/>
        <v>3.852973379394431</v>
      </c>
      <c r="U12" s="28" t="s">
        <v>32</v>
      </c>
      <c r="V12" s="30">
        <f>SQRT(SUMPRODUCT(G9:G14, X6:X11)/V5)</f>
        <v>0.61814670474882838</v>
      </c>
    </row>
    <row r="13" spans="1:24" x14ac:dyDescent="0.3">
      <c r="A13" s="8">
        <v>1961</v>
      </c>
      <c r="B13" s="8">
        <v>8.9</v>
      </c>
      <c r="C13" s="8">
        <v>7.5</v>
      </c>
      <c r="D13" s="8">
        <f>E12</f>
        <v>8.2666666666666675</v>
      </c>
      <c r="E13" s="8">
        <f>D13+V10</f>
        <v>8.7333333333333343</v>
      </c>
      <c r="F13" s="8">
        <f t="shared" si="1"/>
        <v>8.5</v>
      </c>
      <c r="G13" s="8">
        <f>COUNTIF(C9:C45, "&gt;="&amp;D13) - COUNTIF(C9:C45, "&gt;="&amp;E13)</f>
        <v>16</v>
      </c>
      <c r="H13" s="8">
        <f>G13/V5</f>
        <v>0.43243243243243246</v>
      </c>
      <c r="I13" s="8">
        <f t="shared" si="2"/>
        <v>8.7333333333333343</v>
      </c>
      <c r="J13" s="8">
        <f t="shared" si="3"/>
        <v>9.2000000000000011</v>
      </c>
      <c r="K13" s="8">
        <f>G14</f>
        <v>6</v>
      </c>
      <c r="L13" s="8">
        <f t="shared" si="5"/>
        <v>0.82635854383203322</v>
      </c>
      <c r="M13" s="11" t="s">
        <v>37</v>
      </c>
      <c r="N13" s="8">
        <f>O12</f>
        <v>0.29389999999999999</v>
      </c>
      <c r="O13" s="8">
        <v>0.5</v>
      </c>
      <c r="P13" s="8">
        <f t="shared" si="0"/>
        <v>0.20610000000000001</v>
      </c>
      <c r="Q13" s="8">
        <f>V5*P13</f>
        <v>7.6257000000000001</v>
      </c>
      <c r="R13" s="8">
        <f t="shared" si="4"/>
        <v>0.34657808332349826</v>
      </c>
      <c r="U13" s="29"/>
      <c r="V13" s="31"/>
    </row>
    <row r="14" spans="1:24" ht="16.8" x14ac:dyDescent="0.35">
      <c r="A14" s="8">
        <v>1962</v>
      </c>
      <c r="B14" s="8">
        <v>8.5</v>
      </c>
      <c r="C14" s="8">
        <v>7.6</v>
      </c>
      <c r="D14" s="8">
        <f>E13</f>
        <v>8.7333333333333343</v>
      </c>
      <c r="E14" s="8">
        <f>D14+V10</f>
        <v>9.2000000000000011</v>
      </c>
      <c r="F14" s="8">
        <f t="shared" si="1"/>
        <v>8.9666666666666686</v>
      </c>
      <c r="G14" s="8">
        <f>COUNTIF(C9:C45, "&gt;="&amp;D14) - COUNTIF(C9:C45, "&gt;"&amp;E14)</f>
        <v>6</v>
      </c>
      <c r="H14" s="8">
        <f>G14/V5</f>
        <v>0.16216216216216217</v>
      </c>
      <c r="I14" s="8"/>
      <c r="J14" s="8"/>
      <c r="K14" s="8"/>
      <c r="L14" s="8"/>
      <c r="M14" s="11"/>
      <c r="N14" s="8"/>
      <c r="O14" s="8"/>
      <c r="P14" s="8"/>
      <c r="Q14" s="8"/>
      <c r="R14" s="8"/>
      <c r="U14" s="14" t="s">
        <v>46</v>
      </c>
      <c r="V14" s="15">
        <f>R15</f>
        <v>5.6177121115833186</v>
      </c>
    </row>
    <row r="15" spans="1:24" ht="14.4" customHeight="1" x14ac:dyDescent="0.3">
      <c r="A15" s="8">
        <v>1963</v>
      </c>
      <c r="B15" s="8">
        <v>8.3000000000000007</v>
      </c>
      <c r="C15" s="8">
        <v>7.6</v>
      </c>
      <c r="D15" s="12" t="s">
        <v>18</v>
      </c>
      <c r="E15" s="12"/>
      <c r="F15" s="13"/>
      <c r="G15" s="8">
        <f>SUM(G9:G14)</f>
        <v>37</v>
      </c>
      <c r="H15" s="8">
        <f>SUM(H9:H14)</f>
        <v>1</v>
      </c>
      <c r="I15" s="12"/>
      <c r="J15" s="8"/>
      <c r="K15" s="8">
        <f>SUM(K9:K13)</f>
        <v>37</v>
      </c>
      <c r="L15" s="12"/>
      <c r="M15" s="8"/>
      <c r="N15" s="8"/>
      <c r="O15" s="8"/>
      <c r="P15" s="8">
        <f>SUM(P9:P14)</f>
        <v>1</v>
      </c>
      <c r="Q15" s="8">
        <f>SUM(Q9:Q14)</f>
        <v>37</v>
      </c>
      <c r="R15" s="8">
        <f>SUM(R9:R13)</f>
        <v>5.6177121115833186</v>
      </c>
      <c r="U15" s="8" t="s">
        <v>47</v>
      </c>
      <c r="V15" s="8">
        <f>V9-3-1</f>
        <v>2</v>
      </c>
    </row>
    <row r="16" spans="1:24" ht="14.4" customHeight="1" x14ac:dyDescent="0.35">
      <c r="A16" s="8">
        <v>1964</v>
      </c>
      <c r="B16" s="8">
        <v>9</v>
      </c>
      <c r="C16" s="8">
        <v>7.8</v>
      </c>
      <c r="U16" s="8" t="s">
        <v>48</v>
      </c>
      <c r="V16" s="8">
        <v>0.05</v>
      </c>
    </row>
    <row r="17" spans="1:22" ht="16.8" x14ac:dyDescent="0.35">
      <c r="A17" s="8">
        <v>1965</v>
      </c>
      <c r="B17" s="8">
        <v>8.4</v>
      </c>
      <c r="C17" s="8">
        <v>8</v>
      </c>
      <c r="U17" s="14" t="s">
        <v>50</v>
      </c>
      <c r="V17" s="8">
        <f>CHIINV(V16, V15)</f>
        <v>5.9914645471079817</v>
      </c>
    </row>
    <row r="18" spans="1:22" ht="15.6" x14ac:dyDescent="0.35">
      <c r="A18" s="8">
        <v>1966</v>
      </c>
      <c r="B18" s="8">
        <v>8.6</v>
      </c>
      <c r="C18" s="8">
        <v>8</v>
      </c>
      <c r="U18" s="8" t="s">
        <v>49</v>
      </c>
      <c r="V18" s="8">
        <v>0.02</v>
      </c>
    </row>
    <row r="19" spans="1:22" ht="16.8" x14ac:dyDescent="0.35">
      <c r="A19" s="8">
        <v>1967</v>
      </c>
      <c r="B19" s="8">
        <v>8.4</v>
      </c>
      <c r="C19" s="8">
        <v>8.1</v>
      </c>
      <c r="U19" s="14" t="s">
        <v>51</v>
      </c>
      <c r="V19" s="8">
        <f>CHIINV(V18, V15)</f>
        <v>7.8240460108562919</v>
      </c>
    </row>
    <row r="20" spans="1:22" x14ac:dyDescent="0.3">
      <c r="A20" s="8">
        <v>1968</v>
      </c>
      <c r="B20" s="8">
        <v>8.5</v>
      </c>
      <c r="C20" s="8">
        <v>8.1</v>
      </c>
    </row>
    <row r="21" spans="1:22" x14ac:dyDescent="0.3">
      <c r="A21" s="8">
        <v>1969</v>
      </c>
      <c r="B21" s="8">
        <v>8.8000000000000007</v>
      </c>
      <c r="C21" s="8">
        <v>8.1999999999999993</v>
      </c>
    </row>
    <row r="22" spans="1:22" x14ac:dyDescent="0.3">
      <c r="A22" s="8">
        <v>1970</v>
      </c>
      <c r="B22" s="8">
        <v>8.3000000000000007</v>
      </c>
      <c r="C22" s="8">
        <v>8.1999999999999993</v>
      </c>
    </row>
    <row r="23" spans="1:22" x14ac:dyDescent="0.3">
      <c r="A23" s="8">
        <v>1971</v>
      </c>
      <c r="B23" s="8">
        <v>8.3000000000000007</v>
      </c>
      <c r="C23" s="8">
        <v>8.1999999999999993</v>
      </c>
    </row>
    <row r="24" spans="1:22" x14ac:dyDescent="0.3">
      <c r="A24" s="8">
        <v>1972</v>
      </c>
      <c r="B24" s="8">
        <v>8.3000000000000007</v>
      </c>
      <c r="C24" s="8">
        <v>8.3000000000000007</v>
      </c>
    </row>
    <row r="25" spans="1:22" x14ac:dyDescent="0.3">
      <c r="A25" s="8">
        <v>1973</v>
      </c>
      <c r="B25" s="8">
        <v>8.1999999999999993</v>
      </c>
      <c r="C25" s="8">
        <v>8.3000000000000007</v>
      </c>
    </row>
    <row r="26" spans="1:22" x14ac:dyDescent="0.3">
      <c r="A26" s="8">
        <v>1974</v>
      </c>
      <c r="B26" s="8">
        <v>8.1</v>
      </c>
      <c r="C26" s="8">
        <v>8.3000000000000007</v>
      </c>
    </row>
    <row r="27" spans="1:22" x14ac:dyDescent="0.3">
      <c r="A27" s="8">
        <v>1975</v>
      </c>
      <c r="B27" s="8">
        <v>7.4</v>
      </c>
      <c r="C27" s="8">
        <v>8.3000000000000007</v>
      </c>
    </row>
    <row r="28" spans="1:22" x14ac:dyDescent="0.3">
      <c r="A28" s="8">
        <v>1976</v>
      </c>
      <c r="B28" s="8">
        <v>7.6</v>
      </c>
      <c r="C28" s="8">
        <v>8.3000000000000007</v>
      </c>
    </row>
    <row r="29" spans="1:22" x14ac:dyDescent="0.3">
      <c r="A29" s="8">
        <v>1977</v>
      </c>
      <c r="B29" s="8">
        <v>6.4</v>
      </c>
      <c r="C29" s="8">
        <v>8.3000000000000007</v>
      </c>
    </row>
    <row r="30" spans="1:22" x14ac:dyDescent="0.3">
      <c r="A30" s="8">
        <v>1978</v>
      </c>
      <c r="B30" s="8">
        <v>6.5</v>
      </c>
      <c r="C30" s="8">
        <v>8.4</v>
      </c>
    </row>
    <row r="31" spans="1:22" x14ac:dyDescent="0.3">
      <c r="A31" s="8">
        <v>1979</v>
      </c>
      <c r="B31" s="8">
        <v>9.1999999999999993</v>
      </c>
      <c r="C31" s="8">
        <v>8.4</v>
      </c>
    </row>
    <row r="32" spans="1:22" x14ac:dyDescent="0.3">
      <c r="A32" s="8">
        <v>1980</v>
      </c>
      <c r="B32" s="8">
        <v>9</v>
      </c>
      <c r="C32" s="8">
        <v>8.4</v>
      </c>
    </row>
    <row r="33" spans="1:3" x14ac:dyDescent="0.3">
      <c r="A33" s="8">
        <v>1981</v>
      </c>
      <c r="B33" s="8">
        <v>8.1999999999999993</v>
      </c>
      <c r="C33" s="8">
        <v>8.5</v>
      </c>
    </row>
    <row r="34" spans="1:3" x14ac:dyDescent="0.3">
      <c r="A34" s="8">
        <v>1982</v>
      </c>
      <c r="B34" s="8">
        <v>6.4</v>
      </c>
      <c r="C34" s="8">
        <v>8.5</v>
      </c>
    </row>
    <row r="35" spans="1:3" x14ac:dyDescent="0.3">
      <c r="A35" s="8">
        <v>1983</v>
      </c>
      <c r="B35" s="8">
        <v>9</v>
      </c>
      <c r="C35" s="8">
        <v>8.5</v>
      </c>
    </row>
    <row r="36" spans="1:3" x14ac:dyDescent="0.3">
      <c r="A36" s="8">
        <v>1984</v>
      </c>
      <c r="B36" s="8">
        <v>8</v>
      </c>
      <c r="C36" s="8">
        <v>8.5</v>
      </c>
    </row>
    <row r="37" spans="1:3" x14ac:dyDescent="0.3">
      <c r="A37" s="8">
        <v>1985</v>
      </c>
      <c r="B37" s="8">
        <v>8.5</v>
      </c>
      <c r="C37" s="8">
        <v>8.6</v>
      </c>
    </row>
    <row r="38" spans="1:3" x14ac:dyDescent="0.3">
      <c r="A38" s="8">
        <v>1986</v>
      </c>
      <c r="B38" s="8">
        <v>8.3000000000000007</v>
      </c>
      <c r="C38" s="8">
        <v>8.6</v>
      </c>
    </row>
    <row r="39" spans="1:3" x14ac:dyDescent="0.3">
      <c r="A39" s="8">
        <v>1987</v>
      </c>
      <c r="B39" s="8">
        <v>8</v>
      </c>
      <c r="C39" s="8">
        <v>8.6</v>
      </c>
    </row>
    <row r="40" spans="1:3" x14ac:dyDescent="0.3">
      <c r="A40" s="8">
        <v>1988</v>
      </c>
      <c r="B40" s="8">
        <v>7.8</v>
      </c>
      <c r="C40" s="8">
        <v>8.8000000000000007</v>
      </c>
    </row>
    <row r="41" spans="1:3" x14ac:dyDescent="0.3">
      <c r="A41" s="8">
        <v>1989</v>
      </c>
      <c r="B41" s="8">
        <v>8.3000000000000007</v>
      </c>
      <c r="C41" s="8">
        <v>8.9</v>
      </c>
    </row>
    <row r="42" spans="1:3" x14ac:dyDescent="0.3">
      <c r="A42" s="8">
        <v>1990</v>
      </c>
      <c r="B42" s="8">
        <v>8.1</v>
      </c>
      <c r="C42" s="8">
        <v>9</v>
      </c>
    </row>
    <row r="43" spans="1:3" x14ac:dyDescent="0.3">
      <c r="A43" s="8">
        <v>1991</v>
      </c>
      <c r="B43" s="8">
        <v>7.5</v>
      </c>
      <c r="C43" s="8">
        <v>9</v>
      </c>
    </row>
    <row r="44" spans="1:3" x14ac:dyDescent="0.3">
      <c r="A44" s="8">
        <v>1992</v>
      </c>
      <c r="B44" s="8">
        <v>8.1999999999999993</v>
      </c>
      <c r="C44" s="8">
        <v>9</v>
      </c>
    </row>
    <row r="45" spans="1:3" x14ac:dyDescent="0.3">
      <c r="A45" s="8">
        <v>1993</v>
      </c>
      <c r="B45" s="8">
        <v>7.6</v>
      </c>
      <c r="C45" s="8">
        <v>9.1999999999999993</v>
      </c>
    </row>
    <row r="66" spans="1:22" ht="14.4" customHeight="1" x14ac:dyDescent="0.3">
      <c r="N66" s="2"/>
      <c r="O66" s="2"/>
      <c r="U66" s="6"/>
      <c r="V66" s="7"/>
    </row>
    <row r="67" spans="1:22" x14ac:dyDescent="0.3">
      <c r="M67" s="5"/>
    </row>
    <row r="68" spans="1:22" ht="15.6" x14ac:dyDescent="0.35">
      <c r="A68" s="4" t="s">
        <v>52</v>
      </c>
      <c r="M68" s="5"/>
    </row>
    <row r="69" spans="1:22" x14ac:dyDescent="0.3">
      <c r="M69" s="5"/>
    </row>
    <row r="70" spans="1:22" ht="15.6" x14ac:dyDescent="0.35">
      <c r="A70" s="19" t="s">
        <v>53</v>
      </c>
      <c r="M70" s="5"/>
    </row>
    <row r="71" spans="1:22" ht="16.8" x14ac:dyDescent="0.35">
      <c r="A71" s="20" t="s">
        <v>56</v>
      </c>
      <c r="M71" s="5"/>
    </row>
    <row r="72" spans="1:22" ht="15.6" x14ac:dyDescent="0.35">
      <c r="A72" s="19" t="s">
        <v>54</v>
      </c>
      <c r="M72" s="5"/>
    </row>
    <row r="73" spans="1:22" ht="16.8" x14ac:dyDescent="0.35">
      <c r="A73" s="20" t="s">
        <v>57</v>
      </c>
    </row>
  </sheetData>
  <sortState xmlns:xlrd2="http://schemas.microsoft.com/office/spreadsheetml/2017/richdata2" ref="C9:C45">
    <sortCondition ref="C9"/>
  </sortState>
  <mergeCells count="17">
    <mergeCell ref="U12:U13"/>
    <mergeCell ref="V12:V13"/>
    <mergeCell ref="D5:E7"/>
    <mergeCell ref="G5:G8"/>
    <mergeCell ref="H5:H8"/>
    <mergeCell ref="F5:F8"/>
    <mergeCell ref="O5:O8"/>
    <mergeCell ref="P5:P8"/>
    <mergeCell ref="Q5:Q8"/>
    <mergeCell ref="R5:R8"/>
    <mergeCell ref="A5:A8"/>
    <mergeCell ref="B5:B8"/>
    <mergeCell ref="C5:C8"/>
    <mergeCell ref="L5:M7"/>
    <mergeCell ref="N5:N8"/>
    <mergeCell ref="I5:J7"/>
    <mergeCell ref="K5:K8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M10:M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97F5-32B9-430E-B195-0DACE4DE65BB}">
  <dimension ref="A1:D62"/>
  <sheetViews>
    <sheetView workbookViewId="0">
      <selection sqref="A1:D40"/>
    </sheetView>
  </sheetViews>
  <sheetFormatPr defaultRowHeight="14.4" x14ac:dyDescent="0.3"/>
  <cols>
    <col min="1" max="1" width="20.33203125" customWidth="1"/>
    <col min="6" max="6" width="8.88671875" customWidth="1"/>
  </cols>
  <sheetData>
    <row r="1" spans="1:4" x14ac:dyDescent="0.3">
      <c r="A1" s="26" t="s">
        <v>0</v>
      </c>
      <c r="B1" s="26" t="s">
        <v>2</v>
      </c>
      <c r="C1" s="26"/>
      <c r="D1" s="26"/>
    </row>
    <row r="2" spans="1:4" x14ac:dyDescent="0.3">
      <c r="A2" s="26"/>
      <c r="B2" s="26" t="s">
        <v>1</v>
      </c>
      <c r="C2" s="26"/>
      <c r="D2" s="26"/>
    </row>
    <row r="3" spans="1:4" x14ac:dyDescent="0.3">
      <c r="A3" s="26"/>
      <c r="B3" s="12">
        <v>1</v>
      </c>
      <c r="C3" s="12">
        <v>2</v>
      </c>
      <c r="D3" s="12">
        <v>3</v>
      </c>
    </row>
    <row r="4" spans="1:4" x14ac:dyDescent="0.3">
      <c r="A4" s="8">
        <v>1957</v>
      </c>
      <c r="B4" s="8">
        <v>8.6</v>
      </c>
      <c r="C4" s="8">
        <v>7.9</v>
      </c>
      <c r="D4" s="8">
        <v>8.5</v>
      </c>
    </row>
    <row r="5" spans="1:4" x14ac:dyDescent="0.3">
      <c r="A5" s="8">
        <v>1958</v>
      </c>
      <c r="B5" s="8">
        <v>8.5</v>
      </c>
      <c r="C5" s="8">
        <v>8.1999999999999993</v>
      </c>
      <c r="D5" s="8">
        <v>8.4</v>
      </c>
    </row>
    <row r="6" spans="1:4" x14ac:dyDescent="0.3">
      <c r="A6" s="8">
        <v>1959</v>
      </c>
      <c r="B6" s="8">
        <v>8.6</v>
      </c>
      <c r="C6" s="8">
        <v>8.3000000000000007</v>
      </c>
      <c r="D6" s="8">
        <v>8.5</v>
      </c>
    </row>
    <row r="7" spans="1:4" x14ac:dyDescent="0.3">
      <c r="A7" s="8">
        <v>1960</v>
      </c>
      <c r="B7" s="8">
        <v>8.4</v>
      </c>
      <c r="C7" s="8">
        <v>8.4</v>
      </c>
      <c r="D7" s="8">
        <v>8.5</v>
      </c>
    </row>
    <row r="8" spans="1:4" x14ac:dyDescent="0.3">
      <c r="A8" s="8">
        <v>1961</v>
      </c>
      <c r="B8" s="8">
        <v>8.9</v>
      </c>
      <c r="C8" s="8">
        <v>8.4</v>
      </c>
      <c r="D8" s="8">
        <v>8.8000000000000007</v>
      </c>
    </row>
    <row r="9" spans="1:4" x14ac:dyDescent="0.3">
      <c r="A9" s="8">
        <v>1962</v>
      </c>
      <c r="B9" s="8">
        <v>8.5</v>
      </c>
      <c r="C9" s="8">
        <v>8.1999999999999993</v>
      </c>
      <c r="D9" s="8">
        <v>7.9</v>
      </c>
    </row>
    <row r="10" spans="1:4" x14ac:dyDescent="0.3">
      <c r="A10" s="8">
        <v>1963</v>
      </c>
      <c r="B10" s="8">
        <v>8.3000000000000007</v>
      </c>
      <c r="C10" s="8">
        <v>8.1999999999999993</v>
      </c>
      <c r="D10" s="8">
        <v>8.5</v>
      </c>
    </row>
    <row r="11" spans="1:4" x14ac:dyDescent="0.3">
      <c r="A11" s="8">
        <v>1964</v>
      </c>
      <c r="B11" s="8">
        <v>9</v>
      </c>
      <c r="C11" s="8">
        <v>9</v>
      </c>
      <c r="D11" s="8">
        <v>9.1</v>
      </c>
    </row>
    <row r="12" spans="1:4" x14ac:dyDescent="0.3">
      <c r="A12" s="8">
        <v>1965</v>
      </c>
      <c r="B12" s="8">
        <v>8.4</v>
      </c>
      <c r="C12" s="8">
        <v>9</v>
      </c>
      <c r="D12" s="8">
        <v>8.9</v>
      </c>
    </row>
    <row r="13" spans="1:4" x14ac:dyDescent="0.3">
      <c r="A13" s="8">
        <v>1966</v>
      </c>
      <c r="B13" s="8">
        <v>8.6</v>
      </c>
      <c r="C13" s="8">
        <v>8.6</v>
      </c>
      <c r="D13" s="8">
        <v>8.6</v>
      </c>
    </row>
    <row r="14" spans="1:4" x14ac:dyDescent="0.3">
      <c r="A14" s="8">
        <v>1967</v>
      </c>
      <c r="B14" s="8">
        <v>8.4</v>
      </c>
      <c r="C14" s="8">
        <v>8.8000000000000007</v>
      </c>
      <c r="D14" s="8">
        <v>7.9</v>
      </c>
    </row>
    <row r="15" spans="1:4" x14ac:dyDescent="0.3">
      <c r="A15" s="8">
        <v>1968</v>
      </c>
      <c r="B15" s="8">
        <v>8.5</v>
      </c>
      <c r="C15" s="8">
        <v>8.5</v>
      </c>
      <c r="D15" s="8">
        <v>8.3000000000000007</v>
      </c>
    </row>
    <row r="16" spans="1:4" x14ac:dyDescent="0.3">
      <c r="A16" s="8">
        <v>1969</v>
      </c>
      <c r="B16" s="8">
        <v>8.8000000000000007</v>
      </c>
      <c r="C16" s="8">
        <v>8.1999999999999993</v>
      </c>
      <c r="D16" s="8">
        <v>8.1999999999999993</v>
      </c>
    </row>
    <row r="17" spans="1:4" x14ac:dyDescent="0.3">
      <c r="A17" s="8">
        <v>1970</v>
      </c>
      <c r="B17" s="8">
        <v>8.3000000000000007</v>
      </c>
      <c r="C17" s="8">
        <v>8.3000000000000007</v>
      </c>
      <c r="D17" s="8">
        <v>7.9</v>
      </c>
    </row>
    <row r="18" spans="1:4" x14ac:dyDescent="0.3">
      <c r="A18" s="8">
        <v>1971</v>
      </c>
      <c r="B18" s="8">
        <v>8.3000000000000007</v>
      </c>
      <c r="C18" s="8">
        <v>7.8</v>
      </c>
      <c r="D18" s="8">
        <v>7.8</v>
      </c>
    </row>
    <row r="19" spans="1:4" x14ac:dyDescent="0.3">
      <c r="A19" s="8">
        <v>1972</v>
      </c>
      <c r="B19" s="8">
        <v>8.3000000000000007</v>
      </c>
      <c r="C19" s="8">
        <v>8</v>
      </c>
      <c r="D19" s="8">
        <v>8.1</v>
      </c>
    </row>
    <row r="20" spans="1:4" x14ac:dyDescent="0.3">
      <c r="A20" s="8">
        <v>1973</v>
      </c>
      <c r="B20" s="8">
        <v>8.1999999999999993</v>
      </c>
      <c r="C20" s="8">
        <v>7.7</v>
      </c>
      <c r="D20" s="8">
        <v>7.8</v>
      </c>
    </row>
    <row r="21" spans="1:4" x14ac:dyDescent="0.3">
      <c r="A21" s="8">
        <v>1974</v>
      </c>
      <c r="B21" s="8">
        <v>8.1</v>
      </c>
      <c r="C21" s="8">
        <v>7.8</v>
      </c>
      <c r="D21" s="8">
        <v>8</v>
      </c>
    </row>
    <row r="22" spans="1:4" x14ac:dyDescent="0.3">
      <c r="A22" s="8">
        <v>1975</v>
      </c>
      <c r="B22" s="8">
        <v>7.4</v>
      </c>
      <c r="C22" s="8">
        <v>7.2</v>
      </c>
      <c r="D22" s="8">
        <v>7.3</v>
      </c>
    </row>
    <row r="23" spans="1:4" x14ac:dyDescent="0.3">
      <c r="A23" s="8">
        <v>1976</v>
      </c>
      <c r="B23" s="8">
        <v>7.6</v>
      </c>
      <c r="C23" s="8">
        <v>7.2</v>
      </c>
      <c r="D23" s="8">
        <v>7.2</v>
      </c>
    </row>
    <row r="24" spans="1:4" x14ac:dyDescent="0.3">
      <c r="A24" s="8">
        <v>1977</v>
      </c>
      <c r="B24" s="8">
        <v>6.4</v>
      </c>
      <c r="C24" s="8">
        <v>7.3</v>
      </c>
      <c r="D24" s="8">
        <v>8.1</v>
      </c>
    </row>
    <row r="25" spans="1:4" x14ac:dyDescent="0.3">
      <c r="A25" s="8">
        <v>1978</v>
      </c>
      <c r="B25" s="8">
        <v>6.5</v>
      </c>
      <c r="C25" s="8">
        <v>7.5</v>
      </c>
      <c r="D25" s="8">
        <v>8.9</v>
      </c>
    </row>
    <row r="26" spans="1:4" x14ac:dyDescent="0.3">
      <c r="A26" s="8">
        <v>1979</v>
      </c>
      <c r="B26" s="8">
        <v>9.1999999999999993</v>
      </c>
      <c r="C26" s="8">
        <v>7.9</v>
      </c>
      <c r="D26" s="8">
        <v>7.1</v>
      </c>
    </row>
    <row r="27" spans="1:4" x14ac:dyDescent="0.3">
      <c r="A27" s="8">
        <v>1980</v>
      </c>
      <c r="B27" s="8">
        <v>9</v>
      </c>
      <c r="C27" s="8">
        <v>7.8</v>
      </c>
      <c r="D27" s="8">
        <v>7.3</v>
      </c>
    </row>
    <row r="28" spans="1:4" x14ac:dyDescent="0.3">
      <c r="A28" s="8">
        <v>1981</v>
      </c>
      <c r="B28" s="8">
        <v>8.1999999999999993</v>
      </c>
      <c r="C28" s="8">
        <v>6.3</v>
      </c>
      <c r="D28" s="8">
        <v>7.3</v>
      </c>
    </row>
    <row r="29" spans="1:4" x14ac:dyDescent="0.3">
      <c r="A29" s="8">
        <v>1982</v>
      </c>
      <c r="B29" s="8">
        <v>6.4</v>
      </c>
      <c r="C29" s="8">
        <v>7.9</v>
      </c>
      <c r="D29" s="8">
        <v>7.5</v>
      </c>
    </row>
    <row r="30" spans="1:4" x14ac:dyDescent="0.3">
      <c r="A30" s="8">
        <v>1983</v>
      </c>
      <c r="B30" s="8">
        <v>9</v>
      </c>
      <c r="C30" s="8">
        <v>9</v>
      </c>
      <c r="D30" s="8">
        <v>7.9</v>
      </c>
    </row>
    <row r="31" spans="1:4" x14ac:dyDescent="0.3">
      <c r="A31" s="8">
        <v>1984</v>
      </c>
      <c r="B31" s="8">
        <v>8</v>
      </c>
      <c r="C31" s="8">
        <v>7.4</v>
      </c>
      <c r="D31" s="8">
        <v>7.6</v>
      </c>
    </row>
    <row r="32" spans="1:4" x14ac:dyDescent="0.3">
      <c r="A32" s="8">
        <v>1985</v>
      </c>
      <c r="B32" s="8">
        <v>8.5</v>
      </c>
      <c r="C32" s="8">
        <v>7.9</v>
      </c>
      <c r="D32" s="8">
        <v>8.3000000000000007</v>
      </c>
    </row>
    <row r="33" spans="1:4" x14ac:dyDescent="0.3">
      <c r="A33" s="8">
        <v>1986</v>
      </c>
      <c r="B33" s="8">
        <v>8.3000000000000007</v>
      </c>
      <c r="C33" s="8">
        <v>8.4</v>
      </c>
      <c r="D33" s="8">
        <v>9</v>
      </c>
    </row>
    <row r="34" spans="1:4" x14ac:dyDescent="0.3">
      <c r="A34" s="8">
        <v>1987</v>
      </c>
      <c r="B34" s="8">
        <v>8</v>
      </c>
      <c r="C34" s="8">
        <v>7.7</v>
      </c>
      <c r="D34" s="8">
        <v>8.1</v>
      </c>
    </row>
    <row r="35" spans="1:4" x14ac:dyDescent="0.3">
      <c r="A35" s="8">
        <v>1988</v>
      </c>
      <c r="B35" s="8">
        <v>7.8</v>
      </c>
      <c r="C35" s="8">
        <v>7.6</v>
      </c>
      <c r="D35" s="8">
        <v>7.8</v>
      </c>
    </row>
    <row r="36" spans="1:4" x14ac:dyDescent="0.3">
      <c r="A36" s="8">
        <v>1989</v>
      </c>
      <c r="B36" s="8">
        <v>8.3000000000000007</v>
      </c>
      <c r="C36" s="8">
        <v>7.9</v>
      </c>
      <c r="D36" s="8">
        <v>8.1</v>
      </c>
    </row>
    <row r="37" spans="1:4" x14ac:dyDescent="0.3">
      <c r="A37" s="8">
        <v>1990</v>
      </c>
      <c r="B37" s="8">
        <v>8.1</v>
      </c>
      <c r="C37" s="8">
        <v>7.6</v>
      </c>
      <c r="D37" s="8">
        <v>7.7</v>
      </c>
    </row>
    <row r="38" spans="1:4" x14ac:dyDescent="0.3">
      <c r="A38" s="8">
        <v>1991</v>
      </c>
      <c r="B38" s="8">
        <v>7.5</v>
      </c>
      <c r="C38" s="8">
        <v>7.6</v>
      </c>
      <c r="D38" s="8">
        <v>8</v>
      </c>
    </row>
    <row r="39" spans="1:4" x14ac:dyDescent="0.3">
      <c r="A39" s="8">
        <v>1992</v>
      </c>
      <c r="B39" s="8">
        <v>8.1999999999999993</v>
      </c>
      <c r="C39" s="8">
        <v>7.9</v>
      </c>
      <c r="D39" s="8">
        <v>7.4</v>
      </c>
    </row>
    <row r="40" spans="1:4" x14ac:dyDescent="0.3">
      <c r="A40" s="8">
        <v>1993</v>
      </c>
      <c r="B40" s="8">
        <v>7.6</v>
      </c>
      <c r="C40" s="8">
        <v>7.6</v>
      </c>
      <c r="D40" s="8">
        <v>7.6</v>
      </c>
    </row>
    <row r="43" spans="1:4" x14ac:dyDescent="0.3">
      <c r="A43" s="2" t="s">
        <v>28</v>
      </c>
    </row>
    <row r="44" spans="1:4" ht="15.6" x14ac:dyDescent="0.35">
      <c r="A44" s="12" t="s">
        <v>26</v>
      </c>
      <c r="B44" s="12" t="s">
        <v>55</v>
      </c>
      <c r="D44" s="22"/>
    </row>
    <row r="45" spans="1:4" x14ac:dyDescent="0.3">
      <c r="A45" s="8" t="s">
        <v>20</v>
      </c>
      <c r="B45" s="8">
        <f>Report!G9/Report!V10</f>
        <v>6.4285714285714306</v>
      </c>
      <c r="D45" s="21"/>
    </row>
    <row r="46" spans="1:4" x14ac:dyDescent="0.3">
      <c r="A46" s="8" t="s">
        <v>21</v>
      </c>
      <c r="B46" s="8">
        <f>Report!G10/Report!V10</f>
        <v>0</v>
      </c>
      <c r="D46" s="21"/>
    </row>
    <row r="47" spans="1:4" x14ac:dyDescent="0.3">
      <c r="A47" s="8" t="s">
        <v>22</v>
      </c>
      <c r="B47" s="8">
        <f>Report!G11/Report!V10</f>
        <v>8.5714285714285747</v>
      </c>
      <c r="D47" s="21"/>
    </row>
    <row r="48" spans="1:4" x14ac:dyDescent="0.3">
      <c r="A48" s="8" t="s">
        <v>23</v>
      </c>
      <c r="B48" s="8">
        <f>Report!G12/Report!V10</f>
        <v>17.142857142857149</v>
      </c>
      <c r="D48" s="21"/>
    </row>
    <row r="49" spans="1:4" x14ac:dyDescent="0.3">
      <c r="A49" s="8" t="s">
        <v>24</v>
      </c>
      <c r="B49" s="8">
        <f>Report!G13/Report!V10</f>
        <v>34.285714285714299</v>
      </c>
      <c r="D49" s="21"/>
    </row>
    <row r="50" spans="1:4" x14ac:dyDescent="0.3">
      <c r="A50" s="8" t="s">
        <v>25</v>
      </c>
      <c r="B50" s="8">
        <f>Report!G14/Report!V10</f>
        <v>12.857142857142861</v>
      </c>
      <c r="D50" s="21"/>
    </row>
    <row r="51" spans="1:4" x14ac:dyDescent="0.3">
      <c r="D51" s="21"/>
    </row>
    <row r="53" spans="1:4" x14ac:dyDescent="0.3">
      <c r="A53" s="2" t="s">
        <v>29</v>
      </c>
    </row>
    <row r="54" spans="1:4" x14ac:dyDescent="0.3">
      <c r="A54" s="17" t="s">
        <v>30</v>
      </c>
      <c r="B54" s="18" t="s">
        <v>27</v>
      </c>
    </row>
    <row r="55" spans="1:4" x14ac:dyDescent="0.3">
      <c r="A55" s="8">
        <f>A56-(A57-A56)</f>
        <v>6.1666660000000002</v>
      </c>
      <c r="B55" s="8">
        <v>0</v>
      </c>
    </row>
    <row r="56" spans="1:4" x14ac:dyDescent="0.3">
      <c r="A56" s="8">
        <v>6.6333330000000004</v>
      </c>
      <c r="B56" s="8">
        <f>Report!G9</f>
        <v>3</v>
      </c>
    </row>
    <row r="57" spans="1:4" x14ac:dyDescent="0.3">
      <c r="A57" s="8">
        <v>7.1000000000000005</v>
      </c>
      <c r="B57" s="8">
        <f>Report!G10</f>
        <v>0</v>
      </c>
    </row>
    <row r="58" spans="1:4" x14ac:dyDescent="0.3">
      <c r="A58" s="8">
        <v>7.5666669999999998</v>
      </c>
      <c r="B58" s="8">
        <f>Report!G11</f>
        <v>4</v>
      </c>
    </row>
    <row r="59" spans="1:4" x14ac:dyDescent="0.3">
      <c r="A59" s="8">
        <v>8.0333330000000007</v>
      </c>
      <c r="B59" s="8">
        <f>Report!G12</f>
        <v>8</v>
      </c>
    </row>
    <row r="60" spans="1:4" x14ac:dyDescent="0.3">
      <c r="A60" s="8">
        <v>8.5</v>
      </c>
      <c r="B60" s="8">
        <f>Report!G13</f>
        <v>16</v>
      </c>
    </row>
    <row r="61" spans="1:4" x14ac:dyDescent="0.3">
      <c r="A61" s="8">
        <v>8.9666669999999993</v>
      </c>
      <c r="B61" s="8">
        <f>Report!G14</f>
        <v>6</v>
      </c>
    </row>
    <row r="62" spans="1:4" x14ac:dyDescent="0.3">
      <c r="A62" s="8">
        <f>A61+(A61-A60)</f>
        <v>9.4333339999999986</v>
      </c>
      <c r="B62" s="8">
        <v>0</v>
      </c>
    </row>
  </sheetData>
  <mergeCells count="3">
    <mergeCell ref="B2:D2"/>
    <mergeCell ref="A1:A3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it break</dc:creator>
  <cp:lastModifiedBy>feel it break</cp:lastModifiedBy>
  <dcterms:created xsi:type="dcterms:W3CDTF">2023-02-07T14:47:25Z</dcterms:created>
  <dcterms:modified xsi:type="dcterms:W3CDTF">2023-02-16T21:24:31Z</dcterms:modified>
</cp:coreProperties>
</file>