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D:\studies\САВР\Лабораторные\lab7\"/>
    </mc:Choice>
  </mc:AlternateContent>
  <xr:revisionPtr revIDLastSave="0" documentId="13_ncr:1_{010CF0BE-6D0F-4C84-B3FD-DC4BF3881C56}" xr6:coauthVersionLast="45" xr6:coauthVersionMax="45" xr10:uidLastSave="{00000000-0000-0000-0000-000000000000}"/>
  <bookViews>
    <workbookView xWindow="-108" yWindow="-108" windowWidth="23256" windowHeight="12456" xr2:uid="{00000000-000D-0000-FFFF-FFFF00000000}"/>
  </bookViews>
  <sheets>
    <sheet name="Report, lab7"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 i="2" l="1"/>
  <c r="E9" i="2"/>
  <c r="B61" i="2"/>
  <c r="C5" i="2" s="1"/>
  <c r="I23" i="2"/>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G26" i="2"/>
  <c r="C4" i="2" l="1"/>
  <c r="D18" i="2" s="1"/>
  <c r="C6" i="2"/>
  <c r="C8" i="2" s="1"/>
  <c r="C9" i="2" s="1"/>
  <c r="G56"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27" i="2"/>
  <c r="F63" i="2"/>
  <c r="F62"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23" i="2"/>
  <c r="C23" i="2"/>
  <c r="D63" i="2"/>
  <c r="D62" i="2"/>
  <c r="C41" i="2"/>
  <c r="C42" i="2"/>
  <c r="C43" i="2"/>
  <c r="C44" i="2"/>
  <c r="C45" i="2"/>
  <c r="C46" i="2"/>
  <c r="C47" i="2"/>
  <c r="C48" i="2"/>
  <c r="C49" i="2"/>
  <c r="C50" i="2"/>
  <c r="C51" i="2"/>
  <c r="C52" i="2"/>
  <c r="C53" i="2"/>
  <c r="C54" i="2"/>
  <c r="C55" i="2"/>
  <c r="C56" i="2"/>
  <c r="C57" i="2"/>
  <c r="C58" i="2"/>
  <c r="C59" i="2"/>
  <c r="C40" i="2"/>
  <c r="C24" i="2"/>
  <c r="C25" i="2"/>
  <c r="C26" i="2"/>
  <c r="C27" i="2"/>
  <c r="C28" i="2"/>
  <c r="C29" i="2"/>
  <c r="C30" i="2"/>
  <c r="C31" i="2"/>
  <c r="C32" i="2"/>
  <c r="C33" i="2"/>
  <c r="C34" i="2"/>
  <c r="C35" i="2"/>
  <c r="C36" i="2"/>
  <c r="C37" i="2"/>
  <c r="C38" i="2"/>
  <c r="C39" i="2"/>
  <c r="J24" i="2" l="1"/>
  <c r="J33" i="2"/>
  <c r="J41" i="2"/>
  <c r="J49" i="2"/>
  <c r="J57" i="2"/>
  <c r="J34" i="2"/>
  <c r="J42" i="2"/>
  <c r="J58" i="2"/>
  <c r="J36" i="2"/>
  <c r="J52" i="2"/>
  <c r="J26" i="2"/>
  <c r="J50" i="2"/>
  <c r="J45" i="2"/>
  <c r="J25" i="2"/>
  <c r="J27" i="2"/>
  <c r="J35" i="2"/>
  <c r="J43" i="2"/>
  <c r="J51" i="2"/>
  <c r="J59" i="2"/>
  <c r="J28" i="2"/>
  <c r="J44" i="2"/>
  <c r="J29" i="2"/>
  <c r="J53" i="2"/>
  <c r="J30" i="2"/>
  <c r="J54" i="2"/>
  <c r="J39" i="2"/>
  <c r="J40" i="2"/>
  <c r="J56" i="2"/>
  <c r="J23" i="2"/>
  <c r="J38" i="2"/>
  <c r="J37" i="2"/>
  <c r="J46" i="2"/>
  <c r="J47" i="2"/>
  <c r="J55" i="2"/>
  <c r="J32" i="2"/>
  <c r="J31" i="2"/>
  <c r="J48" i="2"/>
  <c r="E6" i="2"/>
  <c r="G6" i="2" s="1"/>
  <c r="L46" i="2" l="1"/>
  <c r="K46" i="2"/>
  <c r="K58" i="2"/>
  <c r="L58" i="2"/>
  <c r="L38" i="2"/>
  <c r="K38" i="2"/>
  <c r="K57" i="2"/>
  <c r="L57" i="2"/>
  <c r="L37" i="2"/>
  <c r="K37" i="2"/>
  <c r="L29" i="2"/>
  <c r="K29" i="2"/>
  <c r="K28" i="2"/>
  <c r="L28" i="2"/>
  <c r="K34" i="2"/>
  <c r="L34" i="2"/>
  <c r="L48" i="2"/>
  <c r="K48" i="2"/>
  <c r="L45" i="2"/>
  <c r="K45" i="2"/>
  <c r="K50" i="2"/>
  <c r="L50" i="2"/>
  <c r="L32" i="2"/>
  <c r="K32" i="2"/>
  <c r="L40" i="2"/>
  <c r="K40" i="2"/>
  <c r="K59" i="2"/>
  <c r="L59" i="2"/>
  <c r="K26" i="2"/>
  <c r="L26" i="2"/>
  <c r="K41" i="2"/>
  <c r="L41" i="2"/>
  <c r="L30" i="2"/>
  <c r="K30" i="2"/>
  <c r="K27" i="2"/>
  <c r="L27" i="2"/>
  <c r="L25" i="2"/>
  <c r="K25" i="2"/>
  <c r="K44" i="2"/>
  <c r="L44" i="2"/>
  <c r="L56" i="2"/>
  <c r="K56" i="2"/>
  <c r="L55" i="2"/>
  <c r="K55" i="2"/>
  <c r="L51" i="2"/>
  <c r="K51" i="2"/>
  <c r="K52" i="2"/>
  <c r="L52" i="2"/>
  <c r="K33" i="2"/>
  <c r="L33" i="2"/>
  <c r="K35" i="2"/>
  <c r="L35" i="2"/>
  <c r="K53" i="2"/>
  <c r="L53" i="2"/>
  <c r="K42" i="2"/>
  <c r="L42" i="2"/>
  <c r="K23" i="2"/>
  <c r="L23" i="2"/>
  <c r="L31" i="2"/>
  <c r="K31" i="2"/>
  <c r="K49" i="2"/>
  <c r="L49" i="2"/>
  <c r="L39" i="2"/>
  <c r="K39" i="2"/>
  <c r="L47" i="2"/>
  <c r="K47" i="2"/>
  <c r="L54" i="2"/>
  <c r="K54" i="2"/>
  <c r="K43" i="2"/>
  <c r="L43" i="2"/>
  <c r="K36" i="2"/>
  <c r="L36" i="2"/>
  <c r="K24" i="2"/>
  <c r="L24" i="2"/>
  <c r="E7" i="2" l="1"/>
  <c r="C7" i="2"/>
  <c r="I7" i="2" s="1"/>
</calcChain>
</file>

<file path=xl/sharedStrings.xml><?xml version="1.0" encoding="utf-8"?>
<sst xmlns="http://schemas.openxmlformats.org/spreadsheetml/2006/main" count="48" uniqueCount="43">
  <si>
    <t>Год</t>
  </si>
  <si>
    <t>Вывод</t>
  </si>
  <si>
    <t>Выборочные характеристики</t>
  </si>
  <si>
    <t>Параметры линейной регрессии</t>
  </si>
  <si>
    <t>Оценка значимости</t>
  </si>
  <si>
    <r>
      <t>σ</t>
    </r>
    <r>
      <rPr>
        <vertAlign val="subscript"/>
        <sz val="11"/>
        <color theme="1"/>
        <rFont val="Calibri"/>
        <family val="2"/>
        <charset val="204"/>
      </rPr>
      <t>r</t>
    </r>
  </si>
  <si>
    <r>
      <t>t</t>
    </r>
    <r>
      <rPr>
        <vertAlign val="subscript"/>
        <sz val="11"/>
        <color theme="1"/>
        <rFont val="Calibri"/>
        <family val="2"/>
        <charset val="204"/>
        <scheme val="minor"/>
      </rPr>
      <t>расч</t>
    </r>
  </si>
  <si>
    <r>
      <t>σ</t>
    </r>
    <r>
      <rPr>
        <vertAlign val="superscript"/>
        <sz val="11"/>
        <color theme="1"/>
        <rFont val="Calibri"/>
        <family val="2"/>
        <charset val="204"/>
      </rPr>
      <t>2</t>
    </r>
    <r>
      <rPr>
        <vertAlign val="subscript"/>
        <sz val="11"/>
        <color theme="1"/>
        <rFont val="Calibri"/>
        <family val="2"/>
        <charset val="204"/>
      </rPr>
      <t>ε</t>
    </r>
  </si>
  <si>
    <t>a</t>
  </si>
  <si>
    <t>b</t>
  </si>
  <si>
    <r>
      <t>0.67 S</t>
    </r>
    <r>
      <rPr>
        <vertAlign val="subscript"/>
        <sz val="11"/>
        <color theme="1"/>
        <rFont val="Calibri"/>
        <family val="2"/>
        <charset val="204"/>
        <scheme val="minor"/>
      </rPr>
      <t>y</t>
    </r>
  </si>
  <si>
    <r>
      <t>σ</t>
    </r>
    <r>
      <rPr>
        <vertAlign val="subscript"/>
        <sz val="11"/>
        <color theme="1"/>
        <rFont val="Calibri"/>
        <family val="2"/>
        <charset val="204"/>
      </rPr>
      <t>ε</t>
    </r>
  </si>
  <si>
    <r>
      <t>σ</t>
    </r>
    <r>
      <rPr>
        <vertAlign val="subscript"/>
        <sz val="11"/>
        <color theme="1"/>
        <rFont val="Calibri"/>
        <family val="2"/>
        <charset val="204"/>
        <scheme val="minor"/>
      </rPr>
      <t>ε</t>
    </r>
    <r>
      <rPr>
        <sz val="11"/>
        <color theme="1"/>
        <rFont val="Calibri"/>
        <family val="2"/>
        <charset val="204"/>
        <scheme val="minor"/>
      </rPr>
      <t xml:space="preserve"> &gt; 0.67 S</t>
    </r>
    <r>
      <rPr>
        <vertAlign val="subscript"/>
        <sz val="11"/>
        <color theme="1"/>
        <rFont val="Calibri"/>
        <family val="2"/>
        <charset val="204"/>
        <scheme val="minor"/>
      </rPr>
      <t>y</t>
    </r>
    <r>
      <rPr>
        <sz val="11"/>
        <color theme="1"/>
        <rFont val="Calibri"/>
        <family val="2"/>
        <charset val="204"/>
        <scheme val="minor"/>
      </rPr>
      <t>. Стандартная ошибка превышает допустимую, следовательно модель может быть не очень качественная.</t>
    </r>
  </si>
  <si>
    <r>
      <t>δ̅</t>
    </r>
    <r>
      <rPr>
        <vertAlign val="superscript"/>
        <sz val="11"/>
        <color theme="1"/>
        <rFont val="Calibri"/>
        <family val="2"/>
        <charset val="204"/>
      </rPr>
      <t>2</t>
    </r>
  </si>
  <si>
    <r>
      <t>D</t>
    </r>
    <r>
      <rPr>
        <sz val="11"/>
        <color theme="1"/>
        <rFont val="Calibri"/>
        <family val="2"/>
        <charset val="204"/>
      </rPr>
      <t>̅</t>
    </r>
  </si>
  <si>
    <r>
      <t>t</t>
    </r>
    <r>
      <rPr>
        <vertAlign val="subscript"/>
        <sz val="11"/>
        <color theme="1"/>
        <rFont val="Calibri"/>
        <family val="2"/>
        <charset val="204"/>
        <scheme val="minor"/>
      </rPr>
      <t>кр</t>
    </r>
    <r>
      <rPr>
        <sz val="11"/>
        <color theme="1"/>
        <rFont val="Calibri"/>
        <family val="2"/>
        <charset val="204"/>
        <scheme val="minor"/>
      </rPr>
      <t xml:space="preserve">(35; </t>
    </r>
    <r>
      <rPr>
        <sz val="11"/>
        <color theme="1"/>
        <rFont val="Calibri"/>
        <family val="2"/>
        <charset val="204"/>
      </rPr>
      <t>0,02)</t>
    </r>
  </si>
  <si>
    <r>
      <t>Месяц 3,
 y</t>
    </r>
    <r>
      <rPr>
        <b/>
        <vertAlign val="subscript"/>
        <sz val="11"/>
        <color theme="1"/>
        <rFont val="Calibri"/>
        <family val="2"/>
        <charset val="204"/>
        <scheme val="minor"/>
      </rPr>
      <t>t</t>
    </r>
  </si>
  <si>
    <t>Метод серий</t>
  </si>
  <si>
    <t>Медианный метод</t>
  </si>
  <si>
    <t>Me =</t>
  </si>
  <si>
    <r>
      <t xml:space="preserve">Число серий </t>
    </r>
    <r>
      <rPr>
        <sz val="11"/>
        <color theme="1"/>
        <rFont val="Calibri"/>
        <family val="2"/>
        <charset val="204"/>
      </rPr>
      <t>ν(T) =</t>
    </r>
  </si>
  <si>
    <t xml:space="preserve">Длина наиб. серии l(T) = </t>
  </si>
  <si>
    <r>
      <t>ν</t>
    </r>
    <r>
      <rPr>
        <vertAlign val="subscript"/>
        <sz val="11"/>
        <color theme="1"/>
        <rFont val="Calibri"/>
        <family val="2"/>
        <charset val="204"/>
        <scheme val="minor"/>
      </rPr>
      <t>0</t>
    </r>
    <r>
      <rPr>
        <sz val="11"/>
        <color theme="1"/>
        <rFont val="Calibri"/>
        <family val="2"/>
        <charset val="204"/>
        <scheme val="minor"/>
      </rPr>
      <t xml:space="preserve">(T) = </t>
    </r>
  </si>
  <si>
    <r>
      <t>l</t>
    </r>
    <r>
      <rPr>
        <vertAlign val="subscript"/>
        <sz val="11"/>
        <color theme="1"/>
        <rFont val="Calibri"/>
        <family val="2"/>
        <charset val="204"/>
        <scheme val="minor"/>
      </rPr>
      <t>0</t>
    </r>
    <r>
      <rPr>
        <sz val="11"/>
        <color theme="1"/>
        <rFont val="Calibri"/>
        <family val="2"/>
        <charset val="204"/>
        <scheme val="minor"/>
      </rPr>
      <t>(T) =</t>
    </r>
  </si>
  <si>
    <r>
      <t>Неравенства: ν(T) &gt; ν</t>
    </r>
    <r>
      <rPr>
        <vertAlign val="subscript"/>
        <sz val="11"/>
        <color theme="1"/>
        <rFont val="Calibri"/>
        <family val="2"/>
        <charset val="204"/>
        <scheme val="minor"/>
      </rPr>
      <t>0</t>
    </r>
    <r>
      <rPr>
        <sz val="11"/>
        <color theme="1"/>
        <rFont val="Calibri"/>
        <family val="2"/>
        <charset val="204"/>
        <scheme val="minor"/>
      </rPr>
      <t>(T) и l(T) &lt; l</t>
    </r>
    <r>
      <rPr>
        <vertAlign val="subscript"/>
        <sz val="11"/>
        <color theme="1"/>
        <rFont val="Calibri"/>
        <family val="2"/>
        <charset val="204"/>
        <scheme val="minor"/>
      </rPr>
      <t>0</t>
    </r>
    <r>
      <rPr>
        <sz val="11"/>
        <color theme="1"/>
        <rFont val="Calibri"/>
        <family val="2"/>
        <charset val="204"/>
        <scheme val="minor"/>
      </rPr>
      <t>(T).</t>
    </r>
  </si>
  <si>
    <t>T =</t>
  </si>
  <si>
    <t>Вывод: Не выполняется второе неравенство. Гипотеза об отсутствии тренда отвергается с уровнем значимости 0.05. Соответственно, можно сделать вывод о наличии тренда.</t>
  </si>
  <si>
    <t>Вывод: Оба неравенства выполнены. Гипотеза об отсутствии тренда не отвергается, уровень значимости 0.05. Следовательно, нет оснований предполагать наличие тренда.</t>
  </si>
  <si>
    <t>Скользящая средняя</t>
  </si>
  <si>
    <t>Условное время, t</t>
  </si>
  <si>
    <t>Уравнение модели тренда y*(t) = -0.02 * t + 8.05</t>
  </si>
  <si>
    <r>
      <t>r</t>
    </r>
    <r>
      <rPr>
        <vertAlign val="subscript"/>
        <sz val="11"/>
        <color theme="1"/>
        <rFont val="Calibri"/>
        <family val="2"/>
        <charset val="204"/>
        <scheme val="minor"/>
      </rPr>
      <t>ty</t>
    </r>
  </si>
  <si>
    <r>
      <t>η</t>
    </r>
    <r>
      <rPr>
        <vertAlign val="superscript"/>
        <sz val="11"/>
        <color theme="1"/>
        <rFont val="Calibri"/>
        <family val="2"/>
        <charset val="204"/>
        <scheme val="minor"/>
      </rPr>
      <t>2</t>
    </r>
    <r>
      <rPr>
        <vertAlign val="subscript"/>
        <sz val="11"/>
        <color theme="1"/>
        <rFont val="Calibri"/>
        <family val="2"/>
        <charset val="204"/>
        <scheme val="minor"/>
      </rPr>
      <t>y(t)</t>
    </r>
  </si>
  <si>
    <t>Значения тренда, y*</t>
  </si>
  <si>
    <r>
      <t>(y* - y</t>
    </r>
    <r>
      <rPr>
        <b/>
        <vertAlign val="subscript"/>
        <sz val="11"/>
        <color theme="1"/>
        <rFont val="Calibri"/>
        <family val="2"/>
        <charset val="204"/>
        <scheme val="minor"/>
      </rPr>
      <t>ср</t>
    </r>
    <r>
      <rPr>
        <b/>
        <sz val="11"/>
        <color theme="1"/>
        <rFont val="Calibri"/>
        <family val="2"/>
        <charset val="204"/>
        <scheme val="minor"/>
      </rPr>
      <t>)</t>
    </r>
    <r>
      <rPr>
        <b/>
        <vertAlign val="superscript"/>
        <sz val="11"/>
        <color theme="1"/>
        <rFont val="Calibri"/>
        <family val="2"/>
        <charset val="204"/>
        <scheme val="minor"/>
      </rPr>
      <t>2</t>
    </r>
  </si>
  <si>
    <r>
      <t>(y-y*)</t>
    </r>
    <r>
      <rPr>
        <b/>
        <vertAlign val="superscript"/>
        <sz val="11"/>
        <color theme="1"/>
        <rFont val="Calibri"/>
        <family val="2"/>
        <charset val="204"/>
        <scheme val="minor"/>
      </rPr>
      <t>2</t>
    </r>
  </si>
  <si>
    <r>
      <t>y</t>
    </r>
    <r>
      <rPr>
        <vertAlign val="subscript"/>
        <sz val="11"/>
        <color theme="1"/>
        <rFont val="Calibri"/>
        <family val="2"/>
        <charset val="204"/>
        <scheme val="minor"/>
      </rPr>
      <t>ср</t>
    </r>
    <r>
      <rPr>
        <sz val="11"/>
        <color theme="1"/>
        <rFont val="Calibri"/>
        <family val="2"/>
        <charset val="204"/>
        <scheme val="minor"/>
      </rPr>
      <t xml:space="preserve"> =</t>
    </r>
  </si>
  <si>
    <r>
      <t>S</t>
    </r>
    <r>
      <rPr>
        <vertAlign val="subscript"/>
        <sz val="11"/>
        <color theme="1"/>
        <rFont val="Calibri"/>
        <family val="2"/>
        <charset val="204"/>
        <scheme val="minor"/>
      </rPr>
      <t>y</t>
    </r>
  </si>
  <si>
    <t>Коэффициент детерминации меньше 0.7, соответственно модель не является адекватной.</t>
  </si>
  <si>
    <t>Величина тренда в 1995 году = y*(20) =</t>
  </si>
  <si>
    <t>Вывод по графику: Сглаживание временного ряда даёт представление об общей тенденции поведения ряда. В нашем случае температура с 8.5°C в 1960 году постепенно понижается до 7.5°C градусов в 1978 году, а далее идёт на небольшое повышение. В конце ряда опять заметно небольшое понижение температуры. Из графика видно, что характер тренда, скорее всего, будет отрицательным, т.е. будет описывать понижение температуры.</t>
  </si>
  <si>
    <t>Модель среднего качества и требует уточнения.
Величина коэффициента корреляции является значимой. Тем не менее, дисперсия ошибки велика и превышает допустимую. Коэффициент детерминации меньше 0.7, причём намного, модель требует улучшения. Из всего этого можно сделать вывод, что модель не является адекватной, точность аппроксимации недостаточна.
Из графика тренда видно, что он относительно неплохо описывает данные, но некоторые значения лежат довольно далеко от линии, т.е. есть значительные отклонения от фактических значений температуры. Тренд имеет отрицательный характер, т.е. он описывает падение температуры воды. Физические причины такого характера выявить довольно сложно, ведь в мире наблюдается, скорее, повышение температуры. Возможно, спад температуры произошёл из-за характера течений в океане.</t>
  </si>
  <si>
    <r>
      <t>Значение r</t>
    </r>
    <r>
      <rPr>
        <vertAlign val="subscript"/>
        <sz val="11"/>
        <color theme="1"/>
        <rFont val="Calibri"/>
        <family val="2"/>
        <charset val="204"/>
        <scheme val="minor"/>
      </rPr>
      <t>ty</t>
    </r>
    <r>
      <rPr>
        <sz val="11"/>
        <color theme="1"/>
        <rFont val="Calibri"/>
        <family val="2"/>
        <charset val="204"/>
        <scheme val="minor"/>
      </rPr>
      <t xml:space="preserve"> говорит об умеренной обратной зависимости. Нулевая гипотеза отвергается, т.е. величина r</t>
    </r>
    <r>
      <rPr>
        <vertAlign val="subscript"/>
        <sz val="11"/>
        <color theme="1"/>
        <rFont val="Calibri"/>
        <family val="2"/>
        <charset val="204"/>
        <scheme val="minor"/>
      </rPr>
      <t>ty</t>
    </r>
    <r>
      <rPr>
        <sz val="11"/>
        <color theme="1"/>
        <rFont val="Calibri"/>
        <family val="2"/>
        <charset val="204"/>
        <scheme val="minor"/>
      </rPr>
      <t xml:space="preserve"> значима (уровень значимости 0.02). Тренд неслучайным образом отличается от нуля и вносит вклад в формирование изменчивости ряда.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</si>
</sst>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b/>
      <sz val="11"/>
      <color theme="1"/>
      <name val="Calibri"/>
      <family val="2"/>
      <charset val="204"/>
      <scheme val="minor"/>
    </font>
    <font>
      <b/>
      <vertAlign val="subscript"/>
      <sz val="11"/>
      <color theme="1"/>
      <name val="Calibri"/>
      <family val="2"/>
      <charset val="204"/>
      <scheme val="minor"/>
    </font>
    <font>
      <b/>
      <vertAlign val="superscript"/>
      <sz val="11"/>
      <color theme="1"/>
      <name val="Calibri"/>
      <family val="2"/>
      <charset val="204"/>
      <scheme val="minor"/>
    </font>
    <font>
      <sz val="11"/>
      <color theme="1"/>
      <name val="Calibri"/>
      <family val="2"/>
      <charset val="204"/>
    </font>
    <font>
      <i/>
      <sz val="11"/>
      <color theme="1"/>
      <name val="Calibri"/>
      <family val="2"/>
      <charset val="204"/>
      <scheme val="minor"/>
    </font>
    <font>
      <vertAlign val="subscript"/>
      <sz val="11"/>
      <color theme="1"/>
      <name val="Calibri"/>
      <family val="2"/>
      <charset val="204"/>
    </font>
    <font>
      <vertAlign val="subscript"/>
      <sz val="11"/>
      <color theme="1"/>
      <name val="Calibri"/>
      <family val="2"/>
      <charset val="204"/>
      <scheme val="minor"/>
    </font>
    <font>
      <vertAlign val="superscript"/>
      <sz val="11"/>
      <color theme="1"/>
      <name val="Calibri"/>
      <family val="2"/>
      <charset val="204"/>
    </font>
    <font>
      <vertAlign val="superscript"/>
      <sz val="11"/>
      <color theme="1"/>
      <name val="Calibri"/>
      <family val="2"/>
      <charset val="204"/>
      <scheme val="minor"/>
    </font>
    <font>
      <i/>
      <sz val="11"/>
      <color theme="1"/>
      <name val="Calibri"/>
      <family val="2"/>
      <charset val="204"/>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66">
    <xf numFmtId="0" fontId="0" fillId="0" borderId="0" xfId="0"/>
    <xf numFmtId="0" fontId="0" fillId="0" borderId="1" xfId="0" applyBorder="1"/>
    <xf numFmtId="0" fontId="0" fillId="0" borderId="1" xfId="0" applyBorder="1" applyAlignment="1">
      <alignment horizontal="right"/>
    </xf>
    <xf numFmtId="0" fontId="0" fillId="0" borderId="1" xfId="0" applyBorder="1" applyAlignment="1"/>
    <xf numFmtId="0" fontId="0" fillId="0" borderId="1" xfId="0" applyBorder="1" applyAlignment="1">
      <alignment horizontal="right"/>
    </xf>
    <xf numFmtId="0" fontId="0" fillId="0" borderId="1" xfId="0" applyBorder="1" applyAlignment="1">
      <alignment vertical="top" wrapText="1"/>
    </xf>
    <xf numFmtId="0" fontId="4"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xf>
    <xf numFmtId="0" fontId="1" fillId="0" borderId="0" xfId="0" applyFont="1" applyBorder="1" applyAlignment="1">
      <alignment horizontal="center"/>
    </xf>
    <xf numFmtId="0" fontId="0" fillId="0" borderId="0" xfId="0" applyBorder="1"/>
    <xf numFmtId="0" fontId="1" fillId="0" borderId="1" xfId="0" applyFont="1" applyBorder="1" applyAlignment="1">
      <alignment horizontal="center" vertical="center" wrapText="1"/>
    </xf>
    <xf numFmtId="0" fontId="0" fillId="0"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4" fillId="0" borderId="13" xfId="0" applyFont="1" applyBorder="1" applyAlignment="1">
      <alignment horizontal="center"/>
    </xf>
    <xf numFmtId="0" fontId="0" fillId="0" borderId="13" xfId="0" applyBorder="1" applyAlignment="1">
      <alignment horizontal="center"/>
    </xf>
    <xf numFmtId="0" fontId="0" fillId="0" borderId="13" xfId="0" applyBorder="1" applyAlignment="1">
      <alignment horizontal="right"/>
    </xf>
    <xf numFmtId="0" fontId="0" fillId="0" borderId="0" xfId="0"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Border="1" applyAlignment="1">
      <alignment vertical="top" wrapText="1"/>
    </xf>
    <xf numFmtId="0" fontId="0" fillId="0" borderId="5" xfId="0" applyBorder="1" applyAlignment="1">
      <alignment horizontal="left" wrapText="1"/>
    </xf>
    <xf numFmtId="0" fontId="0" fillId="0" borderId="7" xfId="0" applyBorder="1" applyAlignment="1">
      <alignment horizontal="left" wrapText="1"/>
    </xf>
    <xf numFmtId="0" fontId="0" fillId="0" borderId="4"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11" xfId="0" applyBorder="1" applyAlignment="1">
      <alignment horizontal="center"/>
    </xf>
    <xf numFmtId="0" fontId="0" fillId="0" borderId="12" xfId="0" applyBorder="1" applyAlignment="1">
      <alignment horizont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0" fillId="0" borderId="1" xfId="0" applyBorder="1" applyAlignment="1">
      <alignment horizontal="left"/>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1" xfId="0" applyBorder="1" applyAlignment="1">
      <alignment horizontal="left" vertical="top" wrapText="1"/>
    </xf>
    <xf numFmtId="0" fontId="0" fillId="0" borderId="2" xfId="0" applyBorder="1" applyAlignment="1">
      <alignment horizontal="left" vertical="top" wrapText="1"/>
    </xf>
    <xf numFmtId="0" fontId="0" fillId="0" borderId="12" xfId="0" applyBorder="1" applyAlignment="1">
      <alignment horizontal="left" vertical="top" wrapText="1"/>
    </xf>
    <xf numFmtId="0" fontId="0" fillId="0" borderId="6" xfId="0" applyBorder="1" applyAlignment="1">
      <alignment horizontal="left" wrapText="1"/>
    </xf>
    <xf numFmtId="0" fontId="1" fillId="0" borderId="11" xfId="0" applyFont="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xf>
    <xf numFmtId="0" fontId="4" fillId="0" borderId="1" xfId="0" applyFont="1" applyBorder="1" applyAlignment="1">
      <alignment horizontal="center" vertical="top" wrapText="1"/>
    </xf>
    <xf numFmtId="0" fontId="0" fillId="0" borderId="1" xfId="0" applyBorder="1" applyAlignment="1">
      <alignment horizontal="center" vertical="top" wrapText="1"/>
    </xf>
    <xf numFmtId="0" fontId="10" fillId="0" borderId="1" xfId="0" applyFont="1" applyBorder="1" applyAlignment="1">
      <alignment horizontal="center" vertical="top" wrapText="1"/>
    </xf>
    <xf numFmtId="0" fontId="5"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t>Исходный и сглаженный ряд</a:t>
            </a:r>
            <a:endParaRPr lang="en-GB"/>
          </a:p>
        </c:rich>
      </c:tx>
      <c:layout>
        <c:manualLayout>
          <c:xMode val="edge"/>
          <c:yMode val="edge"/>
          <c:x val="0.20677777777777778"/>
          <c:y val="2.36071765816808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548381452318461"/>
          <c:y val="0.12922010810971574"/>
          <c:w val="0.81889107611548551"/>
          <c:h val="0.63162134832296102"/>
        </c:manualLayout>
      </c:layout>
      <c:lineChart>
        <c:grouping val="standard"/>
        <c:varyColors val="0"/>
        <c:ser>
          <c:idx val="0"/>
          <c:order val="0"/>
          <c:tx>
            <c:v>Исходный ряд</c:v>
          </c:tx>
          <c:spPr>
            <a:ln w="31750" cap="rnd">
              <a:solidFill>
                <a:schemeClr val="accent1">
                  <a:shade val="76000"/>
                </a:schemeClr>
              </a:solidFill>
              <a:round/>
            </a:ln>
            <a:effectLst/>
          </c:spPr>
          <c:marker>
            <c:symbol val="none"/>
          </c:marker>
          <c:cat>
            <c:numRef>
              <c:f>'Report, lab7'!$A$26:$A$56</c:f>
              <c:numCache>
                <c:formatCode>General</c:formatCode>
                <c:ptCount val="3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numCache>
            </c:numRef>
          </c:cat>
          <c:val>
            <c:numRef>
              <c:f>'Report, lab7'!$B$26:$B$56</c:f>
              <c:numCache>
                <c:formatCode>General</c:formatCode>
                <c:ptCount val="31"/>
                <c:pt idx="0">
                  <c:v>8.5</c:v>
                </c:pt>
                <c:pt idx="1">
                  <c:v>8.8000000000000007</c:v>
                </c:pt>
                <c:pt idx="2">
                  <c:v>7.9</c:v>
                </c:pt>
                <c:pt idx="3">
                  <c:v>8.5</c:v>
                </c:pt>
                <c:pt idx="4">
                  <c:v>9.1</c:v>
                </c:pt>
                <c:pt idx="5">
                  <c:v>8.9</c:v>
                </c:pt>
                <c:pt idx="6">
                  <c:v>8.6</c:v>
                </c:pt>
                <c:pt idx="7">
                  <c:v>7.9</c:v>
                </c:pt>
                <c:pt idx="8">
                  <c:v>8.3000000000000007</c:v>
                </c:pt>
                <c:pt idx="9">
                  <c:v>8.1999999999999993</c:v>
                </c:pt>
                <c:pt idx="10">
                  <c:v>7.9</c:v>
                </c:pt>
                <c:pt idx="11">
                  <c:v>7.8</c:v>
                </c:pt>
                <c:pt idx="12">
                  <c:v>8.1</c:v>
                </c:pt>
                <c:pt idx="13">
                  <c:v>7.8</c:v>
                </c:pt>
                <c:pt idx="14">
                  <c:v>8</c:v>
                </c:pt>
                <c:pt idx="15">
                  <c:v>7.3</c:v>
                </c:pt>
                <c:pt idx="16">
                  <c:v>7.2</c:v>
                </c:pt>
                <c:pt idx="17">
                  <c:v>8.1</c:v>
                </c:pt>
                <c:pt idx="18">
                  <c:v>8.9</c:v>
                </c:pt>
                <c:pt idx="19">
                  <c:v>7.1</c:v>
                </c:pt>
                <c:pt idx="20">
                  <c:v>7.3</c:v>
                </c:pt>
                <c:pt idx="21">
                  <c:v>7.3</c:v>
                </c:pt>
                <c:pt idx="22">
                  <c:v>7.5</c:v>
                </c:pt>
                <c:pt idx="23">
                  <c:v>7.9</c:v>
                </c:pt>
                <c:pt idx="24">
                  <c:v>7.6</c:v>
                </c:pt>
                <c:pt idx="25">
                  <c:v>8.3000000000000007</c:v>
                </c:pt>
                <c:pt idx="26">
                  <c:v>9</c:v>
                </c:pt>
                <c:pt idx="27">
                  <c:v>8.1</c:v>
                </c:pt>
                <c:pt idx="28">
                  <c:v>7.8</c:v>
                </c:pt>
                <c:pt idx="29">
                  <c:v>8.1</c:v>
                </c:pt>
                <c:pt idx="30">
                  <c:v>7.7</c:v>
                </c:pt>
              </c:numCache>
            </c:numRef>
          </c:val>
          <c:smooth val="0"/>
          <c:extLst>
            <c:ext xmlns:c16="http://schemas.microsoft.com/office/drawing/2014/chart" uri="{C3380CC4-5D6E-409C-BE32-E72D297353CC}">
              <c16:uniqueId val="{00000001-A3AB-4E20-8CF3-4D4FE9F36CEB}"/>
            </c:ext>
          </c:extLst>
        </c:ser>
        <c:ser>
          <c:idx val="1"/>
          <c:order val="1"/>
          <c:tx>
            <c:v>Сглаженный ряд</c:v>
          </c:tx>
          <c:spPr>
            <a:ln w="31750" cap="rnd">
              <a:solidFill>
                <a:schemeClr val="accent1">
                  <a:tint val="77000"/>
                </a:schemeClr>
              </a:solidFill>
              <a:round/>
            </a:ln>
            <a:effectLst/>
          </c:spPr>
          <c:marker>
            <c:symbol val="none"/>
          </c:marker>
          <c:cat>
            <c:numRef>
              <c:f>'Report, lab7'!$A$26:$A$56</c:f>
              <c:numCache>
                <c:formatCode>General</c:formatCode>
                <c:ptCount val="3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numCache>
            </c:numRef>
          </c:cat>
          <c:val>
            <c:numRef>
              <c:f>'Report, lab7'!$G$26:$G$56</c:f>
              <c:numCache>
                <c:formatCode>General</c:formatCode>
                <c:ptCount val="31"/>
                <c:pt idx="0">
                  <c:v>8.4428571428571431</c:v>
                </c:pt>
                <c:pt idx="1">
                  <c:v>8.5285714285714285</c:v>
                </c:pt>
                <c:pt idx="2">
                  <c:v>8.6</c:v>
                </c:pt>
                <c:pt idx="3">
                  <c:v>8.6142857142857157</c:v>
                </c:pt>
                <c:pt idx="4">
                  <c:v>8.5285714285714285</c:v>
                </c:pt>
                <c:pt idx="5">
                  <c:v>8.4571428571428573</c:v>
                </c:pt>
                <c:pt idx="6">
                  <c:v>8.5</c:v>
                </c:pt>
                <c:pt idx="7">
                  <c:v>8.4142857142857146</c:v>
                </c:pt>
                <c:pt idx="8">
                  <c:v>8.2285714285714295</c:v>
                </c:pt>
                <c:pt idx="9">
                  <c:v>8.1142857142857139</c:v>
                </c:pt>
                <c:pt idx="10">
                  <c:v>8</c:v>
                </c:pt>
                <c:pt idx="11">
                  <c:v>8.0142857142857142</c:v>
                </c:pt>
                <c:pt idx="12">
                  <c:v>7.871428571428571</c:v>
                </c:pt>
                <c:pt idx="13">
                  <c:v>7.7285714285714278</c:v>
                </c:pt>
                <c:pt idx="14">
                  <c:v>7.757142857142858</c:v>
                </c:pt>
                <c:pt idx="15">
                  <c:v>7.9142857142857137</c:v>
                </c:pt>
                <c:pt idx="16">
                  <c:v>7.7714285714285714</c:v>
                </c:pt>
                <c:pt idx="17">
                  <c:v>7.7</c:v>
                </c:pt>
                <c:pt idx="18">
                  <c:v>7.6</c:v>
                </c:pt>
                <c:pt idx="19">
                  <c:v>7.6285714285714281</c:v>
                </c:pt>
                <c:pt idx="20">
                  <c:v>7.7285714285714286</c:v>
                </c:pt>
                <c:pt idx="21">
                  <c:v>7.6571428571428575</c:v>
                </c:pt>
                <c:pt idx="22">
                  <c:v>7.5714285714285712</c:v>
                </c:pt>
                <c:pt idx="23">
                  <c:v>7.8428571428571434</c:v>
                </c:pt>
                <c:pt idx="24">
                  <c:v>7.9571428571428582</c:v>
                </c:pt>
                <c:pt idx="25">
                  <c:v>8.0285714285714285</c:v>
                </c:pt>
                <c:pt idx="26">
                  <c:v>8.1142857142857139</c:v>
                </c:pt>
                <c:pt idx="27">
                  <c:v>8.0857142857142854</c:v>
                </c:pt>
                <c:pt idx="28">
                  <c:v>8.1428571428571423</c:v>
                </c:pt>
                <c:pt idx="29">
                  <c:v>8.0142857142857142</c:v>
                </c:pt>
                <c:pt idx="30">
                  <c:v>7.8142857142857149</c:v>
                </c:pt>
              </c:numCache>
            </c:numRef>
          </c:val>
          <c:smooth val="0"/>
          <c:extLst>
            <c:ext xmlns:c16="http://schemas.microsoft.com/office/drawing/2014/chart" uri="{C3380CC4-5D6E-409C-BE32-E72D297353CC}">
              <c16:uniqueId val="{00000003-A3AB-4E20-8CF3-4D4FE9F36CEB}"/>
            </c:ext>
          </c:extLst>
        </c:ser>
        <c:dLbls>
          <c:showLegendKey val="0"/>
          <c:showVal val="0"/>
          <c:showCatName val="0"/>
          <c:showSerName val="0"/>
          <c:showPercent val="0"/>
          <c:showBubbleSize val="0"/>
        </c:dLbls>
        <c:smooth val="0"/>
        <c:axId val="1882108879"/>
        <c:axId val="1868121263"/>
      </c:lineChart>
      <c:catAx>
        <c:axId val="1882108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Годы</a:t>
                </a:r>
                <a:endParaRPr lang="en-GB"/>
              </a:p>
            </c:rich>
          </c:tx>
          <c:layout>
            <c:manualLayout>
              <c:xMode val="edge"/>
              <c:yMode val="edge"/>
              <c:x val="0.49079441124076362"/>
              <c:y val="0.87358189645557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8121263"/>
        <c:crosses val="autoZero"/>
        <c:auto val="1"/>
        <c:lblAlgn val="ctr"/>
        <c:lblOffset val="100"/>
        <c:tickMarkSkip val="1"/>
        <c:noMultiLvlLbl val="0"/>
      </c:catAx>
      <c:valAx>
        <c:axId val="1868121263"/>
        <c:scaling>
          <c:orientation val="minMax"/>
          <c:min val="6.5"/>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Температура воды в марте, </a:t>
                </a:r>
                <a:r>
                  <a:rPr lang="en-US"/>
                  <a:t>°C</a:t>
                </a:r>
                <a:r>
                  <a:rPr lang="ru-RU"/>
                  <a:t> </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2108879"/>
        <c:crosses val="autoZero"/>
        <c:crossBetween val="midCat"/>
      </c:valAx>
      <c:spPr>
        <a:noFill/>
        <a:ln>
          <a:noFill/>
        </a:ln>
        <a:effectLst/>
      </c:spPr>
    </c:plotArea>
    <c:legend>
      <c:legendPos val="b"/>
      <c:layout>
        <c:manualLayout>
          <c:xMode val="edge"/>
          <c:yMode val="edge"/>
          <c:x val="0.16961599679558129"/>
          <c:y val="0.92032522138698669"/>
          <c:w val="0.62546841054980484"/>
          <c:h val="7.9225906620827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t>Исходный ряд и тренд</a:t>
            </a:r>
            <a:endParaRPr lang="en-GB"/>
          </a:p>
        </c:rich>
      </c:tx>
      <c:layout>
        <c:manualLayout>
          <c:xMode val="edge"/>
          <c:yMode val="edge"/>
          <c:x val="0.25671527716338832"/>
          <c:y val="2.36072603600606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548381452318461"/>
          <c:y val="0.12922010810971574"/>
          <c:w val="0.81889107611548551"/>
          <c:h val="0.63162134832296102"/>
        </c:manualLayout>
      </c:layout>
      <c:lineChart>
        <c:grouping val="standard"/>
        <c:varyColors val="0"/>
        <c:ser>
          <c:idx val="0"/>
          <c:order val="0"/>
          <c:tx>
            <c:v>Исходный ряд</c:v>
          </c:tx>
          <c:spPr>
            <a:ln w="31750" cap="rnd">
              <a:solidFill>
                <a:schemeClr val="accent1">
                  <a:shade val="76000"/>
                </a:schemeClr>
              </a:solidFill>
              <a:round/>
            </a:ln>
            <a:effectLst/>
          </c:spPr>
          <c:marker>
            <c:symbol val="none"/>
          </c:marker>
          <c:cat>
            <c:numRef>
              <c:f>'Report, lab7'!$A$23:$A$59</c:f>
              <c:numCache>
                <c:formatCode>General</c:formatCode>
                <c:ptCount val="37"/>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numCache>
            </c:numRef>
          </c:cat>
          <c:val>
            <c:numRef>
              <c:f>'Report, lab7'!$B$23:$B$59</c:f>
              <c:numCache>
                <c:formatCode>General</c:formatCode>
                <c:ptCount val="37"/>
                <c:pt idx="0">
                  <c:v>8.5</c:v>
                </c:pt>
                <c:pt idx="1">
                  <c:v>8.4</c:v>
                </c:pt>
                <c:pt idx="2">
                  <c:v>8.5</c:v>
                </c:pt>
                <c:pt idx="3">
                  <c:v>8.5</c:v>
                </c:pt>
                <c:pt idx="4">
                  <c:v>8.8000000000000007</c:v>
                </c:pt>
                <c:pt idx="5">
                  <c:v>7.9</c:v>
                </c:pt>
                <c:pt idx="6">
                  <c:v>8.5</c:v>
                </c:pt>
                <c:pt idx="7">
                  <c:v>9.1</c:v>
                </c:pt>
                <c:pt idx="8">
                  <c:v>8.9</c:v>
                </c:pt>
                <c:pt idx="9">
                  <c:v>8.6</c:v>
                </c:pt>
                <c:pt idx="10">
                  <c:v>7.9</c:v>
                </c:pt>
                <c:pt idx="11">
                  <c:v>8.3000000000000007</c:v>
                </c:pt>
                <c:pt idx="12">
                  <c:v>8.1999999999999993</c:v>
                </c:pt>
                <c:pt idx="13">
                  <c:v>7.9</c:v>
                </c:pt>
                <c:pt idx="14">
                  <c:v>7.8</c:v>
                </c:pt>
                <c:pt idx="15">
                  <c:v>8.1</c:v>
                </c:pt>
                <c:pt idx="16">
                  <c:v>7.8</c:v>
                </c:pt>
                <c:pt idx="17">
                  <c:v>8</c:v>
                </c:pt>
                <c:pt idx="18">
                  <c:v>7.3</c:v>
                </c:pt>
                <c:pt idx="19">
                  <c:v>7.2</c:v>
                </c:pt>
                <c:pt idx="20">
                  <c:v>8.1</c:v>
                </c:pt>
                <c:pt idx="21">
                  <c:v>8.9</c:v>
                </c:pt>
                <c:pt idx="22">
                  <c:v>7.1</c:v>
                </c:pt>
                <c:pt idx="23">
                  <c:v>7.3</c:v>
                </c:pt>
                <c:pt idx="24">
                  <c:v>7.3</c:v>
                </c:pt>
                <c:pt idx="25">
                  <c:v>7.5</c:v>
                </c:pt>
                <c:pt idx="26">
                  <c:v>7.9</c:v>
                </c:pt>
                <c:pt idx="27">
                  <c:v>7.6</c:v>
                </c:pt>
                <c:pt idx="28">
                  <c:v>8.3000000000000007</c:v>
                </c:pt>
                <c:pt idx="29">
                  <c:v>9</c:v>
                </c:pt>
                <c:pt idx="30">
                  <c:v>8.1</c:v>
                </c:pt>
                <c:pt idx="31">
                  <c:v>7.8</c:v>
                </c:pt>
                <c:pt idx="32">
                  <c:v>8.1</c:v>
                </c:pt>
                <c:pt idx="33">
                  <c:v>7.7</c:v>
                </c:pt>
                <c:pt idx="34">
                  <c:v>8</c:v>
                </c:pt>
                <c:pt idx="35">
                  <c:v>7.4</c:v>
                </c:pt>
                <c:pt idx="36">
                  <c:v>7.6</c:v>
                </c:pt>
              </c:numCache>
            </c:numRef>
          </c:val>
          <c:smooth val="0"/>
          <c:extLst>
            <c:ext xmlns:c16="http://schemas.microsoft.com/office/drawing/2014/chart" uri="{C3380CC4-5D6E-409C-BE32-E72D297353CC}">
              <c16:uniqueId val="{00000000-B3E9-4A20-8D82-05EA46318821}"/>
            </c:ext>
          </c:extLst>
        </c:ser>
        <c:ser>
          <c:idx val="1"/>
          <c:order val="1"/>
          <c:tx>
            <c:v>Тренд</c:v>
          </c:tx>
          <c:spPr>
            <a:ln w="31750" cap="rnd">
              <a:solidFill>
                <a:schemeClr val="accent1">
                  <a:tint val="77000"/>
                </a:schemeClr>
              </a:solidFill>
              <a:round/>
            </a:ln>
            <a:effectLst/>
          </c:spPr>
          <c:marker>
            <c:symbol val="none"/>
          </c:marker>
          <c:cat>
            <c:numRef>
              <c:f>'Report, lab7'!$A$23:$A$59</c:f>
              <c:numCache>
                <c:formatCode>General</c:formatCode>
                <c:ptCount val="37"/>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numCache>
            </c:numRef>
          </c:cat>
          <c:val>
            <c:numRef>
              <c:f>'Report, lab7'!$J$23:$J$59</c:f>
              <c:numCache>
                <c:formatCode>General</c:formatCode>
                <c:ptCount val="37"/>
                <c:pt idx="0">
                  <c:v>8.4772403982930307</c:v>
                </c:pt>
                <c:pt idx="1">
                  <c:v>8.4535798956851593</c:v>
                </c:pt>
                <c:pt idx="2">
                  <c:v>8.429919393077288</c:v>
                </c:pt>
                <c:pt idx="3">
                  <c:v>8.4062588904694167</c:v>
                </c:pt>
                <c:pt idx="4">
                  <c:v>8.3825983878615453</c:v>
                </c:pt>
                <c:pt idx="5">
                  <c:v>8.358937885253674</c:v>
                </c:pt>
                <c:pt idx="6">
                  <c:v>8.3352773826458044</c:v>
                </c:pt>
                <c:pt idx="7">
                  <c:v>8.3116168800379331</c:v>
                </c:pt>
                <c:pt idx="8">
                  <c:v>8.2879563774300617</c:v>
                </c:pt>
                <c:pt idx="9">
                  <c:v>8.2642958748221904</c:v>
                </c:pt>
                <c:pt idx="10">
                  <c:v>8.2406353722143191</c:v>
                </c:pt>
                <c:pt idx="11">
                  <c:v>8.2169748696064495</c:v>
                </c:pt>
                <c:pt idx="12">
                  <c:v>8.1933143669985782</c:v>
                </c:pt>
                <c:pt idx="13">
                  <c:v>8.1696538643907068</c:v>
                </c:pt>
                <c:pt idx="14">
                  <c:v>8.1459933617828355</c:v>
                </c:pt>
                <c:pt idx="15">
                  <c:v>8.1223328591749642</c:v>
                </c:pt>
                <c:pt idx="16">
                  <c:v>8.0986723565670946</c:v>
                </c:pt>
                <c:pt idx="17">
                  <c:v>8.0750118539592233</c:v>
                </c:pt>
                <c:pt idx="18">
                  <c:v>8.0513513513513519</c:v>
                </c:pt>
                <c:pt idx="19">
                  <c:v>8.0276908487434806</c:v>
                </c:pt>
                <c:pt idx="20">
                  <c:v>8.0040303461356093</c:v>
                </c:pt>
                <c:pt idx="21">
                  <c:v>7.9803698435277388</c:v>
                </c:pt>
                <c:pt idx="22">
                  <c:v>7.9567093409198684</c:v>
                </c:pt>
                <c:pt idx="23">
                  <c:v>7.933048838311997</c:v>
                </c:pt>
                <c:pt idx="24">
                  <c:v>7.9093883357041257</c:v>
                </c:pt>
                <c:pt idx="25">
                  <c:v>7.8857278330962552</c:v>
                </c:pt>
                <c:pt idx="26">
                  <c:v>7.8620673304883839</c:v>
                </c:pt>
                <c:pt idx="27">
                  <c:v>7.8384068278805126</c:v>
                </c:pt>
                <c:pt idx="28">
                  <c:v>7.8147463252726421</c:v>
                </c:pt>
                <c:pt idx="29">
                  <c:v>7.7910858226647708</c:v>
                </c:pt>
                <c:pt idx="30">
                  <c:v>7.7674253200569003</c:v>
                </c:pt>
                <c:pt idx="31">
                  <c:v>7.743764817449029</c:v>
                </c:pt>
                <c:pt idx="32">
                  <c:v>7.7201043148411577</c:v>
                </c:pt>
                <c:pt idx="33">
                  <c:v>7.6964438122332872</c:v>
                </c:pt>
                <c:pt idx="34">
                  <c:v>7.6727833096254159</c:v>
                </c:pt>
                <c:pt idx="35">
                  <c:v>7.6491228070175445</c:v>
                </c:pt>
                <c:pt idx="36">
                  <c:v>7.6254623044096741</c:v>
                </c:pt>
              </c:numCache>
            </c:numRef>
          </c:val>
          <c:smooth val="0"/>
          <c:extLst>
            <c:ext xmlns:c16="http://schemas.microsoft.com/office/drawing/2014/chart" uri="{C3380CC4-5D6E-409C-BE32-E72D297353CC}">
              <c16:uniqueId val="{00000001-B3E9-4A20-8D82-05EA46318821}"/>
            </c:ext>
          </c:extLst>
        </c:ser>
        <c:dLbls>
          <c:showLegendKey val="0"/>
          <c:showVal val="0"/>
          <c:showCatName val="0"/>
          <c:showSerName val="0"/>
          <c:showPercent val="0"/>
          <c:showBubbleSize val="0"/>
        </c:dLbls>
        <c:smooth val="0"/>
        <c:axId val="1882108879"/>
        <c:axId val="1868121263"/>
      </c:lineChart>
      <c:catAx>
        <c:axId val="18821088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Годы</a:t>
                </a:r>
                <a:endParaRPr lang="en-GB"/>
              </a:p>
            </c:rich>
          </c:tx>
          <c:layout>
            <c:manualLayout>
              <c:xMode val="edge"/>
              <c:yMode val="edge"/>
              <c:x val="0.49079441124076362"/>
              <c:y val="0.87358189645557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8121263"/>
        <c:crosses val="autoZero"/>
        <c:auto val="1"/>
        <c:lblAlgn val="ctr"/>
        <c:lblOffset val="100"/>
        <c:tickMarkSkip val="1"/>
        <c:noMultiLvlLbl val="0"/>
      </c:catAx>
      <c:valAx>
        <c:axId val="1868121263"/>
        <c:scaling>
          <c:orientation val="minMax"/>
          <c:min val="6.5"/>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Температура воды в марте, </a:t>
                </a:r>
                <a:r>
                  <a:rPr lang="en-US"/>
                  <a:t>°C</a:t>
                </a:r>
                <a:r>
                  <a:rPr lang="ru-RU"/>
                  <a:t> </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2108879"/>
        <c:crosses val="autoZero"/>
        <c:crossBetween val="midCat"/>
      </c:valAx>
      <c:spPr>
        <a:noFill/>
        <a:ln>
          <a:noFill/>
        </a:ln>
        <a:effectLst/>
      </c:spPr>
    </c:plotArea>
    <c:legend>
      <c:legendPos val="b"/>
      <c:layout>
        <c:manualLayout>
          <c:xMode val="edge"/>
          <c:yMode val="edge"/>
          <c:x val="0.16961599679558129"/>
          <c:y val="0.92032522138698669"/>
          <c:w val="0.62546841054980484"/>
          <c:h val="7.9225906620827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510540</xdr:colOff>
      <xdr:row>72</xdr:row>
      <xdr:rowOff>99060</xdr:rowOff>
    </xdr:from>
    <xdr:to>
      <xdr:col>6</xdr:col>
      <xdr:colOff>251460</xdr:colOff>
      <xdr:row>87</xdr:row>
      <xdr:rowOff>60960</xdr:rowOff>
    </xdr:to>
    <xdr:graphicFrame macro="">
      <xdr:nvGraphicFramePr>
        <xdr:cNvPr id="4" name="Chart 3">
          <a:extLst>
            <a:ext uri="{FF2B5EF4-FFF2-40B4-BE49-F238E27FC236}">
              <a16:creationId xmlns:a16="http://schemas.microsoft.com/office/drawing/2014/main" id="{938ABB3C-3823-4841-95BD-2E28DB044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71</xdr:row>
      <xdr:rowOff>175260</xdr:rowOff>
    </xdr:from>
    <xdr:to>
      <xdr:col>10</xdr:col>
      <xdr:colOff>632460</xdr:colOff>
      <xdr:row>86</xdr:row>
      <xdr:rowOff>137160</xdr:rowOff>
    </xdr:to>
    <xdr:graphicFrame macro="">
      <xdr:nvGraphicFramePr>
        <xdr:cNvPr id="5" name="Chart 4">
          <a:extLst>
            <a:ext uri="{FF2B5EF4-FFF2-40B4-BE49-F238E27FC236}">
              <a16:creationId xmlns:a16="http://schemas.microsoft.com/office/drawing/2014/main" id="{AC28E17A-8B7C-4F53-87D1-0792C3D1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1"/>
  <sheetViews>
    <sheetView tabSelected="1" workbookViewId="0">
      <selection activeCell="G7" sqref="G7"/>
    </sheetView>
  </sheetViews>
  <sheetFormatPr defaultRowHeight="14.4" x14ac:dyDescent="0.3"/>
  <cols>
    <col min="1" max="1" width="8.77734375" customWidth="1"/>
    <col min="2" max="2" width="9.33203125" customWidth="1"/>
    <col min="3" max="3" width="16.6640625" customWidth="1"/>
    <col min="4" max="4" width="14.88671875" customWidth="1"/>
    <col min="5" max="5" width="16.5546875" customWidth="1"/>
    <col min="6" max="6" width="15" customWidth="1"/>
    <col min="7" max="7" width="19.77734375" customWidth="1"/>
    <col min="8" max="8" width="18.44140625" customWidth="1"/>
    <col min="9" max="9" width="10.21875" customWidth="1"/>
    <col min="10" max="10" width="21.5546875" customWidth="1"/>
    <col min="11" max="11" width="23.5546875" customWidth="1"/>
    <col min="12" max="12" width="23" customWidth="1"/>
  </cols>
  <sheetData>
    <row r="1" spans="1:12" ht="15.6" customHeight="1" x14ac:dyDescent="0.3">
      <c r="A1" s="57" t="s">
        <v>2</v>
      </c>
      <c r="B1" s="58"/>
      <c r="C1" s="58"/>
      <c r="D1" s="58"/>
      <c r="E1" s="58"/>
      <c r="F1" s="58"/>
      <c r="G1" s="58"/>
      <c r="H1" s="58"/>
      <c r="I1" s="58"/>
      <c r="J1" s="58"/>
      <c r="K1" s="58"/>
      <c r="L1" s="59"/>
    </row>
    <row r="2" spans="1:12" x14ac:dyDescent="0.3">
      <c r="A2" s="39" t="s">
        <v>30</v>
      </c>
      <c r="B2" s="39"/>
      <c r="C2" s="39"/>
      <c r="D2" s="39"/>
      <c r="E2" s="39"/>
      <c r="F2" s="39"/>
      <c r="G2" s="39"/>
      <c r="H2" s="39"/>
      <c r="I2" s="39"/>
      <c r="J2" s="39"/>
      <c r="K2" s="39"/>
      <c r="L2" s="39"/>
    </row>
    <row r="3" spans="1:12" x14ac:dyDescent="0.3">
      <c r="A3" s="39" t="s">
        <v>3</v>
      </c>
      <c r="B3" s="39"/>
      <c r="C3" s="39"/>
      <c r="D3" s="39" t="s">
        <v>4</v>
      </c>
      <c r="E3" s="39"/>
      <c r="F3" s="39"/>
      <c r="G3" s="39"/>
      <c r="H3" s="39"/>
      <c r="I3" s="39"/>
      <c r="J3" s="41" t="s">
        <v>1</v>
      </c>
      <c r="K3" s="41"/>
      <c r="L3" s="41"/>
    </row>
    <row r="4" spans="1:12" x14ac:dyDescent="0.3">
      <c r="A4" s="62" t="s">
        <v>8</v>
      </c>
      <c r="B4" s="61"/>
      <c r="C4" s="5">
        <f>SUMPRODUCT(I23:I59, B23:B59)/SUMSQ(I23:I59)</f>
        <v>-2.3660502607870997E-2</v>
      </c>
      <c r="D4" s="5"/>
      <c r="E4" s="5"/>
      <c r="F4" s="8"/>
      <c r="G4" s="5"/>
      <c r="H4" s="1"/>
      <c r="I4" s="4"/>
      <c r="J4" s="53"/>
      <c r="K4" s="54"/>
      <c r="L4" s="55"/>
    </row>
    <row r="5" spans="1:12" x14ac:dyDescent="0.3">
      <c r="A5" s="63" t="s">
        <v>9</v>
      </c>
      <c r="B5" s="61"/>
      <c r="C5" s="5">
        <f>B61</f>
        <v>8.0513513513513519</v>
      </c>
      <c r="D5" s="5"/>
      <c r="E5" s="5"/>
      <c r="F5" s="8"/>
      <c r="G5" s="5"/>
      <c r="H5" s="1"/>
      <c r="I5" s="4"/>
      <c r="J5" s="53"/>
      <c r="K5" s="54"/>
      <c r="L5" s="55"/>
    </row>
    <row r="6" spans="1:12" ht="62.4" customHeight="1" x14ac:dyDescent="0.35">
      <c r="A6" s="31" t="s">
        <v>31</v>
      </c>
      <c r="B6" s="32"/>
      <c r="C6" s="1">
        <f>PEARSON(I23:I59, B23:B59)</f>
        <v>-0.47991441591343187</v>
      </c>
      <c r="D6" s="16" t="s">
        <v>5</v>
      </c>
      <c r="E6" s="18">
        <f>SQRT((1-C6^2)/(B60-2))</f>
        <v>0.14829335341992811</v>
      </c>
      <c r="F6" s="17" t="s">
        <v>6</v>
      </c>
      <c r="G6" s="18">
        <f>C6/E6</f>
        <v>-3.236250343293805</v>
      </c>
      <c r="H6" s="1" t="s">
        <v>15</v>
      </c>
      <c r="I6" s="2">
        <v>2.44</v>
      </c>
      <c r="J6" s="23" t="s">
        <v>42</v>
      </c>
      <c r="K6" s="56"/>
      <c r="L6" s="24"/>
    </row>
    <row r="7" spans="1:12" ht="30.6" customHeight="1" x14ac:dyDescent="0.3">
      <c r="A7" s="38" t="s">
        <v>13</v>
      </c>
      <c r="B7" s="39"/>
      <c r="C7" s="1">
        <f>SUM(K23:K59)/B60</f>
        <v>6.3819409736906016E-2</v>
      </c>
      <c r="D7" s="14" t="s">
        <v>14</v>
      </c>
      <c r="E7" s="3">
        <f>SUM(L23:L59)/B60</f>
        <v>0.21327335870721364</v>
      </c>
      <c r="F7" s="15"/>
      <c r="G7" s="14"/>
      <c r="H7" s="15" t="s">
        <v>32</v>
      </c>
      <c r="I7" s="14">
        <f>C7/(E9^2)</f>
        <v>0.23031784660152982</v>
      </c>
      <c r="J7" s="51" t="s">
        <v>38</v>
      </c>
      <c r="K7" s="51"/>
      <c r="L7" s="51"/>
    </row>
    <row r="8" spans="1:12" ht="16.2" customHeight="1" x14ac:dyDescent="0.3">
      <c r="A8" s="60" t="s">
        <v>7</v>
      </c>
      <c r="B8" s="61"/>
      <c r="C8" s="5">
        <f>(E9^2)*(1-C6^2)</f>
        <v>0.21327335870721364</v>
      </c>
      <c r="D8" s="6"/>
      <c r="E8" s="5"/>
      <c r="F8" s="7"/>
      <c r="G8" s="5"/>
      <c r="H8" s="5"/>
      <c r="I8" s="5"/>
      <c r="J8" s="52"/>
      <c r="K8" s="52"/>
      <c r="L8" s="52"/>
    </row>
    <row r="9" spans="1:12" ht="43.8" customHeight="1" x14ac:dyDescent="0.35">
      <c r="A9" s="38" t="s">
        <v>11</v>
      </c>
      <c r="B9" s="39"/>
      <c r="C9" s="1">
        <f>SQRT(C8)</f>
        <v>0.46181528635073749</v>
      </c>
      <c r="D9" s="14" t="s">
        <v>37</v>
      </c>
      <c r="E9" s="3">
        <f>_xlfn.STDEV.P(B23:B59)</f>
        <v>0.5263960186438722</v>
      </c>
      <c r="F9" s="21" t="s">
        <v>10</v>
      </c>
      <c r="G9" s="1">
        <f>0.67 * E9</f>
        <v>0.35268533249139439</v>
      </c>
      <c r="H9" s="1"/>
      <c r="I9" s="1"/>
      <c r="J9" s="52" t="s">
        <v>12</v>
      </c>
      <c r="K9" s="52"/>
      <c r="L9" s="52"/>
    </row>
    <row r="10" spans="1:12" ht="15" customHeight="1" x14ac:dyDescent="0.3">
      <c r="A10" s="42" t="s">
        <v>41</v>
      </c>
      <c r="B10" s="43"/>
      <c r="C10" s="43"/>
      <c r="D10" s="43"/>
      <c r="E10" s="43"/>
      <c r="F10" s="43"/>
      <c r="G10" s="43"/>
      <c r="H10" s="43"/>
      <c r="I10" s="43"/>
      <c r="J10" s="43"/>
      <c r="K10" s="43"/>
      <c r="L10" s="44"/>
    </row>
    <row r="11" spans="1:12" x14ac:dyDescent="0.3">
      <c r="A11" s="45"/>
      <c r="B11" s="46"/>
      <c r="C11" s="46"/>
      <c r="D11" s="46"/>
      <c r="E11" s="46"/>
      <c r="F11" s="46"/>
      <c r="G11" s="46"/>
      <c r="H11" s="46"/>
      <c r="I11" s="46"/>
      <c r="J11" s="46"/>
      <c r="K11" s="46"/>
      <c r="L11" s="47"/>
    </row>
    <row r="12" spans="1:12" x14ac:dyDescent="0.3">
      <c r="A12" s="45"/>
      <c r="B12" s="46"/>
      <c r="C12" s="46"/>
      <c r="D12" s="46"/>
      <c r="E12" s="46"/>
      <c r="F12" s="46"/>
      <c r="G12" s="46"/>
      <c r="H12" s="46"/>
      <c r="I12" s="46"/>
      <c r="J12" s="46"/>
      <c r="K12" s="46"/>
      <c r="L12" s="47"/>
    </row>
    <row r="13" spans="1:12" x14ac:dyDescent="0.3">
      <c r="A13" s="45"/>
      <c r="B13" s="46"/>
      <c r="C13" s="46"/>
      <c r="D13" s="46"/>
      <c r="E13" s="46"/>
      <c r="F13" s="46"/>
      <c r="G13" s="46"/>
      <c r="H13" s="46"/>
      <c r="I13" s="46"/>
      <c r="J13" s="46"/>
      <c r="K13" s="46"/>
      <c r="L13" s="47"/>
    </row>
    <row r="14" spans="1:12" x14ac:dyDescent="0.3">
      <c r="A14" s="45"/>
      <c r="B14" s="46"/>
      <c r="C14" s="46"/>
      <c r="D14" s="46"/>
      <c r="E14" s="46"/>
      <c r="F14" s="46"/>
      <c r="G14" s="46"/>
      <c r="H14" s="46"/>
      <c r="I14" s="46"/>
      <c r="J14" s="46"/>
      <c r="K14" s="46"/>
      <c r="L14" s="47"/>
    </row>
    <row r="15" spans="1:12" x14ac:dyDescent="0.3">
      <c r="A15" s="48"/>
      <c r="B15" s="49"/>
      <c r="C15" s="49"/>
      <c r="D15" s="49"/>
      <c r="E15" s="49"/>
      <c r="F15" s="49"/>
      <c r="G15" s="49"/>
      <c r="H15" s="49"/>
      <c r="I15" s="49"/>
      <c r="J15" s="49"/>
      <c r="K15" s="49"/>
      <c r="L15" s="50"/>
    </row>
    <row r="16" spans="1:12" ht="16.2" customHeight="1" x14ac:dyDescent="0.3">
      <c r="A16" s="22"/>
      <c r="B16" s="22"/>
      <c r="C16" s="22"/>
      <c r="D16" s="22"/>
      <c r="E16" s="22"/>
      <c r="F16" s="22"/>
      <c r="G16" s="22"/>
      <c r="H16" s="22"/>
      <c r="I16" s="22"/>
      <c r="J16" s="22"/>
      <c r="K16" s="22"/>
      <c r="L16" s="22"/>
    </row>
    <row r="18" spans="1:12" x14ac:dyDescent="0.3">
      <c r="A18" s="39" t="s">
        <v>39</v>
      </c>
      <c r="B18" s="39"/>
      <c r="C18" s="39"/>
      <c r="D18" s="1">
        <f>C4*20+C5</f>
        <v>7.5781412991939323</v>
      </c>
    </row>
    <row r="21" spans="1:12" ht="14.4" customHeight="1" x14ac:dyDescent="0.3">
      <c r="A21" s="64" t="s">
        <v>0</v>
      </c>
      <c r="B21" s="65" t="s">
        <v>16</v>
      </c>
      <c r="C21" s="36" t="s">
        <v>18</v>
      </c>
      <c r="D21" s="37"/>
      <c r="E21" s="33" t="s">
        <v>17</v>
      </c>
      <c r="F21" s="34"/>
      <c r="G21" s="33" t="s">
        <v>28</v>
      </c>
      <c r="H21" s="34"/>
      <c r="I21" s="40" t="s">
        <v>29</v>
      </c>
      <c r="J21" s="41" t="s">
        <v>33</v>
      </c>
      <c r="K21" s="41" t="s">
        <v>34</v>
      </c>
      <c r="L21" s="41" t="s">
        <v>35</v>
      </c>
    </row>
    <row r="22" spans="1:12" ht="15.6" customHeight="1" x14ac:dyDescent="0.3">
      <c r="A22" s="64"/>
      <c r="B22" s="65"/>
      <c r="C22" s="12" t="s">
        <v>19</v>
      </c>
      <c r="D22" s="12">
        <v>8</v>
      </c>
      <c r="E22" s="33"/>
      <c r="F22" s="34"/>
      <c r="G22" s="33"/>
      <c r="H22" s="34"/>
      <c r="I22" s="41"/>
      <c r="J22" s="41"/>
      <c r="K22" s="41"/>
      <c r="L22" s="41"/>
    </row>
    <row r="23" spans="1:12" x14ac:dyDescent="0.3">
      <c r="A23" s="1">
        <v>1957</v>
      </c>
      <c r="B23" s="1">
        <v>8.5</v>
      </c>
      <c r="C23" s="31" t="str">
        <f>IF(B23&gt;$D$22, "+", IF(B23=$D$22, "", "-"))</f>
        <v>+</v>
      </c>
      <c r="D23" s="32"/>
      <c r="E23" s="31" t="str">
        <f>IF(B23&gt;B24, "+", IF(B23=B24, "", "-"))</f>
        <v>+</v>
      </c>
      <c r="F23" s="32"/>
      <c r="G23" s="31"/>
      <c r="H23" s="32"/>
      <c r="I23" s="1">
        <f>-_xlfn.FLOOR.MATH(B60/2)</f>
        <v>-18</v>
      </c>
      <c r="J23" s="1">
        <f>$C$4*I23+$C$5</f>
        <v>8.4772403982930307</v>
      </c>
      <c r="K23" s="1">
        <f t="shared" ref="K23:K59" si="0">(J23-$B$61)^2</f>
        <v>0.18138148030489143</v>
      </c>
      <c r="L23" s="1">
        <f>(B23-J23)^2</f>
        <v>5.1799946985988147E-4</v>
      </c>
    </row>
    <row r="24" spans="1:12" x14ac:dyDescent="0.3">
      <c r="A24" s="1">
        <v>1958</v>
      </c>
      <c r="B24" s="1">
        <v>8.4</v>
      </c>
      <c r="C24" s="31" t="str">
        <f t="shared" ref="C24:C59" si="1">IF(B24&gt;$D$22, "+", IF(B24=$D$22, "", "-"))</f>
        <v>+</v>
      </c>
      <c r="D24" s="32"/>
      <c r="E24" s="31" t="str">
        <f t="shared" ref="E24:E58" si="2">IF(B24&gt;B25, "+", IF(B24=B25, "", "-"))</f>
        <v>-</v>
      </c>
      <c r="F24" s="32"/>
      <c r="G24" s="31"/>
      <c r="H24" s="32"/>
      <c r="I24" s="1">
        <f>I23 + 1</f>
        <v>-17</v>
      </c>
      <c r="J24" s="1">
        <f t="shared" ref="J24:J59" si="3">$C$4*I24+$C$5</f>
        <v>8.4535798956851593</v>
      </c>
      <c r="K24" s="1">
        <f t="shared" si="0"/>
        <v>0.16178780187689365</v>
      </c>
      <c r="L24" s="1">
        <f t="shared" ref="L24:L59" si="4">(B24-J24)^2</f>
        <v>2.8708052216325172E-3</v>
      </c>
    </row>
    <row r="25" spans="1:12" x14ac:dyDescent="0.3">
      <c r="A25" s="1">
        <v>1959</v>
      </c>
      <c r="B25" s="1">
        <v>8.5</v>
      </c>
      <c r="C25" s="31" t="str">
        <f t="shared" si="1"/>
        <v>+</v>
      </c>
      <c r="D25" s="32"/>
      <c r="E25" s="31" t="str">
        <f t="shared" si="2"/>
        <v/>
      </c>
      <c r="F25" s="32"/>
      <c r="G25" s="31"/>
      <c r="H25" s="32"/>
      <c r="I25" s="1">
        <f>I24 + 1</f>
        <v>-16</v>
      </c>
      <c r="J25" s="1">
        <f>$C$4*I25+$C$5</f>
        <v>8.429919393077288</v>
      </c>
      <c r="K25" s="1">
        <f t="shared" si="0"/>
        <v>0.14331376221621006</v>
      </c>
      <c r="L25" s="1">
        <f t="shared" si="4"/>
        <v>4.9112914666556698E-3</v>
      </c>
    </row>
    <row r="26" spans="1:12" x14ac:dyDescent="0.3">
      <c r="A26" s="1">
        <v>1960</v>
      </c>
      <c r="B26" s="1">
        <v>8.5</v>
      </c>
      <c r="C26" s="31" t="str">
        <f t="shared" si="1"/>
        <v>+</v>
      </c>
      <c r="D26" s="32"/>
      <c r="E26" s="31" t="str">
        <f t="shared" si="2"/>
        <v>-</v>
      </c>
      <c r="F26" s="32"/>
      <c r="G26" s="31">
        <f>SUM(B23:B29)/7</f>
        <v>8.4428571428571431</v>
      </c>
      <c r="H26" s="32"/>
      <c r="I26" s="1">
        <f t="shared" ref="I26:I59" si="5">I25 + 1</f>
        <v>-15</v>
      </c>
      <c r="J26" s="1">
        <f t="shared" si="3"/>
        <v>8.4062588904694167</v>
      </c>
      <c r="K26" s="1">
        <f t="shared" si="0"/>
        <v>0.12595936132284064</v>
      </c>
      <c r="L26" s="1">
        <f t="shared" si="4"/>
        <v>8.7873956160248231E-3</v>
      </c>
    </row>
    <row r="27" spans="1:12" x14ac:dyDescent="0.3">
      <c r="A27" s="1">
        <v>1961</v>
      </c>
      <c r="B27" s="1">
        <v>8.8000000000000007</v>
      </c>
      <c r="C27" s="31" t="str">
        <f t="shared" si="1"/>
        <v>+</v>
      </c>
      <c r="D27" s="32"/>
      <c r="E27" s="31" t="str">
        <f t="shared" si="2"/>
        <v>+</v>
      </c>
      <c r="F27" s="32"/>
      <c r="G27" s="31">
        <f>SUM(B24:B30)/7</f>
        <v>8.5285714285714285</v>
      </c>
      <c r="H27" s="32"/>
      <c r="I27" s="1">
        <f t="shared" si="5"/>
        <v>-14</v>
      </c>
      <c r="J27" s="1">
        <f t="shared" si="3"/>
        <v>8.3825983878615453</v>
      </c>
      <c r="K27" s="1">
        <f t="shared" si="0"/>
        <v>0.10972459919678539</v>
      </c>
      <c r="L27" s="1">
        <f t="shared" si="4"/>
        <v>0.17422410581578154</v>
      </c>
    </row>
    <row r="28" spans="1:12" x14ac:dyDescent="0.3">
      <c r="A28" s="1">
        <v>1962</v>
      </c>
      <c r="B28" s="1">
        <v>7.9</v>
      </c>
      <c r="C28" s="31" t="str">
        <f t="shared" si="1"/>
        <v>-</v>
      </c>
      <c r="D28" s="32"/>
      <c r="E28" s="31" t="str">
        <f t="shared" si="2"/>
        <v>-</v>
      </c>
      <c r="F28" s="32"/>
      <c r="G28" s="31">
        <f t="shared" ref="G28:G55" si="6">SUM(B25:B31)/7</f>
        <v>8.6</v>
      </c>
      <c r="H28" s="32"/>
      <c r="I28" s="1">
        <f t="shared" si="5"/>
        <v>-13</v>
      </c>
      <c r="J28" s="1">
        <f t="shared" si="3"/>
        <v>8.358937885253674</v>
      </c>
      <c r="K28" s="1">
        <f t="shared" si="0"/>
        <v>9.4609475838044313E-2</v>
      </c>
      <c r="L28" s="1">
        <f t="shared" si="4"/>
        <v>0.21062398252111411</v>
      </c>
    </row>
    <row r="29" spans="1:12" x14ac:dyDescent="0.3">
      <c r="A29" s="1">
        <v>1963</v>
      </c>
      <c r="B29" s="1">
        <v>8.5</v>
      </c>
      <c r="C29" s="31" t="str">
        <f t="shared" si="1"/>
        <v>+</v>
      </c>
      <c r="D29" s="32"/>
      <c r="E29" s="31" t="str">
        <f t="shared" si="2"/>
        <v>-</v>
      </c>
      <c r="F29" s="32"/>
      <c r="G29" s="31">
        <f t="shared" si="6"/>
        <v>8.6142857142857157</v>
      </c>
      <c r="H29" s="32"/>
      <c r="I29" s="1">
        <f t="shared" si="5"/>
        <v>-12</v>
      </c>
      <c r="J29" s="1">
        <f t="shared" si="3"/>
        <v>8.3352773826458044</v>
      </c>
      <c r="K29" s="1">
        <f t="shared" si="0"/>
        <v>8.0613991246618416E-2</v>
      </c>
      <c r="L29" s="1">
        <f t="shared" si="4"/>
        <v>2.7133540668016733E-2</v>
      </c>
    </row>
    <row r="30" spans="1:12" x14ac:dyDescent="0.3">
      <c r="A30" s="1">
        <v>1964</v>
      </c>
      <c r="B30" s="1">
        <v>9.1</v>
      </c>
      <c r="C30" s="31" t="str">
        <f t="shared" si="1"/>
        <v>+</v>
      </c>
      <c r="D30" s="32"/>
      <c r="E30" s="31" t="str">
        <f t="shared" si="2"/>
        <v>+</v>
      </c>
      <c r="F30" s="32"/>
      <c r="G30" s="31">
        <f t="shared" si="6"/>
        <v>8.5285714285714285</v>
      </c>
      <c r="H30" s="32"/>
      <c r="I30" s="1">
        <f t="shared" si="5"/>
        <v>-11</v>
      </c>
      <c r="J30" s="1">
        <f t="shared" si="3"/>
        <v>8.3116168800379331</v>
      </c>
      <c r="K30" s="1">
        <f t="shared" si="0"/>
        <v>6.77381454225056E-2</v>
      </c>
      <c r="L30" s="1">
        <f t="shared" si="4"/>
        <v>0.62154794384112222</v>
      </c>
    </row>
    <row r="31" spans="1:12" x14ac:dyDescent="0.3">
      <c r="A31" s="1">
        <v>1965</v>
      </c>
      <c r="B31" s="1">
        <v>8.9</v>
      </c>
      <c r="C31" s="31" t="str">
        <f t="shared" si="1"/>
        <v>+</v>
      </c>
      <c r="D31" s="32"/>
      <c r="E31" s="31" t="str">
        <f t="shared" si="2"/>
        <v>+</v>
      </c>
      <c r="F31" s="32"/>
      <c r="G31" s="31">
        <f t="shared" si="6"/>
        <v>8.4571428571428573</v>
      </c>
      <c r="H31" s="32"/>
      <c r="I31" s="1">
        <f t="shared" si="5"/>
        <v>-10</v>
      </c>
      <c r="J31" s="1">
        <f t="shared" si="3"/>
        <v>8.2879563774300617</v>
      </c>
      <c r="K31" s="1">
        <f t="shared" si="0"/>
        <v>5.5981938365706953E-2</v>
      </c>
      <c r="L31" s="1">
        <f t="shared" si="4"/>
        <v>0.37459739592853347</v>
      </c>
    </row>
    <row r="32" spans="1:12" x14ac:dyDescent="0.3">
      <c r="A32" s="1">
        <v>1966</v>
      </c>
      <c r="B32" s="1">
        <v>8.6</v>
      </c>
      <c r="C32" s="31" t="str">
        <f t="shared" si="1"/>
        <v>+</v>
      </c>
      <c r="D32" s="32"/>
      <c r="E32" s="31" t="str">
        <f t="shared" si="2"/>
        <v>+</v>
      </c>
      <c r="F32" s="32"/>
      <c r="G32" s="31">
        <f t="shared" si="6"/>
        <v>8.5</v>
      </c>
      <c r="H32" s="32"/>
      <c r="I32" s="1">
        <f t="shared" si="5"/>
        <v>-9</v>
      </c>
      <c r="J32" s="1">
        <f t="shared" si="3"/>
        <v>8.2642958748221904</v>
      </c>
      <c r="K32" s="1">
        <f t="shared" si="0"/>
        <v>4.5345370076222476E-2</v>
      </c>
      <c r="L32" s="1">
        <f t="shared" si="4"/>
        <v>0.11269725966139821</v>
      </c>
    </row>
    <row r="33" spans="1:12" x14ac:dyDescent="0.3">
      <c r="A33" s="1">
        <v>1967</v>
      </c>
      <c r="B33" s="1">
        <v>7.9</v>
      </c>
      <c r="C33" s="31" t="str">
        <f t="shared" si="1"/>
        <v>-</v>
      </c>
      <c r="D33" s="32"/>
      <c r="E33" s="31" t="str">
        <f t="shared" si="2"/>
        <v>-</v>
      </c>
      <c r="F33" s="32"/>
      <c r="G33" s="31">
        <f t="shared" si="6"/>
        <v>8.4142857142857146</v>
      </c>
      <c r="H33" s="32"/>
      <c r="I33" s="1">
        <f t="shared" si="5"/>
        <v>-8</v>
      </c>
      <c r="J33" s="1">
        <f t="shared" si="3"/>
        <v>8.2406353722143191</v>
      </c>
      <c r="K33" s="1">
        <f t="shared" si="0"/>
        <v>3.5828440554052182E-2</v>
      </c>
      <c r="L33" s="1">
        <f t="shared" si="4"/>
        <v>0.11603245680358745</v>
      </c>
    </row>
    <row r="34" spans="1:12" x14ac:dyDescent="0.3">
      <c r="A34" s="1">
        <v>1968</v>
      </c>
      <c r="B34" s="1">
        <v>8.3000000000000007</v>
      </c>
      <c r="C34" s="31" t="str">
        <f t="shared" si="1"/>
        <v>+</v>
      </c>
      <c r="D34" s="32"/>
      <c r="E34" s="31" t="str">
        <f t="shared" si="2"/>
        <v>+</v>
      </c>
      <c r="F34" s="32"/>
      <c r="G34" s="31">
        <f t="shared" si="6"/>
        <v>8.2285714285714295</v>
      </c>
      <c r="H34" s="32"/>
      <c r="I34" s="1">
        <f t="shared" si="5"/>
        <v>-7</v>
      </c>
      <c r="J34" s="1">
        <f t="shared" si="3"/>
        <v>8.2169748696064495</v>
      </c>
      <c r="K34" s="1">
        <f t="shared" si="0"/>
        <v>2.7431149799196641E-2</v>
      </c>
      <c r="L34" s="1">
        <f t="shared" si="4"/>
        <v>6.8931722768661779E-3</v>
      </c>
    </row>
    <row r="35" spans="1:12" x14ac:dyDescent="0.3">
      <c r="A35" s="1">
        <v>1969</v>
      </c>
      <c r="B35" s="1">
        <v>8.1999999999999993</v>
      </c>
      <c r="C35" s="31" t="str">
        <f t="shared" si="1"/>
        <v>+</v>
      </c>
      <c r="D35" s="32"/>
      <c r="E35" s="31" t="str">
        <f t="shared" si="2"/>
        <v>+</v>
      </c>
      <c r="F35" s="32"/>
      <c r="G35" s="31">
        <f t="shared" si="6"/>
        <v>8.1142857142857139</v>
      </c>
      <c r="H35" s="32"/>
      <c r="I35" s="1">
        <f t="shared" si="5"/>
        <v>-6</v>
      </c>
      <c r="J35" s="1">
        <f t="shared" si="3"/>
        <v>8.1933143669985782</v>
      </c>
      <c r="K35" s="1">
        <f t="shared" si="0"/>
        <v>2.0153497811654604E-2</v>
      </c>
      <c r="L35" s="1">
        <f t="shared" si="4"/>
        <v>4.4697688629691033E-5</v>
      </c>
    </row>
    <row r="36" spans="1:12" x14ac:dyDescent="0.3">
      <c r="A36" s="1">
        <v>1970</v>
      </c>
      <c r="B36" s="1">
        <v>7.9</v>
      </c>
      <c r="C36" s="31" t="str">
        <f t="shared" si="1"/>
        <v>-</v>
      </c>
      <c r="D36" s="32"/>
      <c r="E36" s="31" t="str">
        <f t="shared" si="2"/>
        <v>+</v>
      </c>
      <c r="F36" s="32"/>
      <c r="G36" s="31">
        <f t="shared" si="6"/>
        <v>8</v>
      </c>
      <c r="H36" s="32"/>
      <c r="I36" s="1">
        <f t="shared" si="5"/>
        <v>-5</v>
      </c>
      <c r="J36" s="1">
        <f t="shared" si="3"/>
        <v>8.1696538643907068</v>
      </c>
      <c r="K36" s="1">
        <f t="shared" si="0"/>
        <v>1.3995484591426738E-2</v>
      </c>
      <c r="L36" s="1">
        <f t="shared" si="4"/>
        <v>7.271320658084153E-2</v>
      </c>
    </row>
    <row r="37" spans="1:12" x14ac:dyDescent="0.3">
      <c r="A37" s="1">
        <v>1971</v>
      </c>
      <c r="B37" s="1">
        <v>7.8</v>
      </c>
      <c r="C37" s="31" t="str">
        <f t="shared" si="1"/>
        <v>-</v>
      </c>
      <c r="D37" s="32"/>
      <c r="E37" s="31" t="str">
        <f t="shared" si="2"/>
        <v>-</v>
      </c>
      <c r="F37" s="32"/>
      <c r="G37" s="31">
        <f t="shared" si="6"/>
        <v>8.0142857142857142</v>
      </c>
      <c r="H37" s="32"/>
      <c r="I37" s="1">
        <f t="shared" si="5"/>
        <v>-4</v>
      </c>
      <c r="J37" s="1">
        <f t="shared" si="3"/>
        <v>8.1459933617828355</v>
      </c>
      <c r="K37" s="1">
        <f t="shared" si="0"/>
        <v>8.9571101385130455E-3</v>
      </c>
      <c r="L37" s="1">
        <f t="shared" si="4"/>
        <v>0.11971140639778823</v>
      </c>
    </row>
    <row r="38" spans="1:12" x14ac:dyDescent="0.3">
      <c r="A38" s="1">
        <v>1972</v>
      </c>
      <c r="B38" s="1">
        <v>8.1</v>
      </c>
      <c r="C38" s="31" t="str">
        <f t="shared" si="1"/>
        <v>+</v>
      </c>
      <c r="D38" s="32"/>
      <c r="E38" s="31" t="str">
        <f t="shared" si="2"/>
        <v>+</v>
      </c>
      <c r="F38" s="32"/>
      <c r="G38" s="31">
        <f t="shared" si="6"/>
        <v>7.871428571428571</v>
      </c>
      <c r="H38" s="32"/>
      <c r="I38" s="1">
        <f t="shared" si="5"/>
        <v>-3</v>
      </c>
      <c r="J38" s="1">
        <f t="shared" si="3"/>
        <v>8.1223328591749642</v>
      </c>
      <c r="K38" s="1">
        <f t="shared" si="0"/>
        <v>5.0383744529135244E-3</v>
      </c>
      <c r="L38" s="1">
        <f t="shared" si="4"/>
        <v>4.9875659892879723E-4</v>
      </c>
    </row>
    <row r="39" spans="1:12" x14ac:dyDescent="0.3">
      <c r="A39" s="1">
        <v>1973</v>
      </c>
      <c r="B39" s="1">
        <v>7.8</v>
      </c>
      <c r="C39" s="31" t="str">
        <f t="shared" si="1"/>
        <v>-</v>
      </c>
      <c r="D39" s="32"/>
      <c r="E39" s="31" t="str">
        <f t="shared" si="2"/>
        <v>-</v>
      </c>
      <c r="F39" s="32"/>
      <c r="G39" s="31">
        <f t="shared" si="6"/>
        <v>7.7285714285714278</v>
      </c>
      <c r="H39" s="32"/>
      <c r="I39" s="1">
        <f t="shared" si="5"/>
        <v>-2</v>
      </c>
      <c r="J39" s="1">
        <f t="shared" si="3"/>
        <v>8.0986723565670946</v>
      </c>
      <c r="K39" s="1">
        <f t="shared" si="0"/>
        <v>2.2392775346283451E-3</v>
      </c>
      <c r="L39" s="1">
        <f t="shared" si="4"/>
        <v>8.920517657734181E-2</v>
      </c>
    </row>
    <row r="40" spans="1:12" x14ac:dyDescent="0.3">
      <c r="A40" s="1">
        <v>1974</v>
      </c>
      <c r="B40" s="1">
        <v>8</v>
      </c>
      <c r="C40" s="31" t="str">
        <f t="shared" si="1"/>
        <v/>
      </c>
      <c r="D40" s="32"/>
      <c r="E40" s="31" t="str">
        <f t="shared" si="2"/>
        <v>+</v>
      </c>
      <c r="F40" s="32"/>
      <c r="G40" s="31">
        <f t="shared" si="6"/>
        <v>7.757142857142858</v>
      </c>
      <c r="H40" s="32"/>
      <c r="I40" s="1">
        <f t="shared" si="5"/>
        <v>-1</v>
      </c>
      <c r="J40" s="1">
        <f t="shared" si="3"/>
        <v>8.0750118539592233</v>
      </c>
      <c r="K40" s="1">
        <f t="shared" si="0"/>
        <v>5.5981938365708627E-4</v>
      </c>
      <c r="L40" s="1">
        <f t="shared" si="4"/>
        <v>5.6267782343998405E-3</v>
      </c>
    </row>
    <row r="41" spans="1:12" x14ac:dyDescent="0.3">
      <c r="A41" s="1">
        <v>1975</v>
      </c>
      <c r="B41" s="1">
        <v>7.3</v>
      </c>
      <c r="C41" s="31" t="str">
        <f t="shared" si="1"/>
        <v>-</v>
      </c>
      <c r="D41" s="32"/>
      <c r="E41" s="31" t="str">
        <f t="shared" si="2"/>
        <v>+</v>
      </c>
      <c r="F41" s="32"/>
      <c r="G41" s="31">
        <f t="shared" si="6"/>
        <v>7.9142857142857137</v>
      </c>
      <c r="H41" s="32"/>
      <c r="I41" s="1">
        <f t="shared" si="5"/>
        <v>0</v>
      </c>
      <c r="J41" s="1">
        <f t="shared" si="3"/>
        <v>8.0513513513513519</v>
      </c>
      <c r="K41" s="1">
        <f t="shared" si="0"/>
        <v>0</v>
      </c>
      <c r="L41" s="1">
        <f t="shared" si="4"/>
        <v>0.56452885317750301</v>
      </c>
    </row>
    <row r="42" spans="1:12" x14ac:dyDescent="0.3">
      <c r="A42" s="1">
        <v>1976</v>
      </c>
      <c r="B42" s="1">
        <v>7.2</v>
      </c>
      <c r="C42" s="31" t="str">
        <f t="shared" si="1"/>
        <v>-</v>
      </c>
      <c r="D42" s="32"/>
      <c r="E42" s="31" t="str">
        <f t="shared" si="2"/>
        <v>-</v>
      </c>
      <c r="F42" s="32"/>
      <c r="G42" s="31">
        <f t="shared" si="6"/>
        <v>7.7714285714285714</v>
      </c>
      <c r="H42" s="32"/>
      <c r="I42" s="1">
        <f t="shared" si="5"/>
        <v>1</v>
      </c>
      <c r="J42" s="1">
        <f t="shared" si="3"/>
        <v>8.0276908487434806</v>
      </c>
      <c r="K42" s="1">
        <f t="shared" si="0"/>
        <v>5.5981938365708627E-4</v>
      </c>
      <c r="L42" s="1">
        <f t="shared" si="4"/>
        <v>0.68507214109370296</v>
      </c>
    </row>
    <row r="43" spans="1:12" x14ac:dyDescent="0.3">
      <c r="A43" s="1">
        <v>1977</v>
      </c>
      <c r="B43" s="1">
        <v>8.1</v>
      </c>
      <c r="C43" s="31" t="str">
        <f t="shared" si="1"/>
        <v>+</v>
      </c>
      <c r="D43" s="32"/>
      <c r="E43" s="31" t="str">
        <f t="shared" si="2"/>
        <v>-</v>
      </c>
      <c r="F43" s="32"/>
      <c r="G43" s="31">
        <f t="shared" si="6"/>
        <v>7.7</v>
      </c>
      <c r="H43" s="32"/>
      <c r="I43" s="1">
        <f t="shared" si="5"/>
        <v>2</v>
      </c>
      <c r="J43" s="1">
        <f t="shared" si="3"/>
        <v>8.0040303461356093</v>
      </c>
      <c r="K43" s="1">
        <f t="shared" si="0"/>
        <v>2.2392775346283451E-3</v>
      </c>
      <c r="L43" s="1">
        <f t="shared" si="4"/>
        <v>9.2101744628508998E-3</v>
      </c>
    </row>
    <row r="44" spans="1:12" x14ac:dyDescent="0.3">
      <c r="A44" s="1">
        <v>1978</v>
      </c>
      <c r="B44" s="1">
        <v>8.9</v>
      </c>
      <c r="C44" s="31" t="str">
        <f t="shared" si="1"/>
        <v>+</v>
      </c>
      <c r="D44" s="32"/>
      <c r="E44" s="31" t="str">
        <f t="shared" si="2"/>
        <v>+</v>
      </c>
      <c r="F44" s="32"/>
      <c r="G44" s="31">
        <f t="shared" si="6"/>
        <v>7.6</v>
      </c>
      <c r="H44" s="32"/>
      <c r="I44" s="1">
        <f t="shared" si="5"/>
        <v>3</v>
      </c>
      <c r="J44" s="1">
        <f t="shared" si="3"/>
        <v>7.9803698435277388</v>
      </c>
      <c r="K44" s="1">
        <f t="shared" si="0"/>
        <v>5.038374452913651E-3</v>
      </c>
      <c r="L44" s="1">
        <f t="shared" si="4"/>
        <v>0.84571962469319628</v>
      </c>
    </row>
    <row r="45" spans="1:12" x14ac:dyDescent="0.3">
      <c r="A45" s="1">
        <v>1979</v>
      </c>
      <c r="B45" s="1">
        <v>7.1</v>
      </c>
      <c r="C45" s="31" t="str">
        <f t="shared" si="1"/>
        <v>-</v>
      </c>
      <c r="D45" s="32"/>
      <c r="E45" s="31" t="str">
        <f t="shared" si="2"/>
        <v>-</v>
      </c>
      <c r="F45" s="32"/>
      <c r="G45" s="31">
        <f t="shared" si="6"/>
        <v>7.6285714285714281</v>
      </c>
      <c r="H45" s="32"/>
      <c r="I45" s="1">
        <f t="shared" si="5"/>
        <v>4</v>
      </c>
      <c r="J45" s="1">
        <f t="shared" si="3"/>
        <v>7.9567093409198684</v>
      </c>
      <c r="K45" s="1">
        <f t="shared" si="0"/>
        <v>8.9571101385130455E-3</v>
      </c>
      <c r="L45" s="1">
        <f t="shared" si="4"/>
        <v>0.73395089481935583</v>
      </c>
    </row>
    <row r="46" spans="1:12" x14ac:dyDescent="0.3">
      <c r="A46" s="1">
        <v>1980</v>
      </c>
      <c r="B46" s="1">
        <v>7.3</v>
      </c>
      <c r="C46" s="31" t="str">
        <f t="shared" si="1"/>
        <v>-</v>
      </c>
      <c r="D46" s="32"/>
      <c r="E46" s="31" t="str">
        <f t="shared" si="2"/>
        <v/>
      </c>
      <c r="F46" s="32"/>
      <c r="G46" s="31">
        <f t="shared" si="6"/>
        <v>7.7285714285714286</v>
      </c>
      <c r="H46" s="32"/>
      <c r="I46" s="1">
        <f t="shared" si="5"/>
        <v>5</v>
      </c>
      <c r="J46" s="1">
        <f t="shared" si="3"/>
        <v>7.933048838311997</v>
      </c>
      <c r="K46" s="1">
        <f t="shared" si="0"/>
        <v>1.3995484591426738E-2</v>
      </c>
      <c r="L46" s="1">
        <f t="shared" si="4"/>
        <v>0.40075083168816916</v>
      </c>
    </row>
    <row r="47" spans="1:12" x14ac:dyDescent="0.3">
      <c r="A47" s="1">
        <v>1981</v>
      </c>
      <c r="B47" s="1">
        <v>7.3</v>
      </c>
      <c r="C47" s="31" t="str">
        <f t="shared" si="1"/>
        <v>-</v>
      </c>
      <c r="D47" s="32"/>
      <c r="E47" s="31" t="str">
        <f t="shared" si="2"/>
        <v>-</v>
      </c>
      <c r="F47" s="32"/>
      <c r="G47" s="31">
        <f t="shared" si="6"/>
        <v>7.6571428571428575</v>
      </c>
      <c r="H47" s="32"/>
      <c r="I47" s="1">
        <f t="shared" si="5"/>
        <v>6</v>
      </c>
      <c r="J47" s="1">
        <f t="shared" si="3"/>
        <v>7.9093883357041257</v>
      </c>
      <c r="K47" s="1">
        <f t="shared" si="0"/>
        <v>2.0153497811654604E-2</v>
      </c>
      <c r="L47" s="1">
        <f t="shared" si="4"/>
        <v>0.3713541436922444</v>
      </c>
    </row>
    <row r="48" spans="1:12" x14ac:dyDescent="0.3">
      <c r="A48" s="1">
        <v>1982</v>
      </c>
      <c r="B48" s="1">
        <v>7.5</v>
      </c>
      <c r="C48" s="31" t="str">
        <f t="shared" si="1"/>
        <v>-</v>
      </c>
      <c r="D48" s="32"/>
      <c r="E48" s="31" t="str">
        <f t="shared" si="2"/>
        <v>-</v>
      </c>
      <c r="F48" s="32"/>
      <c r="G48" s="31">
        <f t="shared" si="6"/>
        <v>7.5714285714285712</v>
      </c>
      <c r="H48" s="32"/>
      <c r="I48" s="1">
        <f t="shared" si="5"/>
        <v>7</v>
      </c>
      <c r="J48" s="1">
        <f t="shared" si="3"/>
        <v>7.8857278330962552</v>
      </c>
      <c r="K48" s="1">
        <f t="shared" si="0"/>
        <v>2.7431149799196346E-2</v>
      </c>
      <c r="L48" s="1">
        <f t="shared" si="4"/>
        <v>0.14878596122513255</v>
      </c>
    </row>
    <row r="49" spans="1:12" x14ac:dyDescent="0.3">
      <c r="A49" s="1">
        <v>1983</v>
      </c>
      <c r="B49" s="1">
        <v>7.9</v>
      </c>
      <c r="C49" s="31" t="str">
        <f t="shared" si="1"/>
        <v>-</v>
      </c>
      <c r="D49" s="32"/>
      <c r="E49" s="31" t="str">
        <f t="shared" si="2"/>
        <v>+</v>
      </c>
      <c r="F49" s="32"/>
      <c r="G49" s="31">
        <f t="shared" si="6"/>
        <v>7.8428571428571434</v>
      </c>
      <c r="H49" s="32"/>
      <c r="I49" s="1">
        <f t="shared" si="5"/>
        <v>8</v>
      </c>
      <c r="J49" s="1">
        <f t="shared" si="3"/>
        <v>7.8620673304883839</v>
      </c>
      <c r="K49" s="1">
        <f t="shared" si="0"/>
        <v>3.5828440554052515E-2</v>
      </c>
      <c r="L49" s="1">
        <f t="shared" si="4"/>
        <v>1.438887416277516E-3</v>
      </c>
    </row>
    <row r="50" spans="1:12" x14ac:dyDescent="0.3">
      <c r="A50" s="1">
        <v>1984</v>
      </c>
      <c r="B50" s="1">
        <v>7.6</v>
      </c>
      <c r="C50" s="31" t="str">
        <f t="shared" si="1"/>
        <v>-</v>
      </c>
      <c r="D50" s="32"/>
      <c r="E50" s="31" t="str">
        <f t="shared" si="2"/>
        <v>-</v>
      </c>
      <c r="F50" s="32"/>
      <c r="G50" s="31">
        <f t="shared" si="6"/>
        <v>7.9571428571428582</v>
      </c>
      <c r="H50" s="32"/>
      <c r="I50" s="1">
        <f t="shared" si="5"/>
        <v>9</v>
      </c>
      <c r="J50" s="1">
        <f t="shared" si="3"/>
        <v>7.8384068278805126</v>
      </c>
      <c r="K50" s="1">
        <f t="shared" si="0"/>
        <v>4.5345370076222857E-2</v>
      </c>
      <c r="L50" s="1">
        <f t="shared" si="4"/>
        <v>5.6837815580048516E-2</v>
      </c>
    </row>
    <row r="51" spans="1:12" x14ac:dyDescent="0.3">
      <c r="A51" s="1">
        <v>1985</v>
      </c>
      <c r="B51" s="1">
        <v>8.3000000000000007</v>
      </c>
      <c r="C51" s="31" t="str">
        <f t="shared" si="1"/>
        <v>+</v>
      </c>
      <c r="D51" s="32"/>
      <c r="E51" s="31" t="str">
        <f t="shared" si="2"/>
        <v>-</v>
      </c>
      <c r="F51" s="32"/>
      <c r="G51" s="31">
        <f t="shared" si="6"/>
        <v>8.0285714285714285</v>
      </c>
      <c r="H51" s="32"/>
      <c r="I51" s="1">
        <f t="shared" si="5"/>
        <v>10</v>
      </c>
      <c r="J51" s="1">
        <f t="shared" si="3"/>
        <v>7.8147463252726421</v>
      </c>
      <c r="K51" s="1">
        <f t="shared" si="0"/>
        <v>5.5981938365706953E-2</v>
      </c>
      <c r="L51" s="1">
        <f t="shared" si="4"/>
        <v>0.23547112883640514</v>
      </c>
    </row>
    <row r="52" spans="1:12" x14ac:dyDescent="0.3">
      <c r="A52" s="1">
        <v>1986</v>
      </c>
      <c r="B52" s="1">
        <v>9</v>
      </c>
      <c r="C52" s="31" t="str">
        <f t="shared" si="1"/>
        <v>+</v>
      </c>
      <c r="D52" s="32"/>
      <c r="E52" s="31" t="str">
        <f t="shared" si="2"/>
        <v>+</v>
      </c>
      <c r="F52" s="32"/>
      <c r="G52" s="31">
        <f t="shared" si="6"/>
        <v>8.1142857142857139</v>
      </c>
      <c r="H52" s="32"/>
      <c r="I52" s="1">
        <f t="shared" si="5"/>
        <v>11</v>
      </c>
      <c r="J52" s="1">
        <f t="shared" si="3"/>
        <v>7.7910858226647708</v>
      </c>
      <c r="K52" s="1">
        <f t="shared" si="0"/>
        <v>6.77381454225056E-2</v>
      </c>
      <c r="L52" s="1">
        <f t="shared" si="4"/>
        <v>1.4614734881621141</v>
      </c>
    </row>
    <row r="53" spans="1:12" x14ac:dyDescent="0.3">
      <c r="A53" s="1">
        <v>1987</v>
      </c>
      <c r="B53" s="1">
        <v>8.1</v>
      </c>
      <c r="C53" s="31" t="str">
        <f t="shared" si="1"/>
        <v>+</v>
      </c>
      <c r="D53" s="32"/>
      <c r="E53" s="31" t="str">
        <f t="shared" si="2"/>
        <v>+</v>
      </c>
      <c r="F53" s="32"/>
      <c r="G53" s="31">
        <f t="shared" si="6"/>
        <v>8.0857142857142854</v>
      </c>
      <c r="H53" s="32"/>
      <c r="I53" s="1">
        <f t="shared" si="5"/>
        <v>12</v>
      </c>
      <c r="J53" s="1">
        <f t="shared" si="3"/>
        <v>7.7674253200569003</v>
      </c>
      <c r="K53" s="1">
        <f t="shared" si="0"/>
        <v>8.0613991246617903E-2</v>
      </c>
      <c r="L53" s="1">
        <f t="shared" si="4"/>
        <v>0.11060591773925493</v>
      </c>
    </row>
    <row r="54" spans="1:12" x14ac:dyDescent="0.3">
      <c r="A54" s="1">
        <v>1988</v>
      </c>
      <c r="B54" s="1">
        <v>7.8</v>
      </c>
      <c r="C54" s="31" t="str">
        <f t="shared" si="1"/>
        <v>-</v>
      </c>
      <c r="D54" s="32"/>
      <c r="E54" s="31" t="str">
        <f t="shared" si="2"/>
        <v>-</v>
      </c>
      <c r="F54" s="32"/>
      <c r="G54" s="31">
        <f t="shared" si="6"/>
        <v>8.1428571428571423</v>
      </c>
      <c r="H54" s="32"/>
      <c r="I54" s="1">
        <f t="shared" si="5"/>
        <v>13</v>
      </c>
      <c r="J54" s="1">
        <f t="shared" si="3"/>
        <v>7.743764817449029</v>
      </c>
      <c r="K54" s="1">
        <f t="shared" si="0"/>
        <v>9.4609475838044854E-2</v>
      </c>
      <c r="L54" s="1">
        <f t="shared" si="4"/>
        <v>3.1623957565410127E-3</v>
      </c>
    </row>
    <row r="55" spans="1:12" x14ac:dyDescent="0.3">
      <c r="A55" s="1">
        <v>1989</v>
      </c>
      <c r="B55" s="1">
        <v>8.1</v>
      </c>
      <c r="C55" s="31" t="str">
        <f t="shared" si="1"/>
        <v>+</v>
      </c>
      <c r="D55" s="32"/>
      <c r="E55" s="31" t="str">
        <f t="shared" si="2"/>
        <v>+</v>
      </c>
      <c r="F55" s="32"/>
      <c r="G55" s="31">
        <f t="shared" si="6"/>
        <v>8.0142857142857142</v>
      </c>
      <c r="H55" s="32"/>
      <c r="I55" s="1">
        <f t="shared" si="5"/>
        <v>14</v>
      </c>
      <c r="J55" s="1">
        <f t="shared" si="3"/>
        <v>7.7201043148411577</v>
      </c>
      <c r="K55" s="1">
        <f t="shared" si="0"/>
        <v>0.10972459919678598</v>
      </c>
      <c r="L55" s="1">
        <f t="shared" si="4"/>
        <v>0.14432073160230599</v>
      </c>
    </row>
    <row r="56" spans="1:12" x14ac:dyDescent="0.3">
      <c r="A56" s="1">
        <v>1990</v>
      </c>
      <c r="B56" s="1">
        <v>7.7</v>
      </c>
      <c r="C56" s="31" t="str">
        <f t="shared" si="1"/>
        <v>-</v>
      </c>
      <c r="D56" s="32"/>
      <c r="E56" s="31" t="str">
        <f t="shared" si="2"/>
        <v>-</v>
      </c>
      <c r="F56" s="32"/>
      <c r="G56" s="31">
        <f>SUM(B53:B59)/7</f>
        <v>7.8142857142857149</v>
      </c>
      <c r="H56" s="32"/>
      <c r="I56" s="1">
        <f t="shared" si="5"/>
        <v>15</v>
      </c>
      <c r="J56" s="1">
        <f t="shared" si="3"/>
        <v>7.6964438122332872</v>
      </c>
      <c r="K56" s="1">
        <f t="shared" si="0"/>
        <v>0.12595936132284064</v>
      </c>
      <c r="L56" s="1">
        <f t="shared" si="4"/>
        <v>1.2646471432118905E-5</v>
      </c>
    </row>
    <row r="57" spans="1:12" x14ac:dyDescent="0.3">
      <c r="A57" s="1">
        <v>1991</v>
      </c>
      <c r="B57" s="1">
        <v>8</v>
      </c>
      <c r="C57" s="31" t="str">
        <f t="shared" si="1"/>
        <v/>
      </c>
      <c r="D57" s="32"/>
      <c r="E57" s="31" t="str">
        <f t="shared" si="2"/>
        <v>+</v>
      </c>
      <c r="F57" s="32"/>
      <c r="G57" s="31"/>
      <c r="H57" s="32"/>
      <c r="I57" s="1">
        <f t="shared" si="5"/>
        <v>16</v>
      </c>
      <c r="J57" s="1">
        <f t="shared" si="3"/>
        <v>7.6727833096254159</v>
      </c>
      <c r="K57" s="1">
        <f t="shared" si="0"/>
        <v>0.14331376221621006</v>
      </c>
      <c r="L57" s="1">
        <f t="shared" si="4"/>
        <v>0.10707076245969645</v>
      </c>
    </row>
    <row r="58" spans="1:12" x14ac:dyDescent="0.3">
      <c r="A58" s="1">
        <v>1992</v>
      </c>
      <c r="B58" s="1">
        <v>7.4</v>
      </c>
      <c r="C58" s="31" t="str">
        <f t="shared" si="1"/>
        <v>-</v>
      </c>
      <c r="D58" s="32"/>
      <c r="E58" s="31" t="str">
        <f t="shared" si="2"/>
        <v>-</v>
      </c>
      <c r="F58" s="32"/>
      <c r="G58" s="31"/>
      <c r="H58" s="32"/>
      <c r="I58" s="1">
        <f t="shared" si="5"/>
        <v>17</v>
      </c>
      <c r="J58" s="1">
        <f t="shared" si="3"/>
        <v>7.6491228070175445</v>
      </c>
      <c r="K58" s="1">
        <f t="shared" si="0"/>
        <v>0.16178780187689365</v>
      </c>
      <c r="L58" s="1">
        <f t="shared" si="4"/>
        <v>6.2062172976300567E-2</v>
      </c>
    </row>
    <row r="59" spans="1:12" x14ac:dyDescent="0.3">
      <c r="A59" s="1">
        <v>1993</v>
      </c>
      <c r="B59" s="1">
        <v>7.6</v>
      </c>
      <c r="C59" s="31" t="str">
        <f t="shared" si="1"/>
        <v>-</v>
      </c>
      <c r="D59" s="32"/>
      <c r="E59" s="31"/>
      <c r="F59" s="32"/>
      <c r="G59" s="31"/>
      <c r="H59" s="32"/>
      <c r="I59" s="1">
        <f t="shared" si="5"/>
        <v>18</v>
      </c>
      <c r="J59" s="1">
        <f t="shared" si="3"/>
        <v>7.6254623044096741</v>
      </c>
      <c r="K59" s="1">
        <f t="shared" si="0"/>
        <v>0.18138148030489068</v>
      </c>
      <c r="L59" s="1">
        <f t="shared" si="4"/>
        <v>6.4832894585092709E-4</v>
      </c>
    </row>
    <row r="60" spans="1:12" ht="14.4" customHeight="1" x14ac:dyDescent="0.3">
      <c r="A60" s="9" t="s">
        <v>25</v>
      </c>
      <c r="B60" s="13">
        <v>37</v>
      </c>
      <c r="C60" s="1" t="s">
        <v>20</v>
      </c>
      <c r="D60" s="1">
        <v>14</v>
      </c>
      <c r="E60" s="1" t="s">
        <v>20</v>
      </c>
      <c r="F60" s="1">
        <v>22</v>
      </c>
      <c r="G60" s="29" t="s">
        <v>40</v>
      </c>
      <c r="H60" s="30"/>
    </row>
    <row r="61" spans="1:12" ht="28.8" customHeight="1" x14ac:dyDescent="0.35">
      <c r="A61" s="14" t="s">
        <v>36</v>
      </c>
      <c r="B61" s="1">
        <f>SUM(B23:B59)/B60</f>
        <v>8.0513513513513519</v>
      </c>
      <c r="C61" s="20" t="s">
        <v>21</v>
      </c>
      <c r="D61" s="1">
        <v>6</v>
      </c>
      <c r="E61" s="20" t="s">
        <v>21</v>
      </c>
      <c r="F61" s="1">
        <v>3</v>
      </c>
      <c r="G61" s="29"/>
      <c r="H61" s="30"/>
    </row>
    <row r="62" spans="1:12" ht="15.6" x14ac:dyDescent="0.35">
      <c r="C62" s="1" t="s">
        <v>22</v>
      </c>
      <c r="D62" s="1">
        <f>0.5 * (B60 + 1 - 1.96 * SQRT(B60 - 1))</f>
        <v>13.120000000000001</v>
      </c>
      <c r="E62" s="1" t="s">
        <v>22</v>
      </c>
      <c r="F62" s="1">
        <f>(((2 * B60) - 1) / 3) - 1.96 * SQRT((16 * B60 - 29)/90)</f>
        <v>19.431156039291203</v>
      </c>
      <c r="G62" s="29"/>
      <c r="H62" s="30"/>
    </row>
    <row r="63" spans="1:12" ht="15.6" x14ac:dyDescent="0.35">
      <c r="C63" s="1" t="s">
        <v>23</v>
      </c>
      <c r="D63" s="1">
        <f>LOG(B60 + 1, 2)</f>
        <v>5.2479275134435852</v>
      </c>
      <c r="E63" s="1" t="s">
        <v>23</v>
      </c>
      <c r="F63" s="1">
        <f>6</f>
        <v>6</v>
      </c>
      <c r="G63" s="29"/>
      <c r="H63" s="30"/>
    </row>
    <row r="64" spans="1:12" ht="15.6" x14ac:dyDescent="0.35">
      <c r="C64" s="35" t="s">
        <v>24</v>
      </c>
      <c r="D64" s="35"/>
      <c r="E64" s="35" t="s">
        <v>24</v>
      </c>
      <c r="F64" s="35"/>
      <c r="G64" s="29"/>
      <c r="H64" s="30"/>
    </row>
    <row r="65" spans="3:8" ht="14.4" customHeight="1" x14ac:dyDescent="0.3">
      <c r="C65" s="23" t="s">
        <v>26</v>
      </c>
      <c r="D65" s="24"/>
      <c r="E65" s="23" t="s">
        <v>27</v>
      </c>
      <c r="F65" s="24"/>
      <c r="G65" s="29"/>
      <c r="H65" s="30"/>
    </row>
    <row r="66" spans="3:8" x14ac:dyDescent="0.3">
      <c r="C66" s="25"/>
      <c r="D66" s="26"/>
      <c r="E66" s="25"/>
      <c r="F66" s="26"/>
      <c r="G66" s="29"/>
      <c r="H66" s="30"/>
    </row>
    <row r="67" spans="3:8" x14ac:dyDescent="0.3">
      <c r="C67" s="25"/>
      <c r="D67" s="26"/>
      <c r="E67" s="25"/>
      <c r="F67" s="26"/>
      <c r="G67" s="29"/>
      <c r="H67" s="30"/>
    </row>
    <row r="68" spans="3:8" x14ac:dyDescent="0.3">
      <c r="C68" s="25"/>
      <c r="D68" s="26"/>
      <c r="E68" s="25"/>
      <c r="F68" s="26"/>
      <c r="G68" s="29"/>
      <c r="H68" s="30"/>
    </row>
    <row r="69" spans="3:8" x14ac:dyDescent="0.3">
      <c r="C69" s="25"/>
      <c r="D69" s="26"/>
      <c r="E69" s="25"/>
      <c r="F69" s="26"/>
      <c r="G69" s="29"/>
      <c r="H69" s="30"/>
    </row>
    <row r="70" spans="3:8" x14ac:dyDescent="0.3">
      <c r="C70" s="27"/>
      <c r="D70" s="28"/>
      <c r="E70" s="27"/>
      <c r="F70" s="28"/>
      <c r="G70" s="29"/>
      <c r="H70" s="30"/>
    </row>
    <row r="71" spans="3:8" x14ac:dyDescent="0.3">
      <c r="C71" s="19"/>
      <c r="D71" s="19"/>
    </row>
    <row r="89" spans="9:10" x14ac:dyDescent="0.3">
      <c r="I89" s="10"/>
      <c r="J89" s="10"/>
    </row>
    <row r="90" spans="9:10" x14ac:dyDescent="0.3">
      <c r="I90" s="11"/>
      <c r="J90" s="11"/>
    </row>
    <row r="91" spans="9:10" x14ac:dyDescent="0.3">
      <c r="I91" s="11"/>
      <c r="J91" s="11"/>
    </row>
  </sheetData>
  <mergeCells count="144">
    <mergeCell ref="J3:L3"/>
    <mergeCell ref="A1:L1"/>
    <mergeCell ref="A2:L2"/>
    <mergeCell ref="A6:B6"/>
    <mergeCell ref="A3:C3"/>
    <mergeCell ref="D3:I3"/>
    <mergeCell ref="A8:B8"/>
    <mergeCell ref="A4:B4"/>
    <mergeCell ref="A5:B5"/>
    <mergeCell ref="J5:L5"/>
    <mergeCell ref="I21:I22"/>
    <mergeCell ref="J21:J22"/>
    <mergeCell ref="K21:K22"/>
    <mergeCell ref="L21:L22"/>
    <mergeCell ref="A18:C18"/>
    <mergeCell ref="A10:L15"/>
    <mergeCell ref="J7:L7"/>
    <mergeCell ref="J9:L9"/>
    <mergeCell ref="J4:L4"/>
    <mergeCell ref="J8:L8"/>
    <mergeCell ref="J6:L6"/>
    <mergeCell ref="A21:A22"/>
    <mergeCell ref="B21:B22"/>
    <mergeCell ref="C23:D23"/>
    <mergeCell ref="C24:D24"/>
    <mergeCell ref="C25:D25"/>
    <mergeCell ref="C26:D26"/>
    <mergeCell ref="C27:D27"/>
    <mergeCell ref="C21:D21"/>
    <mergeCell ref="E21:F22"/>
    <mergeCell ref="A7:B7"/>
    <mergeCell ref="A9:B9"/>
    <mergeCell ref="C33:D33"/>
    <mergeCell ref="C34:D34"/>
    <mergeCell ref="C35:D35"/>
    <mergeCell ref="C36:D36"/>
    <mergeCell ref="C37:D37"/>
    <mergeCell ref="C28:D28"/>
    <mergeCell ref="C29:D29"/>
    <mergeCell ref="C30:D30"/>
    <mergeCell ref="C31:D31"/>
    <mergeCell ref="C32:D32"/>
    <mergeCell ref="C43:D43"/>
    <mergeCell ref="C44:D44"/>
    <mergeCell ref="C45:D45"/>
    <mergeCell ref="C46:D46"/>
    <mergeCell ref="C47:D47"/>
    <mergeCell ref="C38:D38"/>
    <mergeCell ref="C39:D39"/>
    <mergeCell ref="C40:D40"/>
    <mergeCell ref="C41:D41"/>
    <mergeCell ref="C42:D42"/>
    <mergeCell ref="C53:D53"/>
    <mergeCell ref="C54:D54"/>
    <mergeCell ref="C55:D55"/>
    <mergeCell ref="C56:D56"/>
    <mergeCell ref="C57:D57"/>
    <mergeCell ref="C48:D48"/>
    <mergeCell ref="C49:D49"/>
    <mergeCell ref="C50:D50"/>
    <mergeCell ref="C51:D51"/>
    <mergeCell ref="C52:D52"/>
    <mergeCell ref="E23:F23"/>
    <mergeCell ref="E24:F24"/>
    <mergeCell ref="E25:F25"/>
    <mergeCell ref="E26:F26"/>
    <mergeCell ref="E27:F27"/>
    <mergeCell ref="E28:F28"/>
    <mergeCell ref="E29:F29"/>
    <mergeCell ref="E30:F30"/>
    <mergeCell ref="E31:F31"/>
    <mergeCell ref="G31:H31"/>
    <mergeCell ref="G32:H32"/>
    <mergeCell ref="G33:H33"/>
    <mergeCell ref="E52:F52"/>
    <mergeCell ref="E53:F53"/>
    <mergeCell ref="E54:F54"/>
    <mergeCell ref="E55:F55"/>
    <mergeCell ref="E56:F56"/>
    <mergeCell ref="E64:F64"/>
    <mergeCell ref="E32:F32"/>
    <mergeCell ref="E33:F33"/>
    <mergeCell ref="E34:F34"/>
    <mergeCell ref="E35:F35"/>
    <mergeCell ref="E36:F36"/>
    <mergeCell ref="E50:F50"/>
    <mergeCell ref="E51:F51"/>
    <mergeCell ref="E42:F42"/>
    <mergeCell ref="E43:F43"/>
    <mergeCell ref="E44:F44"/>
    <mergeCell ref="E45:F45"/>
    <mergeCell ref="E46:F46"/>
    <mergeCell ref="E37:F37"/>
    <mergeCell ref="E38:F38"/>
    <mergeCell ref="G21:H22"/>
    <mergeCell ref="G23:H23"/>
    <mergeCell ref="G24:H24"/>
    <mergeCell ref="G25:H25"/>
    <mergeCell ref="G26:H26"/>
    <mergeCell ref="G27:H27"/>
    <mergeCell ref="G28:H28"/>
    <mergeCell ref="G29:H29"/>
    <mergeCell ref="G30:H30"/>
    <mergeCell ref="E47:F47"/>
    <mergeCell ref="E48:F48"/>
    <mergeCell ref="E49:F49"/>
    <mergeCell ref="G39:H39"/>
    <mergeCell ref="G40:H40"/>
    <mergeCell ref="G41:H41"/>
    <mergeCell ref="G42:H42"/>
    <mergeCell ref="G43:H43"/>
    <mergeCell ref="G34:H34"/>
    <mergeCell ref="G35:H35"/>
    <mergeCell ref="G36:H36"/>
    <mergeCell ref="G37:H37"/>
    <mergeCell ref="G38:H38"/>
    <mergeCell ref="E39:F39"/>
    <mergeCell ref="E40:F40"/>
    <mergeCell ref="E41:F41"/>
    <mergeCell ref="G49:H49"/>
    <mergeCell ref="G50:H50"/>
    <mergeCell ref="G51:H51"/>
    <mergeCell ref="G52:H52"/>
    <mergeCell ref="G53:H53"/>
    <mergeCell ref="G44:H44"/>
    <mergeCell ref="G45:H45"/>
    <mergeCell ref="G46:H46"/>
    <mergeCell ref="G47:H47"/>
    <mergeCell ref="G48:H48"/>
    <mergeCell ref="C65:D70"/>
    <mergeCell ref="E65:F70"/>
    <mergeCell ref="G60:H70"/>
    <mergeCell ref="G57:H57"/>
    <mergeCell ref="G58:H58"/>
    <mergeCell ref="G59:H59"/>
    <mergeCell ref="G54:H54"/>
    <mergeCell ref="G55:H55"/>
    <mergeCell ref="G56:H56"/>
    <mergeCell ref="E57:F57"/>
    <mergeCell ref="E58:F58"/>
    <mergeCell ref="E59:F59"/>
    <mergeCell ref="C58:D58"/>
    <mergeCell ref="C59:D59"/>
    <mergeCell ref="C64:D64"/>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 lab7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Кендысь Алексей М.</dc:creator>
  <cp:lastModifiedBy>feel it break</cp:lastModifiedBy>
  <dcterms:created xsi:type="dcterms:W3CDTF">2023-02-20T17:20:46Z</dcterms:created>
  <dcterms:modified xsi:type="dcterms:W3CDTF">2023-04-02T10:26:26Z</dcterms:modified>
</cp:coreProperties>
</file>