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tudies\САВР\Лабораторные\lab2\"/>
    </mc:Choice>
  </mc:AlternateContent>
  <xr:revisionPtr revIDLastSave="0" documentId="13_ncr:1_{65C62FEC-D690-4972-9CA6-C9CD78C59EE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definedNames>
    <definedName name="_xlnm._FilterDatabase" localSheetId="0" hidden="1">Report!$H$3:$H$39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5" i="1" l="1"/>
  <c r="E65" i="1"/>
  <c r="D65" i="1"/>
  <c r="F71" i="1"/>
  <c r="E71" i="1"/>
  <c r="D71" i="1"/>
  <c r="M3" i="1" l="1" a="1"/>
  <c r="M3" i="1" s="1"/>
  <c r="L3" i="1" a="1"/>
  <c r="L8" i="1" s="1"/>
  <c r="K3" i="1" a="1"/>
  <c r="K3" i="1" s="1"/>
  <c r="L15" i="1" l="1"/>
  <c r="L7" i="1"/>
  <c r="L14" i="1"/>
  <c r="L6" i="1"/>
  <c r="P3" i="1"/>
  <c r="L13" i="1"/>
  <c r="L5" i="1"/>
  <c r="L19" i="1"/>
  <c r="L11" i="1"/>
  <c r="L3" i="1"/>
  <c r="L12" i="1"/>
  <c r="L4" i="1"/>
  <c r="L18" i="1"/>
  <c r="L10" i="1"/>
  <c r="L17" i="1"/>
  <c r="L9" i="1"/>
  <c r="L16" i="1"/>
  <c r="N3" i="1"/>
  <c r="M22" i="1"/>
  <c r="M18" i="1"/>
  <c r="M14" i="1"/>
  <c r="M10" i="1"/>
  <c r="M6" i="1"/>
  <c r="M21" i="1"/>
  <c r="M17" i="1"/>
  <c r="M13" i="1"/>
  <c r="M9" i="1"/>
  <c r="M5" i="1"/>
  <c r="M20" i="1"/>
  <c r="M16" i="1"/>
  <c r="M12" i="1"/>
  <c r="M8" i="1"/>
  <c r="M4" i="1"/>
  <c r="M19" i="1"/>
  <c r="M15" i="1"/>
  <c r="M11" i="1"/>
  <c r="M7" i="1"/>
  <c r="K18" i="1"/>
  <c r="K14" i="1"/>
  <c r="K10" i="1"/>
  <c r="K6" i="1"/>
  <c r="K17" i="1"/>
  <c r="K13" i="1"/>
  <c r="K9" i="1"/>
  <c r="K5" i="1"/>
  <c r="N5" i="1" s="1"/>
  <c r="K16" i="1"/>
  <c r="K12" i="1"/>
  <c r="K8" i="1"/>
  <c r="K4" i="1"/>
  <c r="K19" i="1"/>
  <c r="K15" i="1"/>
  <c r="K11" i="1"/>
  <c r="K7" i="1"/>
  <c r="M23" i="1" l="1"/>
  <c r="L23" i="1"/>
  <c r="L40" i="1"/>
  <c r="M40" i="1"/>
  <c r="K40" i="1"/>
  <c r="K23" i="1"/>
  <c r="D45" i="1" s="1"/>
  <c r="D49" i="1" s="1"/>
  <c r="P8" i="1"/>
  <c r="N16" i="1"/>
  <c r="N13" i="1"/>
  <c r="P13" i="1"/>
  <c r="P7" i="1"/>
  <c r="N7" i="1"/>
  <c r="P4" i="1"/>
  <c r="N14" i="1"/>
  <c r="N18" i="1"/>
  <c r="N4" i="1"/>
  <c r="P15" i="1"/>
  <c r="N6" i="1"/>
  <c r="N12" i="1"/>
  <c r="P21" i="1"/>
  <c r="O7" i="1"/>
  <c r="O15" i="1"/>
  <c r="O8" i="1"/>
  <c r="E45" i="1"/>
  <c r="E49" i="1" s="1"/>
  <c r="O9" i="1"/>
  <c r="O17" i="1"/>
  <c r="O10" i="1"/>
  <c r="O18" i="1"/>
  <c r="O11" i="1"/>
  <c r="O19" i="1"/>
  <c r="O12" i="1"/>
  <c r="O5" i="1"/>
  <c r="O13" i="1"/>
  <c r="O4" i="1"/>
  <c r="O6" i="1"/>
  <c r="O14" i="1"/>
  <c r="O3" i="1"/>
  <c r="O16" i="1"/>
  <c r="N9" i="1"/>
  <c r="P12" i="1"/>
  <c r="P11" i="1"/>
  <c r="P5" i="1"/>
  <c r="P22" i="1"/>
  <c r="P17" i="1"/>
  <c r="P10" i="1"/>
  <c r="P18" i="1"/>
  <c r="P16" i="1"/>
  <c r="N17" i="1"/>
  <c r="P20" i="1"/>
  <c r="P19" i="1"/>
  <c r="N11" i="1"/>
  <c r="P14" i="1"/>
  <c r="P6" i="1"/>
  <c r="F45" i="1"/>
  <c r="F49" i="1" s="1"/>
  <c r="N15" i="1"/>
  <c r="P9" i="1"/>
  <c r="N8" i="1"/>
  <c r="N10" i="1"/>
  <c r="N19" i="1"/>
  <c r="V9" i="1" l="1"/>
  <c r="V17" i="1"/>
  <c r="V25" i="1"/>
  <c r="V33" i="1"/>
  <c r="S4" i="1"/>
  <c r="S12" i="1"/>
  <c r="S20" i="1"/>
  <c r="S28" i="1"/>
  <c r="S36" i="1"/>
  <c r="V20" i="1"/>
  <c r="S15" i="1"/>
  <c r="S39" i="1"/>
  <c r="S8" i="1"/>
  <c r="S3" i="1"/>
  <c r="S25" i="1"/>
  <c r="V31" i="1"/>
  <c r="V16" i="1"/>
  <c r="S27" i="1"/>
  <c r="V10" i="1"/>
  <c r="V18" i="1"/>
  <c r="V26" i="1"/>
  <c r="V34" i="1"/>
  <c r="S5" i="1"/>
  <c r="S13" i="1"/>
  <c r="S21" i="1"/>
  <c r="S29" i="1"/>
  <c r="S37" i="1"/>
  <c r="V12" i="1"/>
  <c r="V36" i="1"/>
  <c r="S23" i="1"/>
  <c r="V29" i="1"/>
  <c r="S24" i="1"/>
  <c r="V30" i="1"/>
  <c r="S17" i="1"/>
  <c r="V15" i="1"/>
  <c r="S18" i="1"/>
  <c r="V32" i="1"/>
  <c r="S35" i="1"/>
  <c r="V11" i="1"/>
  <c r="V19" i="1"/>
  <c r="V27" i="1"/>
  <c r="V35" i="1"/>
  <c r="S6" i="1"/>
  <c r="S14" i="1"/>
  <c r="S22" i="1"/>
  <c r="S30" i="1"/>
  <c r="S38" i="1"/>
  <c r="V28" i="1"/>
  <c r="S7" i="1"/>
  <c r="S31" i="1"/>
  <c r="S16" i="1"/>
  <c r="V22" i="1"/>
  <c r="V38" i="1"/>
  <c r="S33" i="1"/>
  <c r="V23" i="1"/>
  <c r="S26" i="1"/>
  <c r="V3" i="1"/>
  <c r="V4" i="1"/>
  <c r="V14" i="1"/>
  <c r="S9" i="1"/>
  <c r="S34" i="1"/>
  <c r="V24" i="1"/>
  <c r="V5" i="1"/>
  <c r="V13" i="1"/>
  <c r="V21" i="1"/>
  <c r="V37" i="1"/>
  <c r="S32" i="1"/>
  <c r="S10" i="1"/>
  <c r="S11" i="1"/>
  <c r="V6" i="1"/>
  <c r="V39" i="1"/>
  <c r="V8" i="1"/>
  <c r="S19" i="1"/>
  <c r="V7" i="1"/>
  <c r="U4" i="1"/>
  <c r="U12" i="1"/>
  <c r="U20" i="1"/>
  <c r="U28" i="1"/>
  <c r="U36" i="1"/>
  <c r="R10" i="1"/>
  <c r="R18" i="1"/>
  <c r="R26" i="1"/>
  <c r="R34" i="1"/>
  <c r="R14" i="1"/>
  <c r="U35" i="1"/>
  <c r="R33" i="1"/>
  <c r="U5" i="1"/>
  <c r="U13" i="1"/>
  <c r="U21" i="1"/>
  <c r="U29" i="1"/>
  <c r="U37" i="1"/>
  <c r="R11" i="1"/>
  <c r="R19" i="1"/>
  <c r="R27" i="1"/>
  <c r="R35" i="1"/>
  <c r="R36" i="1"/>
  <c r="U3" i="1"/>
  <c r="R38" i="1"/>
  <c r="R17" i="1"/>
  <c r="U6" i="1"/>
  <c r="U14" i="1"/>
  <c r="U22" i="1"/>
  <c r="U30" i="1"/>
  <c r="U38" i="1"/>
  <c r="R4" i="1"/>
  <c r="R12" i="1"/>
  <c r="R20" i="1"/>
  <c r="R28" i="1"/>
  <c r="R22" i="1"/>
  <c r="U27" i="1"/>
  <c r="U7" i="1"/>
  <c r="U15" i="1"/>
  <c r="U23" i="1"/>
  <c r="U31" i="1"/>
  <c r="U39" i="1"/>
  <c r="R5" i="1"/>
  <c r="R13" i="1"/>
  <c r="R21" i="1"/>
  <c r="R29" i="1"/>
  <c r="R37" i="1"/>
  <c r="U24" i="1"/>
  <c r="U32" i="1"/>
  <c r="R30" i="1"/>
  <c r="U8" i="1"/>
  <c r="U16" i="1"/>
  <c r="R6" i="1"/>
  <c r="R25" i="1"/>
  <c r="U9" i="1"/>
  <c r="U17" i="1"/>
  <c r="U25" i="1"/>
  <c r="U33" i="1"/>
  <c r="R7" i="1"/>
  <c r="R15" i="1"/>
  <c r="R23" i="1"/>
  <c r="R31" i="1"/>
  <c r="R39" i="1"/>
  <c r="U26" i="1"/>
  <c r="R8" i="1"/>
  <c r="R24" i="1"/>
  <c r="R3" i="1"/>
  <c r="U19" i="1"/>
  <c r="U10" i="1"/>
  <c r="U18" i="1"/>
  <c r="U34" i="1"/>
  <c r="R16" i="1"/>
  <c r="R32" i="1"/>
  <c r="U11" i="1"/>
  <c r="R9" i="1"/>
  <c r="T7" i="1"/>
  <c r="T15" i="1"/>
  <c r="T23" i="1"/>
  <c r="T31" i="1"/>
  <c r="T39" i="1"/>
  <c r="Q6" i="1"/>
  <c r="Q14" i="1"/>
  <c r="Q22" i="1"/>
  <c r="Q30" i="1"/>
  <c r="Q39" i="1"/>
  <c r="Q33" i="1"/>
  <c r="T12" i="1"/>
  <c r="Q11" i="1"/>
  <c r="Q28" i="1"/>
  <c r="T30" i="1"/>
  <c r="Q5" i="1"/>
  <c r="T8" i="1"/>
  <c r="T16" i="1"/>
  <c r="T24" i="1"/>
  <c r="T32" i="1"/>
  <c r="T3" i="1"/>
  <c r="Q7" i="1"/>
  <c r="Q15" i="1"/>
  <c r="Q23" i="1"/>
  <c r="Q31" i="1"/>
  <c r="Q17" i="1"/>
  <c r="T20" i="1"/>
  <c r="Q27" i="1"/>
  <c r="Q20" i="1"/>
  <c r="T22" i="1"/>
  <c r="T9" i="1"/>
  <c r="T17" i="1"/>
  <c r="T25" i="1"/>
  <c r="T33" i="1"/>
  <c r="Q8" i="1"/>
  <c r="Q16" i="1"/>
  <c r="Q24" i="1"/>
  <c r="Q32" i="1"/>
  <c r="T34" i="1"/>
  <c r="Q25" i="1"/>
  <c r="T36" i="1"/>
  <c r="Q19" i="1"/>
  <c r="Q36" i="1"/>
  <c r="Q13" i="1"/>
  <c r="T10" i="1"/>
  <c r="T18" i="1"/>
  <c r="T26" i="1"/>
  <c r="Q9" i="1"/>
  <c r="T28" i="1"/>
  <c r="Q38" i="1"/>
  <c r="T6" i="1"/>
  <c r="Q21" i="1"/>
  <c r="T11" i="1"/>
  <c r="T19" i="1"/>
  <c r="T27" i="1"/>
  <c r="T35" i="1"/>
  <c r="Q3" i="1"/>
  <c r="Q10" i="1"/>
  <c r="Q18" i="1"/>
  <c r="Q26" i="1"/>
  <c r="Q34" i="1"/>
  <c r="T4" i="1"/>
  <c r="Q35" i="1"/>
  <c r="Q12" i="1"/>
  <c r="T14" i="1"/>
  <c r="Q37" i="1"/>
  <c r="T5" i="1"/>
  <c r="T13" i="1"/>
  <c r="T21" i="1"/>
  <c r="T29" i="1"/>
  <c r="T37" i="1"/>
  <c r="Q4" i="1"/>
  <c r="T38" i="1"/>
  <c r="Q29" i="1"/>
  <c r="E47" i="1"/>
  <c r="E50" i="1" s="1"/>
  <c r="E51" i="1" s="1"/>
  <c r="F47" i="1"/>
  <c r="F50" i="1" s="1"/>
  <c r="F51" i="1" s="1"/>
  <c r="D47" i="1"/>
  <c r="D50" i="1" s="1"/>
  <c r="D51" i="1" s="1"/>
  <c r="S40" i="1" l="1"/>
  <c r="F54" i="1" s="1"/>
  <c r="Q40" i="1"/>
  <c r="T40" i="1"/>
  <c r="V40" i="1"/>
  <c r="F58" i="1" s="1"/>
  <c r="R40" i="1"/>
  <c r="E54" i="1" s="1"/>
  <c r="U40" i="1"/>
  <c r="E58" i="1" s="1"/>
  <c r="D54" i="1" l="1"/>
  <c r="D58" i="1"/>
</calcChain>
</file>

<file path=xl/sharedStrings.xml><?xml version="1.0" encoding="utf-8"?>
<sst xmlns="http://schemas.openxmlformats.org/spreadsheetml/2006/main" count="64" uniqueCount="60">
  <si>
    <t>Год</t>
  </si>
  <si>
    <t>Абсол. накопл. частота</t>
  </si>
  <si>
    <t>Абсол. частота</t>
  </si>
  <si>
    <t>Итого</t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</si>
  <si>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</si>
  <si>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</si>
  <si>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</si>
  <si>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</si>
  <si>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Коэффициент вариации</t>
  </si>
  <si>
    <t>Коэффициент асимметрии</t>
  </si>
  <si>
    <t>Коэффициент эксцесса</t>
  </si>
  <si>
    <r>
      <t>Месяц 1, 
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</si>
  <si>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
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</si>
  <si>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
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</si>
  <si>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</si>
  <si>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Ранжир.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</si>
  <si>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</si>
  <si>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Варианты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</si>
  <si>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</si>
  <si>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</si>
  <si>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</si>
  <si>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</si>
  <si>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</si>
  <si>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</si>
  <si>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</si>
  <si>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</si>
  <si>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Месяц 1,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</si>
  <si>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</si>
  <si>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</si>
  <si>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t>Вывод</t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</si>
  <si>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</si>
  <si>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</si>
  <si>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</si>
  <si>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</si>
  <si>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</si>
  <si>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</si>
  <si>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t>Мода (моды)</t>
  </si>
  <si>
    <t>Медиана</t>
  </si>
  <si>
    <t>Основные статистические параметры температуры поверхности океана в январе, феврале и марте 1957-1993 гг. в точке 4 (60° с.ш. 20° з.д.)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</si>
  <si>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</si>
  <si>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</si>
  <si>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</si>
  <si>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</si>
  <si>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</si>
  <si>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</si>
  <si>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</si>
  <si>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</si>
  <si>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</si>
  <si>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</si>
  <si>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</si>
  <si>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</si>
  <si>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</si>
  <si>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Результаты средств анализа данных пакета MS Excel</t>
  </si>
  <si>
    <r>
      <t xml:space="preserve">Для трёх рядов среднее значение температур примерно одинаковое, </t>
    </r>
    <r>
      <rPr>
        <sz val="11"/>
        <color theme="1"/>
        <rFont val="Calibri"/>
        <family val="2"/>
        <charset val="204"/>
      </rPr>
      <t>≈8</t>
    </r>
    <r>
      <rPr>
        <sz val="11"/>
        <color theme="1"/>
        <rFont val="Calibri"/>
        <family val="2"/>
        <charset val="204"/>
        <scheme val="minor"/>
      </rPr>
      <t>.</t>
    </r>
  </si>
  <si>
    <t>Выборочная дисперсия первого ряда чуть больше выборочных дисперсий остальных  двух рядов. Стандартное отклонение, соответственно, тоже больше. Таким образом, в январе наблюдался больший разброс температур.</t>
  </si>
  <si>
    <t>Для всех трёх рядов можно сделать вывод, что выборка однородна и наблюдается высокая степень концентрации относительно среднего.</t>
  </si>
  <si>
    <t>Для первого ряда характерна большая асимметрия, распределение скошено влево. Для второго ряда характерна умеренная скошенность влево. Для третьего ряда - малая скошенность вправо.</t>
  </si>
  <si>
    <t>Для первых двух рядов эмпирические кривые распределений приближены к нормальному. Третий же ряд хоть и не считается приближенно нормальным, но значение его эксцессы относительно близко к порогу -0.5. Для первого и второго ряда распределение имеет острый пик и является высоковершинным, а для третьего распределение имеет плосковершинную форму.</t>
  </si>
  <si>
    <t>Первые два ряда имеют по одной моде, которая близка к соответствующему среднему и равна медиане, т.е. приближённо выполняется свойство нормального распределения. Третий же ряд является полимодальным, что может говорить о возможной неоднородности распределения.</t>
  </si>
  <si>
    <r>
      <rPr>
        <b/>
        <sz val="11"/>
        <color theme="1"/>
        <rFont val="Calibri"/>
        <family val="2"/>
        <charset val="204"/>
        <scheme val="minor"/>
      </rPr>
      <t xml:space="preserve">Вывод:
</t>
    </r>
    <r>
      <rPr>
        <sz val="11"/>
        <color theme="1"/>
        <rFont val="Calibri"/>
        <family val="2"/>
        <charset val="204"/>
        <scheme val="minor"/>
      </rPr>
      <t>Среднее арифметическое (mean), выборочная дисперсия (исправленная, sample variance), медиана (median) и мода (mean) были вычислены верно, а коэффициенты асимметрии (skewness) и эксцесса (kurtosis) имеют похожие значения (отличаются, т.к. пакет использует немного другие формулы, более уточнённые). Другие результаты пакета также совпадают с действительностью. Пакет выдаёт только одну моду.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</si>
</sst>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1" xfId="0" applyFill="1" applyBorder="1" applyAlignment="1"/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workbookViewId="0">
      <selection activeCell="P64" sqref="P64"/>
    </sheetView>
  </sheetViews>
  <sheetFormatPr defaultRowHeight="14.4" x14ac:dyDescent="0.3"/>
  <cols>
    <col min="1" max="1" width="13.109375" customWidth="1"/>
    <col min="2" max="3" width="10.5546875" customWidth="1"/>
    <col min="4" max="4" width="13.109375" customWidth="1"/>
    <col min="5" max="5" width="13.6640625" customWidth="1"/>
    <col min="6" max="6" width="12.33203125" customWidth="1"/>
    <col min="7" max="7" width="14.44140625" customWidth="1"/>
    <col min="8" max="8" width="14" customWidth="1"/>
    <col min="9" max="9" width="13.21875" customWidth="1"/>
    <col min="10" max="10" width="11.6640625" customWidth="1"/>
    <col min="11" max="11" width="12.5546875" customWidth="1"/>
    <col min="12" max="12" width="16.6640625" customWidth="1"/>
    <col min="13" max="13" width="15.88671875" customWidth="1"/>
    <col min="14" max="14" width="16.109375" customWidth="1"/>
    <col min="15" max="15" width="15.33203125" customWidth="1"/>
  </cols>
  <sheetData>
    <row r="1" spans="1:22" x14ac:dyDescent="0.3">
      <c r="A1" s="8" t="s">
        <v>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8" t="s">
        <v>2</v>
      </c>
      <c r="L1" s="8"/>
      <c r="M1" s="8"/>
      <c r="N1" s="8" t="s">
        <v>1</v>
      </c>
      <c r="O1" s="8"/>
      <c r="P1" s="8"/>
      <c r="Q1" s="8" t="s">
        <v>30</v>
      </c>
      <c r="R1" s="8" t="s">
        <v>31</v>
      </c>
      <c r="S1" s="8" t="s">
        <v>32</v>
      </c>
      <c r="T1" s="8" t="s">
        <v>33</v>
      </c>
      <c r="U1" s="8" t="s">
        <v>34</v>
      </c>
      <c r="V1" s="8" t="s">
        <v>35</v>
      </c>
    </row>
    <row r="2" spans="1:22" ht="16.8" x14ac:dyDescent="0.35">
      <c r="A2" s="8"/>
      <c r="B2" s="9"/>
      <c r="C2" s="9"/>
      <c r="D2" s="9"/>
      <c r="E2" s="9"/>
      <c r="F2" s="9"/>
      <c r="G2" s="9"/>
      <c r="H2" s="9"/>
      <c r="I2" s="9"/>
      <c r="J2" s="9"/>
      <c r="K2" s="3" t="s">
        <v>20</v>
      </c>
      <c r="L2" s="3" t="s">
        <v>21</v>
      </c>
      <c r="M2" s="3" t="s">
        <v>22</v>
      </c>
      <c r="N2" s="4" t="s">
        <v>23</v>
      </c>
      <c r="O2" s="4" t="s">
        <v>24</v>
      </c>
      <c r="P2" s="4" t="s">
        <v>25</v>
      </c>
      <c r="Q2" s="8"/>
      <c r="R2" s="8"/>
      <c r="S2" s="8"/>
      <c r="T2" s="8"/>
      <c r="U2" s="8"/>
      <c r="V2" s="8"/>
    </row>
    <row r="3" spans="1:22" x14ac:dyDescent="0.3">
      <c r="A3" s="1">
        <v>1957</v>
      </c>
      <c r="B3" s="1">
        <v>8.6</v>
      </c>
      <c r="C3" s="1">
        <v>7.9</v>
      </c>
      <c r="D3" s="1">
        <v>8.5</v>
      </c>
      <c r="E3" s="1">
        <v>6.4</v>
      </c>
      <c r="F3" s="1">
        <v>6.3</v>
      </c>
      <c r="G3" s="1">
        <v>7.1</v>
      </c>
      <c r="H3" s="1">
        <v>6.4</v>
      </c>
      <c r="I3" s="1">
        <v>6.3</v>
      </c>
      <c r="J3" s="1">
        <v>7.1</v>
      </c>
      <c r="K3" s="1">
        <f t="array" ref="K3:K19">FREQUENCY(E3:E39,H3:H18)</f>
        <v>2</v>
      </c>
      <c r="L3" s="1">
        <f t="array" ref="L3:L19">FREQUENCY(F3:F39,I3:I18)</f>
        <v>1</v>
      </c>
      <c r="M3" s="1">
        <f t="array" ref="M3:M22">FREQUENCY(G3:G39,J3:J21)</f>
        <v>1</v>
      </c>
      <c r="N3" s="1">
        <f>SUM(K3)</f>
        <v>2</v>
      </c>
      <c r="O3" s="1">
        <f>SUM(L3)</f>
        <v>1</v>
      </c>
      <c r="P3" s="1">
        <f>SUM(M3)</f>
        <v>1</v>
      </c>
      <c r="Q3" s="1">
        <f t="shared" ref="Q3:Q39" si="0">(B3-$D$45)^3</f>
        <v>7.3517363236136266E-2</v>
      </c>
      <c r="R3" s="1">
        <f t="shared" ref="R3:R39" si="1">(C3-$E$45)^3</f>
        <v>-3.8858507886997836E-4</v>
      </c>
      <c r="S3" s="1">
        <f t="shared" ref="S3:S39" si="2">(D3-$F$45)^3</f>
        <v>9.0306516889423774E-2</v>
      </c>
      <c r="T3" s="1">
        <f t="shared" ref="T3:T39" si="3">(B3-$D$45)^4</f>
        <v>3.0797814328651706E-2</v>
      </c>
      <c r="U3" s="1">
        <f t="shared" ref="U3:U39" si="4">(C3-$E$45)^4</f>
        <v>2.8356208458079985E-5</v>
      </c>
      <c r="V3" s="1">
        <f t="shared" ref="V3:V39" si="5">(D3-$F$45)^4</f>
        <v>4.0515896766606288E-2</v>
      </c>
    </row>
    <row r="4" spans="1:22" x14ac:dyDescent="0.3">
      <c r="A4" s="1">
        <v>1958</v>
      </c>
      <c r="B4" s="1">
        <v>8.5</v>
      </c>
      <c r="C4" s="1">
        <v>8.1999999999999993</v>
      </c>
      <c r="D4" s="1">
        <v>8.4</v>
      </c>
      <c r="E4" s="1">
        <v>6.4</v>
      </c>
      <c r="F4" s="1">
        <v>7.2</v>
      </c>
      <c r="G4" s="1">
        <v>7.2</v>
      </c>
      <c r="H4" s="1">
        <v>6.5</v>
      </c>
      <c r="I4" s="1">
        <v>7.2</v>
      </c>
      <c r="J4" s="1">
        <v>7.2</v>
      </c>
      <c r="K4" s="1">
        <v>1</v>
      </c>
      <c r="L4" s="1">
        <v>2</v>
      </c>
      <c r="M4" s="1">
        <v>1</v>
      </c>
      <c r="N4" s="1">
        <f>SUM(K3:K4)</f>
        <v>3</v>
      </c>
      <c r="O4" s="1">
        <f>SUM(L3:L4)</f>
        <v>3</v>
      </c>
      <c r="P4" s="1">
        <f>SUM(M3:M4)</f>
        <v>2</v>
      </c>
      <c r="Q4" s="1">
        <f t="shared" si="0"/>
        <v>3.2437012615245127E-2</v>
      </c>
      <c r="R4" s="1">
        <f t="shared" si="1"/>
        <v>1.17012615244898E-2</v>
      </c>
      <c r="S4" s="1">
        <f t="shared" si="2"/>
        <v>4.2380293368605923E-2</v>
      </c>
      <c r="T4" s="1">
        <f t="shared" si="3"/>
        <v>1.0344776996213336E-2</v>
      </c>
      <c r="U4" s="1">
        <f t="shared" si="4"/>
        <v>2.6565026163706301E-3</v>
      </c>
      <c r="V4" s="1">
        <f t="shared" si="5"/>
        <v>1.477583201229773E-2</v>
      </c>
    </row>
    <row r="5" spans="1:22" x14ac:dyDescent="0.3">
      <c r="A5" s="1">
        <v>1959</v>
      </c>
      <c r="B5" s="1">
        <v>8.6</v>
      </c>
      <c r="C5" s="1">
        <v>8.3000000000000007</v>
      </c>
      <c r="D5" s="1">
        <v>8.5</v>
      </c>
      <c r="E5" s="1">
        <v>6.5</v>
      </c>
      <c r="F5" s="1">
        <v>7.2</v>
      </c>
      <c r="G5" s="1">
        <v>7.3</v>
      </c>
      <c r="H5" s="1">
        <v>7.4</v>
      </c>
      <c r="I5" s="1">
        <v>7.3</v>
      </c>
      <c r="J5" s="1">
        <v>7.3</v>
      </c>
      <c r="K5" s="1">
        <v>1</v>
      </c>
      <c r="L5" s="1">
        <v>1</v>
      </c>
      <c r="M5" s="1">
        <v>3</v>
      </c>
      <c r="N5" s="1">
        <f>SUM($K$3:K5)</f>
        <v>4</v>
      </c>
      <c r="O5" s="1">
        <f>SUM($L$3:L5)</f>
        <v>4</v>
      </c>
      <c r="P5" s="1">
        <f>SUM($M$3:M5)</f>
        <v>5</v>
      </c>
      <c r="Q5" s="1">
        <f t="shared" si="0"/>
        <v>7.3517363236136266E-2</v>
      </c>
      <c r="R5" s="1">
        <f t="shared" si="1"/>
        <v>3.497445363551982E-2</v>
      </c>
      <c r="S5" s="1">
        <f t="shared" si="2"/>
        <v>9.0306516889423774E-2</v>
      </c>
      <c r="T5" s="1">
        <f t="shared" si="3"/>
        <v>3.0797814328651706E-2</v>
      </c>
      <c r="U5" s="1">
        <f t="shared" si="4"/>
        <v>1.1437591594318614E-2</v>
      </c>
      <c r="V5" s="1">
        <f t="shared" si="5"/>
        <v>4.0515896766606288E-2</v>
      </c>
    </row>
    <row r="6" spans="1:22" x14ac:dyDescent="0.3">
      <c r="A6" s="1">
        <v>1960</v>
      </c>
      <c r="B6" s="1">
        <v>8.4</v>
      </c>
      <c r="C6" s="1">
        <v>8.4</v>
      </c>
      <c r="D6" s="1">
        <v>8.5</v>
      </c>
      <c r="E6" s="1">
        <v>7.4</v>
      </c>
      <c r="F6" s="1">
        <v>7.3</v>
      </c>
      <c r="G6" s="1">
        <v>7.3</v>
      </c>
      <c r="H6" s="1">
        <v>7.5</v>
      </c>
      <c r="I6" s="1">
        <v>7.4</v>
      </c>
      <c r="J6" s="1">
        <v>7.4</v>
      </c>
      <c r="K6" s="1">
        <v>1</v>
      </c>
      <c r="L6" s="1">
        <v>1</v>
      </c>
      <c r="M6" s="1">
        <v>1</v>
      </c>
      <c r="N6" s="1">
        <f>SUM($K$3:K6)</f>
        <v>5</v>
      </c>
      <c r="O6" s="1">
        <f>SUM($L$3:L6)</f>
        <v>5</v>
      </c>
      <c r="P6" s="1">
        <f>SUM($M$3:M6)</f>
        <v>6</v>
      </c>
      <c r="Q6" s="1">
        <f t="shared" si="0"/>
        <v>1.0491797129489033E-2</v>
      </c>
      <c r="R6" s="1">
        <f t="shared" si="1"/>
        <v>7.7869267368170986E-2</v>
      </c>
      <c r="S6" s="1">
        <f t="shared" si="2"/>
        <v>9.0306516889423774E-2</v>
      </c>
      <c r="T6" s="1">
        <f t="shared" si="3"/>
        <v>2.2968528851043672E-3</v>
      </c>
      <c r="U6" s="1">
        <f t="shared" si="4"/>
        <v>3.325228174100265E-2</v>
      </c>
      <c r="V6" s="1">
        <f t="shared" si="5"/>
        <v>4.0515896766606288E-2</v>
      </c>
    </row>
    <row r="7" spans="1:22" x14ac:dyDescent="0.3">
      <c r="A7" s="1">
        <v>1961</v>
      </c>
      <c r="B7" s="1">
        <v>8.9</v>
      </c>
      <c r="C7" s="1">
        <v>8.4</v>
      </c>
      <c r="D7" s="1">
        <v>8.8000000000000007</v>
      </c>
      <c r="E7" s="1">
        <v>7.5</v>
      </c>
      <c r="F7" s="1">
        <v>7.4</v>
      </c>
      <c r="G7" s="1">
        <v>7.3</v>
      </c>
      <c r="H7" s="1">
        <v>7.6</v>
      </c>
      <c r="I7" s="1">
        <v>7.5</v>
      </c>
      <c r="J7" s="1">
        <v>7.5</v>
      </c>
      <c r="K7" s="1">
        <v>2</v>
      </c>
      <c r="L7" s="1">
        <v>1</v>
      </c>
      <c r="M7" s="1">
        <v>1</v>
      </c>
      <c r="N7" s="1">
        <f>SUM($K$3:K7)</f>
        <v>7</v>
      </c>
      <c r="O7" s="1">
        <f>SUM($L$3:L7)</f>
        <v>6</v>
      </c>
      <c r="P7" s="1">
        <f>SUM($M$3:M7)</f>
        <v>7</v>
      </c>
      <c r="Q7" s="1">
        <f t="shared" si="0"/>
        <v>0.37156922590962205</v>
      </c>
      <c r="R7" s="1">
        <f t="shared" si="1"/>
        <v>7.7869267368170986E-2</v>
      </c>
      <c r="S7" s="1">
        <f t="shared" si="2"/>
        <v>0.4195987009653922</v>
      </c>
      <c r="T7" s="1">
        <f t="shared" si="3"/>
        <v>0.26712814619448544</v>
      </c>
      <c r="U7" s="1">
        <f t="shared" si="4"/>
        <v>3.325228174100265E-2</v>
      </c>
      <c r="V7" s="1">
        <f t="shared" si="5"/>
        <v>0.31413200045246936</v>
      </c>
    </row>
    <row r="8" spans="1:22" x14ac:dyDescent="0.3">
      <c r="A8" s="1">
        <v>1962</v>
      </c>
      <c r="B8" s="1">
        <v>8.5</v>
      </c>
      <c r="C8" s="1">
        <v>8.1999999999999993</v>
      </c>
      <c r="D8" s="1">
        <v>7.9</v>
      </c>
      <c r="E8" s="1">
        <v>7.6</v>
      </c>
      <c r="F8" s="1">
        <v>7.5</v>
      </c>
      <c r="G8" s="1">
        <v>7.4</v>
      </c>
      <c r="H8" s="1">
        <v>7.8</v>
      </c>
      <c r="I8" s="1">
        <v>7.6</v>
      </c>
      <c r="J8" s="1">
        <v>7.6</v>
      </c>
      <c r="K8" s="1">
        <v>1</v>
      </c>
      <c r="L8" s="1">
        <v>4</v>
      </c>
      <c r="M8" s="1">
        <v>2</v>
      </c>
      <c r="N8" s="1">
        <f>SUM($K$3:K8)</f>
        <v>8</v>
      </c>
      <c r="O8" s="1">
        <f>SUM($L$3:L8)</f>
        <v>10</v>
      </c>
      <c r="P8" s="1">
        <f>SUM($M$3:M8)</f>
        <v>9</v>
      </c>
      <c r="Q8" s="1">
        <f t="shared" si="0"/>
        <v>3.2437012615245127E-2</v>
      </c>
      <c r="R8" s="1">
        <f t="shared" si="1"/>
        <v>1.17012615244898E-2</v>
      </c>
      <c r="S8" s="1">
        <f t="shared" si="2"/>
        <v>-3.4670404517008037E-3</v>
      </c>
      <c r="T8" s="1">
        <f t="shared" si="3"/>
        <v>1.0344776996213336E-2</v>
      </c>
      <c r="U8" s="1">
        <f t="shared" si="4"/>
        <v>2.6565026163706301E-3</v>
      </c>
      <c r="V8" s="1">
        <f t="shared" si="5"/>
        <v>5.2474125755471704E-4</v>
      </c>
    </row>
    <row r="9" spans="1:22" x14ac:dyDescent="0.3">
      <c r="A9" s="1">
        <v>1963</v>
      </c>
      <c r="B9" s="1">
        <v>8.3000000000000007</v>
      </c>
      <c r="C9" s="1">
        <v>8.1999999999999993</v>
      </c>
      <c r="D9" s="1">
        <v>8.5</v>
      </c>
      <c r="E9" s="1">
        <v>7.6</v>
      </c>
      <c r="F9" s="1">
        <v>7.6</v>
      </c>
      <c r="G9" s="1">
        <v>7.5</v>
      </c>
      <c r="H9" s="1">
        <v>8</v>
      </c>
      <c r="I9" s="1">
        <v>7.7</v>
      </c>
      <c r="J9" s="1">
        <v>7.7</v>
      </c>
      <c r="K9" s="1">
        <v>2</v>
      </c>
      <c r="L9" s="1">
        <v>2</v>
      </c>
      <c r="M9" s="1">
        <v>1</v>
      </c>
      <c r="N9" s="1">
        <f>SUM($K$3:K9)</f>
        <v>10</v>
      </c>
      <c r="O9" s="1">
        <f>SUM($L$3:L9)</f>
        <v>12</v>
      </c>
      <c r="P9" s="1">
        <f>SUM($M$3:M9)</f>
        <v>10</v>
      </c>
      <c r="Q9" s="1">
        <f t="shared" si="0"/>
        <v>1.6817167788680456E-3</v>
      </c>
      <c r="R9" s="1">
        <f t="shared" si="1"/>
        <v>1.17012615244898E-2</v>
      </c>
      <c r="S9" s="1">
        <f t="shared" si="2"/>
        <v>9.0306516889423774E-2</v>
      </c>
      <c r="T9" s="1">
        <f t="shared" si="3"/>
        <v>1.9998794127079703E-4</v>
      </c>
      <c r="U9" s="1">
        <f t="shared" si="4"/>
        <v>2.6565026163706301E-3</v>
      </c>
      <c r="V9" s="1">
        <f t="shared" si="5"/>
        <v>4.0515896766606288E-2</v>
      </c>
    </row>
    <row r="10" spans="1:22" x14ac:dyDescent="0.3">
      <c r="A10" s="1">
        <v>1964</v>
      </c>
      <c r="B10" s="1">
        <v>9</v>
      </c>
      <c r="C10" s="1">
        <v>9</v>
      </c>
      <c r="D10" s="1">
        <v>9.1</v>
      </c>
      <c r="E10" s="1">
        <v>7.8</v>
      </c>
      <c r="F10" s="1">
        <v>7.6</v>
      </c>
      <c r="G10" s="1">
        <v>7.6</v>
      </c>
      <c r="H10" s="1">
        <v>8.1</v>
      </c>
      <c r="I10" s="1">
        <v>7.8</v>
      </c>
      <c r="J10" s="1">
        <v>7.8</v>
      </c>
      <c r="K10" s="1">
        <v>2</v>
      </c>
      <c r="L10" s="1">
        <v>3</v>
      </c>
      <c r="M10" s="1">
        <v>3</v>
      </c>
      <c r="N10" s="1">
        <f>SUM($K$3:K10)</f>
        <v>12</v>
      </c>
      <c r="O10" s="1">
        <f>SUM($L$3:L10)</f>
        <v>15</v>
      </c>
      <c r="P10" s="1">
        <f>SUM($M$3:M10)</f>
        <v>13</v>
      </c>
      <c r="Q10" s="1">
        <f t="shared" si="0"/>
        <v>0.54919011707105359</v>
      </c>
      <c r="R10" s="1">
        <f t="shared" si="1"/>
        <v>1.0832922038181301</v>
      </c>
      <c r="S10" s="1">
        <f t="shared" si="2"/>
        <v>1.153161155311627</v>
      </c>
      <c r="T10" s="1">
        <f t="shared" si="3"/>
        <v>0.44974217695278207</v>
      </c>
      <c r="U10" s="1">
        <f t="shared" si="4"/>
        <v>1.1125703714888888</v>
      </c>
      <c r="V10" s="1">
        <f t="shared" si="5"/>
        <v>1.2092608871916508</v>
      </c>
    </row>
    <row r="11" spans="1:22" x14ac:dyDescent="0.3">
      <c r="A11" s="1">
        <v>1965</v>
      </c>
      <c r="B11" s="1">
        <v>8.4</v>
      </c>
      <c r="C11" s="1">
        <v>9</v>
      </c>
      <c r="D11" s="1">
        <v>8.9</v>
      </c>
      <c r="E11" s="1">
        <v>8</v>
      </c>
      <c r="F11" s="1">
        <v>7.6</v>
      </c>
      <c r="G11" s="1">
        <v>7.6</v>
      </c>
      <c r="H11" s="1">
        <v>8.1999999999999993</v>
      </c>
      <c r="I11" s="1">
        <v>7.9</v>
      </c>
      <c r="J11" s="1">
        <v>7.9</v>
      </c>
      <c r="K11" s="1">
        <v>3</v>
      </c>
      <c r="L11" s="1">
        <v>6</v>
      </c>
      <c r="M11" s="1">
        <v>4</v>
      </c>
      <c r="N11" s="1">
        <f>SUM($K$3:K11)</f>
        <v>15</v>
      </c>
      <c r="O11" s="1">
        <f>SUM($L$3:L11)</f>
        <v>21</v>
      </c>
      <c r="P11" s="1">
        <f>SUM($M$3:M11)</f>
        <v>17</v>
      </c>
      <c r="Q11" s="1">
        <f t="shared" si="0"/>
        <v>1.0491797129489033E-2</v>
      </c>
      <c r="R11" s="1">
        <f t="shared" si="1"/>
        <v>1.0832922038181301</v>
      </c>
      <c r="S11" s="1">
        <f t="shared" si="2"/>
        <v>0.61120060016188527</v>
      </c>
      <c r="T11" s="1">
        <f t="shared" si="3"/>
        <v>2.2968528851043672E-3</v>
      </c>
      <c r="U11" s="1">
        <f t="shared" si="4"/>
        <v>1.1125703714888888</v>
      </c>
      <c r="V11" s="1">
        <f t="shared" si="5"/>
        <v>0.51869456338062681</v>
      </c>
    </row>
    <row r="12" spans="1:22" x14ac:dyDescent="0.3">
      <c r="A12" s="1">
        <v>1966</v>
      </c>
      <c r="B12" s="1">
        <v>8.6</v>
      </c>
      <c r="C12" s="1">
        <v>8.6</v>
      </c>
      <c r="D12" s="1">
        <v>8.6</v>
      </c>
      <c r="E12" s="1">
        <v>8</v>
      </c>
      <c r="F12" s="1">
        <v>7.6</v>
      </c>
      <c r="G12" s="1">
        <v>7.7</v>
      </c>
      <c r="H12" s="1">
        <v>8.3000000000000007</v>
      </c>
      <c r="I12" s="1">
        <v>8</v>
      </c>
      <c r="J12" s="1">
        <v>8</v>
      </c>
      <c r="K12" s="1">
        <v>6</v>
      </c>
      <c r="L12" s="1">
        <v>1</v>
      </c>
      <c r="M12" s="1">
        <v>2</v>
      </c>
      <c r="N12" s="1">
        <f>SUM($K$3:K12)</f>
        <v>21</v>
      </c>
      <c r="O12" s="1">
        <f>SUM($L$3:L12)</f>
        <v>22</v>
      </c>
      <c r="P12" s="1">
        <f>SUM($M$3:M12)</f>
        <v>19</v>
      </c>
      <c r="Q12" s="1">
        <f t="shared" si="0"/>
        <v>7.3517363236136266E-2</v>
      </c>
      <c r="R12" s="1">
        <f t="shared" si="1"/>
        <v>0.24652375969833737</v>
      </c>
      <c r="S12" s="1">
        <f t="shared" si="2"/>
        <v>0.16515165932916032</v>
      </c>
      <c r="T12" s="1">
        <f t="shared" si="3"/>
        <v>3.0797814328651706E-2</v>
      </c>
      <c r="U12" s="1">
        <f t="shared" si="4"/>
        <v>0.15457706013517319</v>
      </c>
      <c r="V12" s="1">
        <f t="shared" si="5"/>
        <v>9.061023471302565E-2</v>
      </c>
    </row>
    <row r="13" spans="1:22" x14ac:dyDescent="0.3">
      <c r="A13" s="1">
        <v>1967</v>
      </c>
      <c r="B13" s="1">
        <v>8.4</v>
      </c>
      <c r="C13" s="1">
        <v>8.8000000000000007</v>
      </c>
      <c r="D13" s="1">
        <v>7.9</v>
      </c>
      <c r="E13" s="1">
        <v>8.1</v>
      </c>
      <c r="F13" s="1">
        <v>7.7</v>
      </c>
      <c r="G13" s="1">
        <v>7.8</v>
      </c>
      <c r="H13" s="1">
        <v>8.4</v>
      </c>
      <c r="I13" s="1">
        <v>8.1999999999999993</v>
      </c>
      <c r="J13" s="1">
        <v>8.1</v>
      </c>
      <c r="K13" s="1">
        <v>3</v>
      </c>
      <c r="L13" s="1">
        <v>4</v>
      </c>
      <c r="M13" s="1">
        <v>4</v>
      </c>
      <c r="N13" s="1">
        <f>SUM($K$3:K13)</f>
        <v>24</v>
      </c>
      <c r="O13" s="1">
        <f>SUM($L$3:L13)</f>
        <v>26</v>
      </c>
      <c r="P13" s="1">
        <f>SUM($M$3:M13)</f>
        <v>23</v>
      </c>
      <c r="Q13" s="1">
        <f t="shared" si="0"/>
        <v>1.0491797129489033E-2</v>
      </c>
      <c r="R13" s="1">
        <f t="shared" si="1"/>
        <v>0.56566473851499233</v>
      </c>
      <c r="S13" s="1">
        <f t="shared" si="2"/>
        <v>-3.4670404517008037E-3</v>
      </c>
      <c r="T13" s="1">
        <f t="shared" si="3"/>
        <v>2.2968528851043672E-3</v>
      </c>
      <c r="U13" s="1">
        <f t="shared" si="4"/>
        <v>0.46782002698807429</v>
      </c>
      <c r="V13" s="1">
        <f t="shared" si="5"/>
        <v>5.2474125755471704E-4</v>
      </c>
    </row>
    <row r="14" spans="1:22" x14ac:dyDescent="0.3">
      <c r="A14" s="1">
        <v>1968</v>
      </c>
      <c r="B14" s="1">
        <v>8.5</v>
      </c>
      <c r="C14" s="1">
        <v>8.5</v>
      </c>
      <c r="D14" s="1">
        <v>8.3000000000000007</v>
      </c>
      <c r="E14" s="1">
        <v>8.1</v>
      </c>
      <c r="F14" s="1">
        <v>7.7</v>
      </c>
      <c r="G14" s="1">
        <v>7.8</v>
      </c>
      <c r="H14" s="1">
        <v>8.5</v>
      </c>
      <c r="I14" s="1">
        <v>8.3000000000000007</v>
      </c>
      <c r="J14" s="1">
        <v>8.1999999999999993</v>
      </c>
      <c r="K14" s="1">
        <v>4</v>
      </c>
      <c r="L14" s="1">
        <v>2</v>
      </c>
      <c r="M14" s="1">
        <v>1</v>
      </c>
      <c r="N14" s="1">
        <f>SUM($K$3:K14)</f>
        <v>28</v>
      </c>
      <c r="O14" s="1">
        <f>SUM($L$3:L14)</f>
        <v>28</v>
      </c>
      <c r="P14" s="1">
        <f>SUM($M$3:M14)</f>
        <v>24</v>
      </c>
      <c r="Q14" s="1">
        <f t="shared" si="0"/>
        <v>3.2437012615245127E-2</v>
      </c>
      <c r="R14" s="1">
        <f t="shared" si="1"/>
        <v>0.14638570272244353</v>
      </c>
      <c r="S14" s="1">
        <f t="shared" si="2"/>
        <v>1.5372988766706832E-2</v>
      </c>
      <c r="T14" s="1">
        <f t="shared" si="3"/>
        <v>1.0344776996213336E-2</v>
      </c>
      <c r="U14" s="1">
        <f t="shared" si="4"/>
        <v>7.7149221705071352E-2</v>
      </c>
      <c r="V14" s="1">
        <f t="shared" si="5"/>
        <v>3.822472882532511E-3</v>
      </c>
    </row>
    <row r="15" spans="1:22" x14ac:dyDescent="0.3">
      <c r="A15" s="1">
        <v>1969</v>
      </c>
      <c r="B15" s="1">
        <v>8.8000000000000007</v>
      </c>
      <c r="C15" s="1">
        <v>8.1999999999999993</v>
      </c>
      <c r="D15" s="1">
        <v>8.1999999999999993</v>
      </c>
      <c r="E15" s="1">
        <v>8.1999999999999993</v>
      </c>
      <c r="F15" s="1">
        <v>7.8</v>
      </c>
      <c r="G15" s="1">
        <v>7.8</v>
      </c>
      <c r="H15" s="1">
        <v>8.6</v>
      </c>
      <c r="I15" s="1">
        <v>8.4</v>
      </c>
      <c r="J15" s="1">
        <v>8.3000000000000007</v>
      </c>
      <c r="K15" s="1">
        <v>3</v>
      </c>
      <c r="L15" s="1">
        <v>3</v>
      </c>
      <c r="M15" s="1">
        <v>2</v>
      </c>
      <c r="N15" s="1">
        <f>SUM($K$3:K15)</f>
        <v>31</v>
      </c>
      <c r="O15" s="1">
        <f>SUM($L$3:L15)</f>
        <v>31</v>
      </c>
      <c r="P15" s="1">
        <f>SUM($M$3:M15)</f>
        <v>26</v>
      </c>
      <c r="Q15" s="1">
        <f t="shared" si="0"/>
        <v>0.23708346988332546</v>
      </c>
      <c r="R15" s="1">
        <f t="shared" si="1"/>
        <v>1.17012615244898E-2</v>
      </c>
      <c r="S15" s="1">
        <f t="shared" si="2"/>
        <v>3.2846030837264456E-3</v>
      </c>
      <c r="T15" s="1">
        <f t="shared" si="3"/>
        <v>0.14673544487373422</v>
      </c>
      <c r="U15" s="1">
        <f t="shared" si="4"/>
        <v>2.6565026163706301E-3</v>
      </c>
      <c r="V15" s="1">
        <f t="shared" si="5"/>
        <v>4.8825180974311602E-4</v>
      </c>
    </row>
    <row r="16" spans="1:22" x14ac:dyDescent="0.3">
      <c r="A16" s="1">
        <v>1970</v>
      </c>
      <c r="B16" s="1">
        <v>8.3000000000000007</v>
      </c>
      <c r="C16" s="1">
        <v>8.3000000000000007</v>
      </c>
      <c r="D16" s="1">
        <v>7.9</v>
      </c>
      <c r="E16" s="1">
        <v>8.1999999999999993</v>
      </c>
      <c r="F16" s="1">
        <v>7.8</v>
      </c>
      <c r="G16" s="1">
        <v>7.9</v>
      </c>
      <c r="H16" s="1">
        <v>8.8000000000000007</v>
      </c>
      <c r="I16" s="1">
        <v>8.5</v>
      </c>
      <c r="J16" s="1">
        <v>8.4</v>
      </c>
      <c r="K16" s="1">
        <v>1</v>
      </c>
      <c r="L16" s="1">
        <v>1</v>
      </c>
      <c r="M16" s="1">
        <v>1</v>
      </c>
      <c r="N16" s="1">
        <f>SUM($K$3:K16)</f>
        <v>32</v>
      </c>
      <c r="O16" s="1">
        <f>SUM($L$3:L16)</f>
        <v>32</v>
      </c>
      <c r="P16" s="1">
        <f>SUM($M$3:M16)</f>
        <v>27</v>
      </c>
      <c r="Q16" s="1">
        <f t="shared" si="0"/>
        <v>1.6817167788680456E-3</v>
      </c>
      <c r="R16" s="1">
        <f t="shared" si="1"/>
        <v>3.497445363551982E-2</v>
      </c>
      <c r="S16" s="1">
        <f t="shared" si="2"/>
        <v>-3.4670404517008037E-3</v>
      </c>
      <c r="T16" s="1">
        <f t="shared" si="3"/>
        <v>1.9998794127079703E-4</v>
      </c>
      <c r="U16" s="1">
        <f t="shared" si="4"/>
        <v>1.1437591594318614E-2</v>
      </c>
      <c r="V16" s="1">
        <f t="shared" si="5"/>
        <v>5.2474125755471704E-4</v>
      </c>
    </row>
    <row r="17" spans="1:22" x14ac:dyDescent="0.3">
      <c r="A17" s="1">
        <v>1971</v>
      </c>
      <c r="B17" s="1">
        <v>8.3000000000000007</v>
      </c>
      <c r="C17" s="1">
        <v>7.8</v>
      </c>
      <c r="D17" s="1">
        <v>7.8</v>
      </c>
      <c r="E17" s="1">
        <v>8.1999999999999993</v>
      </c>
      <c r="F17" s="1">
        <v>7.8</v>
      </c>
      <c r="G17" s="1">
        <v>7.9</v>
      </c>
      <c r="H17" s="1">
        <v>8.9</v>
      </c>
      <c r="I17" s="1">
        <v>8.6</v>
      </c>
      <c r="J17" s="1">
        <v>8.5</v>
      </c>
      <c r="K17" s="1">
        <v>1</v>
      </c>
      <c r="L17" s="1">
        <v>1</v>
      </c>
      <c r="M17" s="1">
        <v>4</v>
      </c>
      <c r="N17" s="1">
        <f>SUM($K$3:K17)</f>
        <v>33</v>
      </c>
      <c r="O17" s="1">
        <f>SUM($L$3:L17)</f>
        <v>33</v>
      </c>
      <c r="P17" s="1">
        <f>SUM($M$3:M17)</f>
        <v>31</v>
      </c>
      <c r="Q17" s="1">
        <f t="shared" si="0"/>
        <v>1.6817167788680456E-3</v>
      </c>
      <c r="R17" s="1">
        <f t="shared" si="1"/>
        <v>-5.1752907034135808E-3</v>
      </c>
      <c r="S17" s="1">
        <f t="shared" si="2"/>
        <v>-1.5879750459005533E-2</v>
      </c>
      <c r="T17" s="1">
        <f t="shared" si="3"/>
        <v>1.9998794127079703E-4</v>
      </c>
      <c r="U17" s="1">
        <f t="shared" si="4"/>
        <v>8.9518541896884481E-4</v>
      </c>
      <c r="V17" s="1">
        <f t="shared" si="5"/>
        <v>3.991396736993294E-3</v>
      </c>
    </row>
    <row r="18" spans="1:22" x14ac:dyDescent="0.3">
      <c r="A18" s="1">
        <v>1972</v>
      </c>
      <c r="B18" s="1">
        <v>8.3000000000000007</v>
      </c>
      <c r="C18" s="1">
        <v>8</v>
      </c>
      <c r="D18" s="1">
        <v>8.1</v>
      </c>
      <c r="E18" s="1">
        <v>8.3000000000000007</v>
      </c>
      <c r="F18" s="1">
        <v>7.9</v>
      </c>
      <c r="G18" s="1">
        <v>7.9</v>
      </c>
      <c r="H18" s="1">
        <v>9</v>
      </c>
      <c r="I18" s="1">
        <v>8.8000000000000007</v>
      </c>
      <c r="J18" s="1">
        <v>8.6</v>
      </c>
      <c r="K18" s="1">
        <v>3</v>
      </c>
      <c r="L18" s="1">
        <v>1</v>
      </c>
      <c r="M18" s="1">
        <v>1</v>
      </c>
      <c r="N18" s="1">
        <f>SUM($K$3:K18)</f>
        <v>36</v>
      </c>
      <c r="O18" s="1">
        <f>SUM($L$3:L18)</f>
        <v>34</v>
      </c>
      <c r="P18" s="1">
        <f>SUM($M$3:M18)</f>
        <v>32</v>
      </c>
      <c r="Q18" s="1">
        <f t="shared" si="0"/>
        <v>1.6817167788680456E-3</v>
      </c>
      <c r="R18" s="1">
        <f t="shared" si="1"/>
        <v>1.9742167295122134E-5</v>
      </c>
      <c r="S18" s="1">
        <f t="shared" si="2"/>
        <v>1.1513631966516615E-4</v>
      </c>
      <c r="T18" s="1">
        <f t="shared" si="3"/>
        <v>1.9998794127079703E-4</v>
      </c>
      <c r="U18" s="1">
        <f t="shared" si="4"/>
        <v>5.3357208905732321E-7</v>
      </c>
      <c r="V18" s="1">
        <f t="shared" si="5"/>
        <v>5.6012263620890557E-6</v>
      </c>
    </row>
    <row r="19" spans="1:22" x14ac:dyDescent="0.3">
      <c r="A19" s="1">
        <v>1973</v>
      </c>
      <c r="B19" s="1">
        <v>8.1999999999999993</v>
      </c>
      <c r="C19" s="1">
        <v>7.7</v>
      </c>
      <c r="D19" s="1">
        <v>7.8</v>
      </c>
      <c r="E19" s="1">
        <v>8.3000000000000007</v>
      </c>
      <c r="F19" s="1">
        <v>7.9</v>
      </c>
      <c r="G19" s="1">
        <v>7.9</v>
      </c>
      <c r="H19" s="1">
        <v>9.1999999999999993</v>
      </c>
      <c r="I19" s="1">
        <v>9</v>
      </c>
      <c r="J19" s="1">
        <v>8.8000000000000007</v>
      </c>
      <c r="K19" s="1">
        <v>1</v>
      </c>
      <c r="L19" s="1">
        <v>3</v>
      </c>
      <c r="M19" s="1">
        <v>1</v>
      </c>
      <c r="N19" s="1">
        <f>SUM($K$3:K19)</f>
        <v>37</v>
      </c>
      <c r="O19" s="1">
        <f>SUM($L$3:L19)</f>
        <v>37</v>
      </c>
      <c r="P19" s="1">
        <f>SUM($M$3:M19)</f>
        <v>33</v>
      </c>
      <c r="Q19" s="1">
        <f t="shared" si="0"/>
        <v>6.7715633822281323E-6</v>
      </c>
      <c r="R19" s="1">
        <f t="shared" si="1"/>
        <v>-2.0340374706335578E-2</v>
      </c>
      <c r="S19" s="1">
        <f t="shared" si="2"/>
        <v>-1.5879750459005533E-2</v>
      </c>
      <c r="T19" s="1">
        <f t="shared" si="3"/>
        <v>1.2811065858269459E-7</v>
      </c>
      <c r="U19" s="1">
        <f t="shared" si="4"/>
        <v>5.5523725549727143E-3</v>
      </c>
      <c r="V19" s="1">
        <f t="shared" si="5"/>
        <v>3.991396736993294E-3</v>
      </c>
    </row>
    <row r="20" spans="1:22" x14ac:dyDescent="0.3">
      <c r="A20" s="1">
        <v>1974</v>
      </c>
      <c r="B20" s="1">
        <v>8.1</v>
      </c>
      <c r="C20" s="1">
        <v>7.8</v>
      </c>
      <c r="D20" s="1">
        <v>8</v>
      </c>
      <c r="E20" s="1">
        <v>8.3000000000000007</v>
      </c>
      <c r="F20" s="1">
        <v>7.9</v>
      </c>
      <c r="G20" s="1">
        <v>8</v>
      </c>
      <c r="H20" s="1"/>
      <c r="I20" s="1"/>
      <c r="J20" s="1">
        <v>8.9</v>
      </c>
      <c r="K20" s="1"/>
      <c r="L20" s="1"/>
      <c r="M20" s="1">
        <v>2</v>
      </c>
      <c r="N20" s="1"/>
      <c r="O20" s="1"/>
      <c r="P20" s="1">
        <f>SUM($M$3:M20)</f>
        <v>35</v>
      </c>
      <c r="Q20" s="1">
        <f t="shared" si="0"/>
        <v>-5.330385169683852E-4</v>
      </c>
      <c r="R20" s="1">
        <f t="shared" si="1"/>
        <v>-5.1752907034135808E-3</v>
      </c>
      <c r="S20" s="1">
        <f t="shared" si="2"/>
        <v>-1.3541152547727153E-4</v>
      </c>
      <c r="T20" s="1">
        <f t="shared" si="3"/>
        <v>4.3219339213652644E-5</v>
      </c>
      <c r="U20" s="1">
        <f t="shared" si="4"/>
        <v>8.9518541896884481E-4</v>
      </c>
      <c r="V20" s="1">
        <f t="shared" si="5"/>
        <v>6.9535648218059154E-6</v>
      </c>
    </row>
    <row r="21" spans="1:22" x14ac:dyDescent="0.3">
      <c r="A21" s="1">
        <v>1975</v>
      </c>
      <c r="B21" s="1">
        <v>7.4</v>
      </c>
      <c r="C21" s="1">
        <v>7.2</v>
      </c>
      <c r="D21" s="1">
        <v>7.3</v>
      </c>
      <c r="E21" s="1">
        <v>8.3000000000000007</v>
      </c>
      <c r="F21" s="1">
        <v>7.9</v>
      </c>
      <c r="G21" s="1">
        <v>8</v>
      </c>
      <c r="H21" s="1"/>
      <c r="I21" s="1"/>
      <c r="J21" s="1">
        <v>9</v>
      </c>
      <c r="K21" s="1"/>
      <c r="L21" s="1"/>
      <c r="M21" s="1">
        <v>1</v>
      </c>
      <c r="N21" s="1"/>
      <c r="O21" s="1"/>
      <c r="P21" s="1">
        <f>SUM($M$3:M21)</f>
        <v>36</v>
      </c>
      <c r="Q21" s="1">
        <f t="shared" si="0"/>
        <v>-0.47652792529563692</v>
      </c>
      <c r="R21" s="1">
        <f t="shared" si="1"/>
        <v>-0.46184147039662271</v>
      </c>
      <c r="S21" s="1">
        <f t="shared" si="2"/>
        <v>-0.42415951671174595</v>
      </c>
      <c r="T21" s="1">
        <f t="shared" si="3"/>
        <v>0.37220694705524021</v>
      </c>
      <c r="U21" s="1">
        <f t="shared" si="4"/>
        <v>0.35699097441468741</v>
      </c>
      <c r="V21" s="1">
        <f t="shared" si="5"/>
        <v>0.31869282606990673</v>
      </c>
    </row>
    <row r="22" spans="1:22" x14ac:dyDescent="0.3">
      <c r="A22" s="1">
        <v>1976</v>
      </c>
      <c r="B22" s="1">
        <v>7.6</v>
      </c>
      <c r="C22" s="1">
        <v>7.2</v>
      </c>
      <c r="D22" s="1">
        <v>7.2</v>
      </c>
      <c r="E22" s="1">
        <v>8.3000000000000007</v>
      </c>
      <c r="F22" s="1">
        <v>7.9</v>
      </c>
      <c r="G22" s="1">
        <v>8.1</v>
      </c>
      <c r="H22" s="1"/>
      <c r="I22" s="1"/>
      <c r="J22" s="1">
        <v>9.1</v>
      </c>
      <c r="K22" s="1"/>
      <c r="L22" s="1"/>
      <c r="M22" s="1">
        <v>1</v>
      </c>
      <c r="N22" s="1"/>
      <c r="O22" s="1"/>
      <c r="P22" s="1">
        <f>SUM($M$3:M22)</f>
        <v>37</v>
      </c>
      <c r="Q22" s="1">
        <f t="shared" si="0"/>
        <v>-0.19620506189169409</v>
      </c>
      <c r="R22" s="1">
        <f t="shared" si="1"/>
        <v>-0.46184147039662271</v>
      </c>
      <c r="S22" s="1">
        <f t="shared" si="2"/>
        <v>-0.61705871320553651</v>
      </c>
      <c r="T22" s="1">
        <f t="shared" si="3"/>
        <v>0.11401104947760594</v>
      </c>
      <c r="U22" s="1">
        <f t="shared" si="4"/>
        <v>0.35699097441468741</v>
      </c>
      <c r="V22" s="1">
        <f t="shared" si="5"/>
        <v>0.52533376935065967</v>
      </c>
    </row>
    <row r="23" spans="1:22" x14ac:dyDescent="0.3">
      <c r="A23" s="1">
        <v>1977</v>
      </c>
      <c r="B23" s="1">
        <v>6.4</v>
      </c>
      <c r="C23" s="1">
        <v>7.3</v>
      </c>
      <c r="D23" s="1">
        <v>8.1</v>
      </c>
      <c r="E23" s="1">
        <v>8.3000000000000007</v>
      </c>
      <c r="F23" s="1">
        <v>7.9</v>
      </c>
      <c r="G23" s="1">
        <v>8.1</v>
      </c>
      <c r="H23" s="2" t="s">
        <v>3</v>
      </c>
      <c r="I23" s="1"/>
      <c r="J23" s="1"/>
      <c r="K23" s="1">
        <f>SUM(K3:K19)</f>
        <v>37</v>
      </c>
      <c r="L23" s="1">
        <f>SUM(L3:L19)</f>
        <v>37</v>
      </c>
      <c r="M23" s="1">
        <f>SUM(M3:M22)</f>
        <v>37</v>
      </c>
      <c r="N23" s="1"/>
      <c r="O23" s="1"/>
      <c r="P23" s="1"/>
      <c r="Q23" s="1">
        <f t="shared" si="0"/>
        <v>-5.6500341342072424</v>
      </c>
      <c r="R23" s="1">
        <f t="shared" si="1"/>
        <v>-0.30478449450180883</v>
      </c>
      <c r="S23" s="1">
        <f t="shared" si="2"/>
        <v>1.1513631966516615E-4</v>
      </c>
      <c r="T23" s="1">
        <f t="shared" si="3"/>
        <v>10.063168903898839</v>
      </c>
      <c r="U23" s="1">
        <f t="shared" si="4"/>
        <v>0.20511172738094757</v>
      </c>
      <c r="V23" s="1">
        <f t="shared" si="5"/>
        <v>5.6012263620890557E-6</v>
      </c>
    </row>
    <row r="24" spans="1:22" x14ac:dyDescent="0.3">
      <c r="A24" s="1">
        <v>1978</v>
      </c>
      <c r="B24" s="1">
        <v>6.5</v>
      </c>
      <c r="C24" s="1">
        <v>7.5</v>
      </c>
      <c r="D24" s="1">
        <v>8.9</v>
      </c>
      <c r="E24" s="1">
        <v>8.4</v>
      </c>
      <c r="F24" s="1">
        <v>8</v>
      </c>
      <c r="G24" s="1">
        <v>8.1</v>
      </c>
      <c r="H24" s="1"/>
      <c r="I24" s="1"/>
      <c r="J24" s="1"/>
      <c r="K24" s="1"/>
      <c r="L24" s="1"/>
      <c r="M24" s="1"/>
      <c r="N24" s="1"/>
      <c r="O24" s="1"/>
      <c r="P24" s="1"/>
      <c r="Q24" s="1">
        <f t="shared" si="0"/>
        <v>-4.7507916214241934</v>
      </c>
      <c r="R24" s="1">
        <f t="shared" si="1"/>
        <v>-0.10580567784731516</v>
      </c>
      <c r="S24" s="1">
        <f t="shared" si="2"/>
        <v>0.61120060016188527</v>
      </c>
      <c r="T24" s="1">
        <f t="shared" si="3"/>
        <v>7.9864659149347217</v>
      </c>
      <c r="U24" s="1">
        <f t="shared" si="4"/>
        <v>5.0043226008865453E-2</v>
      </c>
      <c r="V24" s="1">
        <f t="shared" si="5"/>
        <v>0.51869456338062681</v>
      </c>
    </row>
    <row r="25" spans="1:22" x14ac:dyDescent="0.3">
      <c r="A25" s="1">
        <v>1979</v>
      </c>
      <c r="B25" s="1">
        <v>9.1999999999999993</v>
      </c>
      <c r="C25" s="1">
        <v>7.9</v>
      </c>
      <c r="D25" s="1">
        <v>7.1</v>
      </c>
      <c r="E25" s="1">
        <v>8.4</v>
      </c>
      <c r="F25" s="1">
        <v>8.1999999999999993</v>
      </c>
      <c r="G25" s="1">
        <v>8.1</v>
      </c>
      <c r="H25" s="1"/>
      <c r="I25" s="1"/>
      <c r="J25" s="1"/>
      <c r="K25" s="1"/>
      <c r="L25" s="1"/>
      <c r="M25" s="1"/>
      <c r="N25" s="1"/>
      <c r="O25" s="1"/>
      <c r="P25" s="1"/>
      <c r="Q25" s="1">
        <f t="shared" si="0"/>
        <v>1.0578373047993208</v>
      </c>
      <c r="R25" s="1">
        <f t="shared" si="1"/>
        <v>-3.8858507886997836E-4</v>
      </c>
      <c r="S25" s="1">
        <f t="shared" si="2"/>
        <v>-0.86103899078041046</v>
      </c>
      <c r="T25" s="1">
        <f t="shared" si="3"/>
        <v>1.077850442998227</v>
      </c>
      <c r="U25" s="1">
        <f t="shared" si="4"/>
        <v>2.8356208458079985E-5</v>
      </c>
      <c r="V25" s="1">
        <f t="shared" si="5"/>
        <v>0.81915060744514812</v>
      </c>
    </row>
    <row r="26" spans="1:22" x14ac:dyDescent="0.3">
      <c r="A26" s="1">
        <v>1980</v>
      </c>
      <c r="B26" s="1">
        <v>9</v>
      </c>
      <c r="C26" s="1">
        <v>7.8</v>
      </c>
      <c r="D26" s="1">
        <v>7.3</v>
      </c>
      <c r="E26" s="1">
        <v>8.4</v>
      </c>
      <c r="F26" s="1">
        <v>8.1999999999999993</v>
      </c>
      <c r="G26" s="1">
        <v>8.1999999999999993</v>
      </c>
      <c r="H26" s="1"/>
      <c r="I26" s="1"/>
      <c r="J26" s="1"/>
      <c r="K26" s="1"/>
      <c r="L26" s="1"/>
      <c r="M26" s="1"/>
      <c r="N26" s="1"/>
      <c r="O26" s="1"/>
      <c r="P26" s="1"/>
      <c r="Q26" s="1">
        <f t="shared" si="0"/>
        <v>0.54919011707105359</v>
      </c>
      <c r="R26" s="1">
        <f t="shared" si="1"/>
        <v>-5.1752907034135808E-3</v>
      </c>
      <c r="S26" s="1">
        <f t="shared" si="2"/>
        <v>-0.42415951671174595</v>
      </c>
      <c r="T26" s="1">
        <f t="shared" si="3"/>
        <v>0.44974217695278207</v>
      </c>
      <c r="U26" s="1">
        <f t="shared" si="4"/>
        <v>8.9518541896884481E-4</v>
      </c>
      <c r="V26" s="1">
        <f t="shared" si="5"/>
        <v>0.31869282606990673</v>
      </c>
    </row>
    <row r="27" spans="1:22" x14ac:dyDescent="0.3">
      <c r="A27" s="1">
        <v>1981</v>
      </c>
      <c r="B27" s="1">
        <v>8.1999999999999993</v>
      </c>
      <c r="C27" s="1">
        <v>6.3</v>
      </c>
      <c r="D27" s="1">
        <v>7.3</v>
      </c>
      <c r="E27" s="1">
        <v>8.5</v>
      </c>
      <c r="F27" s="1">
        <v>8.1999999999999993</v>
      </c>
      <c r="G27" s="1">
        <v>8.3000000000000007</v>
      </c>
      <c r="H27" s="1"/>
      <c r="I27" s="1"/>
      <c r="J27" s="1"/>
      <c r="K27" s="1"/>
      <c r="L27" s="1"/>
      <c r="M27" s="1"/>
      <c r="N27" s="1"/>
      <c r="O27" s="1"/>
      <c r="P27" s="1"/>
      <c r="Q27" s="1">
        <f t="shared" si="0"/>
        <v>6.7715633822281323E-6</v>
      </c>
      <c r="R27" s="1">
        <f t="shared" si="1"/>
        <v>-4.682381280476986</v>
      </c>
      <c r="S27" s="1">
        <f t="shared" si="2"/>
        <v>-0.42415951671174595</v>
      </c>
      <c r="T27" s="1">
        <f t="shared" si="3"/>
        <v>1.2811065858269459E-7</v>
      </c>
      <c r="U27" s="1">
        <f t="shared" si="4"/>
        <v>7.8334973313925884</v>
      </c>
      <c r="V27" s="1">
        <f t="shared" si="5"/>
        <v>0.31869282606990673</v>
      </c>
    </row>
    <row r="28" spans="1:22" x14ac:dyDescent="0.3">
      <c r="A28" s="1">
        <v>1982</v>
      </c>
      <c r="B28" s="1">
        <v>6.4</v>
      </c>
      <c r="C28" s="1">
        <v>7.9</v>
      </c>
      <c r="D28" s="1">
        <v>7.5</v>
      </c>
      <c r="E28" s="1">
        <v>8.5</v>
      </c>
      <c r="F28" s="1">
        <v>8.1999999999999993</v>
      </c>
      <c r="G28" s="1">
        <v>8.3000000000000007</v>
      </c>
      <c r="H28" s="1"/>
      <c r="I28" s="1"/>
      <c r="J28" s="1"/>
      <c r="K28" s="1"/>
      <c r="L28" s="1"/>
      <c r="M28" s="1"/>
      <c r="N28" s="1"/>
      <c r="O28" s="1"/>
      <c r="P28" s="1"/>
      <c r="Q28" s="1">
        <f t="shared" si="0"/>
        <v>-5.6500341342072424</v>
      </c>
      <c r="R28" s="1">
        <f t="shared" si="1"/>
        <v>-3.8858507886997836E-4</v>
      </c>
      <c r="S28" s="1">
        <f t="shared" si="2"/>
        <v>-0.16760436696740622</v>
      </c>
      <c r="T28" s="1">
        <f t="shared" si="3"/>
        <v>10.063168903898839</v>
      </c>
      <c r="U28" s="1">
        <f t="shared" si="4"/>
        <v>2.8356208458079985E-5</v>
      </c>
      <c r="V28" s="1">
        <f t="shared" si="5"/>
        <v>9.2408894219867296E-2</v>
      </c>
    </row>
    <row r="29" spans="1:22" x14ac:dyDescent="0.3">
      <c r="A29" s="1">
        <v>1983</v>
      </c>
      <c r="B29" s="1">
        <v>9</v>
      </c>
      <c r="C29" s="1">
        <v>9</v>
      </c>
      <c r="D29" s="1">
        <v>7.9</v>
      </c>
      <c r="E29" s="1">
        <v>8.5</v>
      </c>
      <c r="F29" s="1">
        <v>8.3000000000000007</v>
      </c>
      <c r="G29" s="1">
        <v>8.4</v>
      </c>
      <c r="H29" s="1"/>
      <c r="I29" s="1"/>
      <c r="J29" s="1"/>
      <c r="K29" s="1"/>
      <c r="L29" s="1"/>
      <c r="M29" s="1"/>
      <c r="N29" s="1"/>
      <c r="O29" s="1"/>
      <c r="P29" s="1"/>
      <c r="Q29" s="1">
        <f t="shared" si="0"/>
        <v>0.54919011707105359</v>
      </c>
      <c r="R29" s="1">
        <f t="shared" si="1"/>
        <v>1.0832922038181301</v>
      </c>
      <c r="S29" s="1">
        <f t="shared" si="2"/>
        <v>-3.4670404517008037E-3</v>
      </c>
      <c r="T29" s="1">
        <f t="shared" si="3"/>
        <v>0.44974217695278207</v>
      </c>
      <c r="U29" s="1">
        <f t="shared" si="4"/>
        <v>1.1125703714888888</v>
      </c>
      <c r="V29" s="1">
        <f t="shared" si="5"/>
        <v>5.2474125755471704E-4</v>
      </c>
    </row>
    <row r="30" spans="1:22" x14ac:dyDescent="0.3">
      <c r="A30" s="1">
        <v>1984</v>
      </c>
      <c r="B30" s="1">
        <v>8</v>
      </c>
      <c r="C30" s="1">
        <v>7.4</v>
      </c>
      <c r="D30" s="1">
        <v>7.6</v>
      </c>
      <c r="E30" s="1">
        <v>8.5</v>
      </c>
      <c r="F30" s="1">
        <v>8.3000000000000007</v>
      </c>
      <c r="G30" s="1">
        <v>8.5</v>
      </c>
      <c r="H30" s="1"/>
      <c r="I30" s="1"/>
      <c r="J30" s="1"/>
      <c r="K30" s="1"/>
      <c r="L30" s="1"/>
      <c r="M30" s="1"/>
      <c r="N30" s="1"/>
      <c r="O30" s="1"/>
      <c r="P30" s="1"/>
      <c r="Q30" s="1">
        <f t="shared" si="0"/>
        <v>-5.9377134621838058E-3</v>
      </c>
      <c r="R30" s="1">
        <f t="shared" si="1"/>
        <v>-0.18810589698537231</v>
      </c>
      <c r="S30" s="1">
        <f t="shared" si="2"/>
        <v>-9.1948413716858413E-2</v>
      </c>
      <c r="T30" s="1">
        <f t="shared" si="3"/>
        <v>1.075207572881928E-3</v>
      </c>
      <c r="U30" s="1">
        <f t="shared" si="4"/>
        <v>0.1077795950294568</v>
      </c>
      <c r="V30" s="1">
        <f t="shared" si="5"/>
        <v>4.1501040785717258E-2</v>
      </c>
    </row>
    <row r="31" spans="1:22" x14ac:dyDescent="0.3">
      <c r="A31" s="1">
        <v>1985</v>
      </c>
      <c r="B31" s="1">
        <v>8.5</v>
      </c>
      <c r="C31" s="1">
        <v>7.9</v>
      </c>
      <c r="D31" s="1">
        <v>8.3000000000000007</v>
      </c>
      <c r="E31" s="1">
        <v>8.6</v>
      </c>
      <c r="F31" s="1">
        <v>8.4</v>
      </c>
      <c r="G31" s="1">
        <v>8.5</v>
      </c>
      <c r="H31" s="1"/>
      <c r="I31" s="1"/>
      <c r="J31" s="1"/>
      <c r="K31" s="1"/>
      <c r="L31" s="1"/>
      <c r="M31" s="1"/>
      <c r="N31" s="1"/>
      <c r="O31" s="1"/>
      <c r="P31" s="1"/>
      <c r="Q31" s="1">
        <f t="shared" si="0"/>
        <v>3.2437012615245127E-2</v>
      </c>
      <c r="R31" s="1">
        <f t="shared" si="1"/>
        <v>-3.8858507886997836E-4</v>
      </c>
      <c r="S31" s="1">
        <f t="shared" si="2"/>
        <v>1.5372988766706832E-2</v>
      </c>
      <c r="T31" s="1">
        <f t="shared" si="3"/>
        <v>1.0344776996213336E-2</v>
      </c>
      <c r="U31" s="1">
        <f t="shared" si="4"/>
        <v>2.8356208458079985E-5</v>
      </c>
      <c r="V31" s="1">
        <f t="shared" si="5"/>
        <v>3.822472882532511E-3</v>
      </c>
    </row>
    <row r="32" spans="1:22" x14ac:dyDescent="0.3">
      <c r="A32" s="1">
        <v>1986</v>
      </c>
      <c r="B32" s="1">
        <v>8.3000000000000007</v>
      </c>
      <c r="C32" s="1">
        <v>8.4</v>
      </c>
      <c r="D32" s="1">
        <v>9</v>
      </c>
      <c r="E32" s="1">
        <v>8.6</v>
      </c>
      <c r="F32" s="1">
        <v>8.4</v>
      </c>
      <c r="G32" s="1">
        <v>8.5</v>
      </c>
      <c r="H32" s="1"/>
      <c r="I32" s="1"/>
      <c r="J32" s="1"/>
      <c r="K32" s="1"/>
      <c r="L32" s="1"/>
      <c r="M32" s="1"/>
      <c r="N32" s="1"/>
      <c r="O32" s="1"/>
      <c r="P32" s="1"/>
      <c r="Q32" s="1">
        <f t="shared" si="0"/>
        <v>1.6817167788680456E-3</v>
      </c>
      <c r="R32" s="1">
        <f t="shared" si="1"/>
        <v>7.7869267368170986E-2</v>
      </c>
      <c r="S32" s="1">
        <f t="shared" si="2"/>
        <v>0.85372141827729686</v>
      </c>
      <c r="T32" s="1">
        <f t="shared" si="3"/>
        <v>1.9998794127079703E-4</v>
      </c>
      <c r="U32" s="1">
        <f t="shared" si="4"/>
        <v>3.325228174100265E-2</v>
      </c>
      <c r="V32" s="1">
        <f t="shared" si="5"/>
        <v>0.80988166977116494</v>
      </c>
    </row>
    <row r="33" spans="1:22" x14ac:dyDescent="0.3">
      <c r="A33" s="1">
        <v>1987</v>
      </c>
      <c r="B33" s="1">
        <v>8</v>
      </c>
      <c r="C33" s="1">
        <v>7.7</v>
      </c>
      <c r="D33" s="1">
        <v>8.1</v>
      </c>
      <c r="E33" s="1">
        <v>8.6</v>
      </c>
      <c r="F33" s="1">
        <v>8.4</v>
      </c>
      <c r="G33" s="1">
        <v>8.5</v>
      </c>
      <c r="H33" s="1"/>
      <c r="I33" s="1"/>
      <c r="J33" s="1"/>
      <c r="K33" s="1"/>
      <c r="L33" s="1"/>
      <c r="M33" s="1"/>
      <c r="N33" s="1"/>
      <c r="O33" s="1"/>
      <c r="P33" s="1"/>
      <c r="Q33" s="1">
        <f t="shared" si="0"/>
        <v>-5.9377134621838058E-3</v>
      </c>
      <c r="R33" s="1">
        <f t="shared" si="1"/>
        <v>-2.0340374706335578E-2</v>
      </c>
      <c r="S33" s="1">
        <f t="shared" si="2"/>
        <v>1.1513631966516615E-4</v>
      </c>
      <c r="T33" s="1">
        <f t="shared" si="3"/>
        <v>1.075207572881928E-3</v>
      </c>
      <c r="U33" s="1">
        <f t="shared" si="4"/>
        <v>5.5523725549727143E-3</v>
      </c>
      <c r="V33" s="1">
        <f t="shared" si="5"/>
        <v>5.6012263620890557E-6</v>
      </c>
    </row>
    <row r="34" spans="1:22" x14ac:dyDescent="0.3">
      <c r="A34" s="1">
        <v>1988</v>
      </c>
      <c r="B34" s="1">
        <v>7.8</v>
      </c>
      <c r="C34" s="1">
        <v>7.6</v>
      </c>
      <c r="D34" s="1">
        <v>7.8</v>
      </c>
      <c r="E34" s="1">
        <v>8.8000000000000007</v>
      </c>
      <c r="F34" s="1">
        <v>8.5</v>
      </c>
      <c r="G34" s="1">
        <v>8.6</v>
      </c>
      <c r="H34" s="1"/>
      <c r="I34" s="1"/>
      <c r="J34" s="1"/>
      <c r="K34" s="1"/>
      <c r="L34" s="1"/>
      <c r="M34" s="1"/>
      <c r="N34" s="1"/>
      <c r="O34" s="1"/>
      <c r="P34" s="1"/>
      <c r="Q34" s="1">
        <f t="shared" si="0"/>
        <v>-5.5341657947209202E-2</v>
      </c>
      <c r="R34" s="1">
        <f t="shared" si="1"/>
        <v>-5.1883837087636303E-2</v>
      </c>
      <c r="S34" s="1">
        <f t="shared" si="2"/>
        <v>-1.5879750459005533E-2</v>
      </c>
      <c r="T34" s="1">
        <f t="shared" si="3"/>
        <v>2.1089658839341854E-2</v>
      </c>
      <c r="U34" s="1">
        <f t="shared" si="4"/>
        <v>1.935126896782121E-2</v>
      </c>
      <c r="V34" s="1">
        <f t="shared" si="5"/>
        <v>3.991396736993294E-3</v>
      </c>
    </row>
    <row r="35" spans="1:22" x14ac:dyDescent="0.3">
      <c r="A35" s="1">
        <v>1989</v>
      </c>
      <c r="B35" s="1">
        <v>8.3000000000000007</v>
      </c>
      <c r="C35" s="1">
        <v>7.9</v>
      </c>
      <c r="D35" s="1">
        <v>8.1</v>
      </c>
      <c r="E35" s="1">
        <v>8.9</v>
      </c>
      <c r="F35" s="1">
        <v>8.6</v>
      </c>
      <c r="G35" s="1">
        <v>8.8000000000000007</v>
      </c>
      <c r="H35" s="1"/>
      <c r="I35" s="1"/>
      <c r="J35" s="1"/>
      <c r="K35" s="1"/>
      <c r="L35" s="1"/>
      <c r="M35" s="1"/>
      <c r="N35" s="1"/>
      <c r="O35" s="1"/>
      <c r="P35" s="1"/>
      <c r="Q35" s="1">
        <f t="shared" si="0"/>
        <v>1.6817167788680456E-3</v>
      </c>
      <c r="R35" s="1">
        <f t="shared" si="1"/>
        <v>-3.8858507886997836E-4</v>
      </c>
      <c r="S35" s="1">
        <f t="shared" si="2"/>
        <v>1.1513631966516615E-4</v>
      </c>
      <c r="T35" s="1">
        <f t="shared" si="3"/>
        <v>1.9998794127079703E-4</v>
      </c>
      <c r="U35" s="1">
        <f t="shared" si="4"/>
        <v>2.8356208458079985E-5</v>
      </c>
      <c r="V35" s="1">
        <f t="shared" si="5"/>
        <v>5.6012263620890557E-6</v>
      </c>
    </row>
    <row r="36" spans="1:22" x14ac:dyDescent="0.3">
      <c r="A36" s="1">
        <v>1990</v>
      </c>
      <c r="B36" s="1">
        <v>8.1</v>
      </c>
      <c r="C36" s="1">
        <v>7.6</v>
      </c>
      <c r="D36" s="1">
        <v>7.7</v>
      </c>
      <c r="E36" s="1">
        <v>9</v>
      </c>
      <c r="F36" s="1">
        <v>8.8000000000000007</v>
      </c>
      <c r="G36" s="1">
        <v>8.9</v>
      </c>
      <c r="H36" s="1"/>
      <c r="I36" s="1"/>
      <c r="J36" s="1"/>
      <c r="K36" s="1"/>
      <c r="L36" s="1"/>
      <c r="M36" s="1"/>
      <c r="N36" s="1"/>
      <c r="O36" s="1"/>
      <c r="P36" s="1"/>
      <c r="Q36" s="1">
        <f t="shared" si="0"/>
        <v>-5.330385169683852E-4</v>
      </c>
      <c r="R36" s="1">
        <f t="shared" si="1"/>
        <v>-5.1883837087636303E-2</v>
      </c>
      <c r="S36" s="1">
        <f t="shared" si="2"/>
        <v>-4.3373541547391224E-2</v>
      </c>
      <c r="T36" s="1">
        <f t="shared" si="3"/>
        <v>4.3219339213652644E-5</v>
      </c>
      <c r="U36" s="1">
        <f t="shared" si="4"/>
        <v>1.935126896782121E-2</v>
      </c>
      <c r="V36" s="1">
        <f t="shared" si="5"/>
        <v>1.5239352435569908E-2</v>
      </c>
    </row>
    <row r="37" spans="1:22" x14ac:dyDescent="0.3">
      <c r="A37" s="1">
        <v>1991</v>
      </c>
      <c r="B37" s="1">
        <v>7.5</v>
      </c>
      <c r="C37" s="1">
        <v>7.6</v>
      </c>
      <c r="D37" s="1">
        <v>8</v>
      </c>
      <c r="E37" s="1">
        <v>9</v>
      </c>
      <c r="F37" s="1">
        <v>9</v>
      </c>
      <c r="G37" s="1">
        <v>8.9</v>
      </c>
      <c r="H37" s="1"/>
      <c r="I37" s="1"/>
      <c r="J37" s="1"/>
      <c r="K37" s="1"/>
      <c r="L37" s="1"/>
      <c r="M37" s="1"/>
      <c r="N37" s="1"/>
      <c r="O37" s="1"/>
      <c r="P37" s="1"/>
      <c r="Q37" s="1">
        <f t="shared" si="0"/>
        <v>-0.31593406116123324</v>
      </c>
      <c r="R37" s="1">
        <f t="shared" si="1"/>
        <v>-5.1883837087636303E-2</v>
      </c>
      <c r="S37" s="1">
        <f t="shared" si="2"/>
        <v>-1.3541152547727153E-4</v>
      </c>
      <c r="T37" s="1">
        <f t="shared" si="3"/>
        <v>0.21517671192602889</v>
      </c>
      <c r="U37" s="1">
        <f t="shared" si="4"/>
        <v>1.935126896782121E-2</v>
      </c>
      <c r="V37" s="1">
        <f t="shared" si="5"/>
        <v>6.9535648218059154E-6</v>
      </c>
    </row>
    <row r="38" spans="1:22" x14ac:dyDescent="0.3">
      <c r="A38" s="1">
        <v>1992</v>
      </c>
      <c r="B38" s="1">
        <v>8.1999999999999993</v>
      </c>
      <c r="C38" s="1">
        <v>7.9</v>
      </c>
      <c r="D38" s="1">
        <v>7.4</v>
      </c>
      <c r="E38" s="1">
        <v>9</v>
      </c>
      <c r="F38" s="1">
        <v>9</v>
      </c>
      <c r="G38" s="1">
        <v>9</v>
      </c>
      <c r="H38" s="1"/>
      <c r="I38" s="1"/>
      <c r="J38" s="1"/>
      <c r="K38" s="1"/>
      <c r="L38" s="1"/>
      <c r="M38" s="1"/>
      <c r="N38" s="1"/>
      <c r="O38" s="1"/>
      <c r="P38" s="1"/>
      <c r="Q38" s="1">
        <f t="shared" si="0"/>
        <v>6.7715633822281323E-6</v>
      </c>
      <c r="R38" s="1">
        <f t="shared" si="1"/>
        <v>-3.8858507886997836E-4</v>
      </c>
      <c r="S38" s="1">
        <f t="shared" si="2"/>
        <v>-0.27634140129903489</v>
      </c>
      <c r="T38" s="1">
        <f t="shared" si="3"/>
        <v>1.2811065858269459E-7</v>
      </c>
      <c r="U38" s="1">
        <f t="shared" si="4"/>
        <v>2.8356208458079985E-5</v>
      </c>
      <c r="V38" s="1">
        <f t="shared" si="5"/>
        <v>0.17999534517045251</v>
      </c>
    </row>
    <row r="39" spans="1:22" x14ac:dyDescent="0.3">
      <c r="A39" s="1">
        <v>1993</v>
      </c>
      <c r="B39" s="1">
        <v>7.6</v>
      </c>
      <c r="C39" s="1">
        <v>7.6</v>
      </c>
      <c r="D39" s="1">
        <v>7.6</v>
      </c>
      <c r="E39" s="1">
        <v>9.1999999999999993</v>
      </c>
      <c r="F39" s="1">
        <v>9</v>
      </c>
      <c r="G39" s="1">
        <v>9.1</v>
      </c>
      <c r="H39" s="1"/>
      <c r="I39" s="1"/>
      <c r="J39" s="1"/>
      <c r="K39" s="1"/>
      <c r="L39" s="1"/>
      <c r="M39" s="1"/>
      <c r="N39" s="1"/>
      <c r="O39" s="1"/>
      <c r="P39" s="1"/>
      <c r="Q39" s="1">
        <f t="shared" si="0"/>
        <v>-0.19620506189169409</v>
      </c>
      <c r="R39" s="1">
        <f t="shared" si="1"/>
        <v>-5.1883837087636303E-2</v>
      </c>
      <c r="S39" s="1">
        <f t="shared" si="2"/>
        <v>-9.1948413716858413E-2</v>
      </c>
      <c r="T39" s="1">
        <f t="shared" si="3"/>
        <v>0.11401104947760594</v>
      </c>
      <c r="U39" s="1">
        <f t="shared" si="4"/>
        <v>1.935126896782121E-2</v>
      </c>
      <c r="V39" s="1">
        <f t="shared" si="5"/>
        <v>4.1501040785717258E-2</v>
      </c>
    </row>
    <row r="40" spans="1:22" x14ac:dyDescent="0.3">
      <c r="A40" s="2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>
        <f>SUM(K3:K19)</f>
        <v>37</v>
      </c>
      <c r="L40" s="1">
        <f>SUM(L3:L19)</f>
        <v>37</v>
      </c>
      <c r="M40" s="1">
        <f>SUM(M3:M22)</f>
        <v>37</v>
      </c>
      <c r="N40" s="1"/>
      <c r="O40" s="1"/>
      <c r="P40" s="1"/>
      <c r="Q40" s="1">
        <f t="shared" ref="Q40:V40" si="6">SUM(Q3:Q39)</f>
        <v>-13.598068663257806</v>
      </c>
      <c r="R40" s="1">
        <f t="shared" si="6"/>
        <v>-1.9120014609204357</v>
      </c>
      <c r="S40" s="1">
        <f t="shared" si="6"/>
        <v>0.76856099342584061</v>
      </c>
      <c r="T40" s="1">
        <f t="shared" si="6"/>
        <v>31.934339979862937</v>
      </c>
      <c r="U40" s="1">
        <f t="shared" si="6"/>
        <v>13.172295338874322</v>
      </c>
      <c r="V40" s="1">
        <f t="shared" si="6"/>
        <v>6.3315645312222379</v>
      </c>
    </row>
    <row r="42" spans="1:22" x14ac:dyDescent="0.3">
      <c r="C42" t="s">
        <v>38</v>
      </c>
    </row>
    <row r="43" spans="1:22" x14ac:dyDescent="0.3">
      <c r="A43" s="7"/>
      <c r="B43" s="7"/>
      <c r="C43" s="7"/>
      <c r="E43" s="5"/>
      <c r="I43" s="5"/>
      <c r="J43" s="5"/>
    </row>
    <row r="44" spans="1:22" ht="15.6" x14ac:dyDescent="0.35">
      <c r="A44" s="10"/>
      <c r="B44" s="10"/>
      <c r="C44" s="10"/>
      <c r="D44" s="6" t="s">
        <v>26</v>
      </c>
      <c r="E44" s="6" t="s">
        <v>27</v>
      </c>
      <c r="F44" s="6" t="s">
        <v>28</v>
      </c>
      <c r="G44" s="16" t="s">
        <v>29</v>
      </c>
      <c r="H44" s="17"/>
      <c r="I44" s="17"/>
      <c r="J44" s="18"/>
      <c r="L44" s="1"/>
      <c r="M44" s="8" t="s">
        <v>52</v>
      </c>
      <c r="N44" s="8"/>
      <c r="O44" s="8"/>
    </row>
    <row r="45" spans="1:22" ht="14.4" customHeight="1" x14ac:dyDescent="0.35">
      <c r="A45" s="11" t="s">
        <v>4</v>
      </c>
      <c r="B45" s="11"/>
      <c r="C45" s="11"/>
      <c r="D45" s="12">
        <f>SUMPRODUCT(K3:K19,H3:H19)/K23</f>
        <v>8.1810810810810803</v>
      </c>
      <c r="E45" s="12">
        <f>SUMPRODUCT(L3:L19,I3:I19)/L23</f>
        <v>7.9729729729729746</v>
      </c>
      <c r="F45" s="12">
        <f>SUMPRODUCT(M3:M22,J3:J22)/M23</f>
        <v>8.0513513513513519</v>
      </c>
      <c r="G45" s="19" t="s">
        <v>53</v>
      </c>
      <c r="H45" s="20"/>
      <c r="I45" s="20"/>
      <c r="J45" s="21"/>
      <c r="L45" s="1"/>
      <c r="M45" s="6" t="s">
        <v>26</v>
      </c>
      <c r="N45" s="6" t="s">
        <v>27</v>
      </c>
      <c r="O45" s="6" t="s">
        <v>28</v>
      </c>
    </row>
    <row r="46" spans="1:22" x14ac:dyDescent="0.3">
      <c r="A46" s="11"/>
      <c r="B46" s="11"/>
      <c r="C46" s="11"/>
      <c r="D46" s="12"/>
      <c r="E46" s="12"/>
      <c r="F46" s="12"/>
      <c r="G46" s="19"/>
      <c r="H46" s="20"/>
      <c r="I46" s="20"/>
      <c r="J46" s="21"/>
      <c r="L46" s="15" t="s">
        <v>39</v>
      </c>
      <c r="M46" s="15">
        <v>8.1810810810810821</v>
      </c>
      <c r="N46" s="15">
        <v>7.9729729729729746</v>
      </c>
      <c r="O46" s="15">
        <v>8.0513513513513519</v>
      </c>
    </row>
    <row r="47" spans="1:22" ht="14.4" customHeight="1" x14ac:dyDescent="0.3">
      <c r="A47" s="11" t="s">
        <v>5</v>
      </c>
      <c r="B47" s="11"/>
      <c r="C47" s="11"/>
      <c r="D47" s="12">
        <f>SUMPRODUCT(H3:H19-D45, H3:H19-D45, K3:K19)/K23</f>
        <v>0.43937180423666905</v>
      </c>
      <c r="E47" s="12">
        <f>SUMPRODUCT(I3:I19-E45, I3:I19-E45, L3:L19)/L23</f>
        <v>0.30575602629656695</v>
      </c>
      <c r="F47" s="12">
        <f>SUMPRODUCT(J3:J22-F45, J3:J22-F45, M3:M22)/M23</f>
        <v>0.2770927684441199</v>
      </c>
      <c r="G47" s="19" t="s">
        <v>54</v>
      </c>
      <c r="H47" s="20"/>
      <c r="I47" s="20"/>
      <c r="J47" s="21"/>
      <c r="L47" s="15" t="s">
        <v>40</v>
      </c>
      <c r="M47" s="15">
        <v>0.11047521142730382</v>
      </c>
      <c r="N47" s="15">
        <v>9.2158683544647124E-2</v>
      </c>
      <c r="O47" s="15">
        <v>8.7732669773978686E-2</v>
      </c>
    </row>
    <row r="48" spans="1:22" x14ac:dyDescent="0.3">
      <c r="A48" s="11"/>
      <c r="B48" s="11"/>
      <c r="C48" s="11"/>
      <c r="D48" s="12"/>
      <c r="E48" s="12"/>
      <c r="F48" s="12"/>
      <c r="G48" s="19"/>
      <c r="H48" s="20"/>
      <c r="I48" s="20"/>
      <c r="J48" s="21"/>
      <c r="L48" s="15" t="s">
        <v>41</v>
      </c>
      <c r="M48" s="15">
        <v>8.3000000000000007</v>
      </c>
      <c r="N48" s="15">
        <v>7.9</v>
      </c>
      <c r="O48" s="15">
        <v>8</v>
      </c>
    </row>
    <row r="49" spans="1:17" x14ac:dyDescent="0.3">
      <c r="A49" s="11" t="s">
        <v>6</v>
      </c>
      <c r="B49" s="11"/>
      <c r="C49" s="11"/>
      <c r="D49" s="23">
        <f>SUMPRODUCT(H3:H19-D45, H3:H19-D45, K3:K19)/(K23-1)</f>
        <v>0.45157657657657652</v>
      </c>
      <c r="E49" s="23">
        <f>SUMPRODUCT(I3:I19-E45, I3:I19-E45, L3:L19)/(L23-1)</f>
        <v>0.31424924924924935</v>
      </c>
      <c r="F49" s="23">
        <f>SUMPRODUCT(J3:J22-F45, J3:J22-F45, M3:M22)/(M23-1)</f>
        <v>0.28478978978978986</v>
      </c>
      <c r="G49" s="19"/>
      <c r="H49" s="20"/>
      <c r="I49" s="20"/>
      <c r="J49" s="21"/>
      <c r="L49" s="15" t="s">
        <v>42</v>
      </c>
      <c r="M49" s="15">
        <v>8.3000000000000007</v>
      </c>
      <c r="N49" s="15">
        <v>7.9</v>
      </c>
      <c r="O49" s="15">
        <v>8.5</v>
      </c>
    </row>
    <row r="50" spans="1:17" x14ac:dyDescent="0.3">
      <c r="A50" s="11" t="s">
        <v>7</v>
      </c>
      <c r="B50" s="11"/>
      <c r="C50" s="11"/>
      <c r="D50" s="22">
        <f>SQRT(D47)</f>
        <v>0.6628512685638227</v>
      </c>
      <c r="E50" s="22">
        <f>SQRT(E47)</f>
        <v>0.55295210126788286</v>
      </c>
      <c r="F50" s="22">
        <f>SQRT(F47)</f>
        <v>0.5263960186438722</v>
      </c>
      <c r="G50" s="19"/>
      <c r="H50" s="20"/>
      <c r="I50" s="20"/>
      <c r="J50" s="21"/>
      <c r="L50" s="15" t="s">
        <v>43</v>
      </c>
      <c r="M50" s="15">
        <v>0.67199447659677736</v>
      </c>
      <c r="N50" s="15">
        <v>0.56057938710699062</v>
      </c>
      <c r="O50" s="15">
        <v>0.53365699638418473</v>
      </c>
    </row>
    <row r="51" spans="1:17" ht="14.4" customHeight="1" x14ac:dyDescent="0.3">
      <c r="A51" s="11" t="s">
        <v>8</v>
      </c>
      <c r="B51" s="11"/>
      <c r="C51" s="11"/>
      <c r="D51" s="12">
        <f>D50/D45</f>
        <v>8.1022454366902683E-2</v>
      </c>
      <c r="E51" s="12">
        <f>E50/E45</f>
        <v>6.935331439631072E-2</v>
      </c>
      <c r="F51" s="12">
        <f>F50/F45</f>
        <v>6.5379834474062676E-2</v>
      </c>
      <c r="G51" s="19" t="s">
        <v>55</v>
      </c>
      <c r="H51" s="20"/>
      <c r="I51" s="20"/>
      <c r="J51" s="21"/>
      <c r="L51" s="15" t="s">
        <v>44</v>
      </c>
      <c r="M51" s="15">
        <v>0.45157657657657668</v>
      </c>
      <c r="N51" s="15">
        <v>0.31424924924924924</v>
      </c>
      <c r="O51" s="15">
        <v>0.2847897897897898</v>
      </c>
    </row>
    <row r="52" spans="1:17" x14ac:dyDescent="0.3">
      <c r="A52" s="11"/>
      <c r="B52" s="11"/>
      <c r="C52" s="11"/>
      <c r="D52" s="12"/>
      <c r="E52" s="12"/>
      <c r="F52" s="12"/>
      <c r="G52" s="19"/>
      <c r="H52" s="20"/>
      <c r="I52" s="20"/>
      <c r="J52" s="21"/>
      <c r="L52" s="15" t="s">
        <v>45</v>
      </c>
      <c r="M52" s="15">
        <v>1.8723928604691702</v>
      </c>
      <c r="N52" s="15">
        <v>1.1105015755698338</v>
      </c>
      <c r="O52" s="15">
        <v>-0.70511515342786346</v>
      </c>
    </row>
    <row r="53" spans="1:17" x14ac:dyDescent="0.3">
      <c r="A53" s="11"/>
      <c r="B53" s="11"/>
      <c r="C53" s="11"/>
      <c r="D53" s="12"/>
      <c r="E53" s="12"/>
      <c r="F53" s="12"/>
      <c r="G53" s="19"/>
      <c r="H53" s="20"/>
      <c r="I53" s="20"/>
      <c r="J53" s="21"/>
      <c r="L53" s="15" t="s">
        <v>46</v>
      </c>
      <c r="M53" s="15">
        <v>-1.315864887856351</v>
      </c>
      <c r="N53" s="15">
        <v>-0.3187190523834238</v>
      </c>
      <c r="O53" s="15">
        <v>0.14849878333758657</v>
      </c>
    </row>
    <row r="54" spans="1:17" ht="14.4" customHeight="1" x14ac:dyDescent="0.3">
      <c r="A54" s="11" t="s">
        <v>9</v>
      </c>
      <c r="B54" s="11"/>
      <c r="C54" s="11"/>
      <c r="D54" s="12">
        <f>Q40/(K40*D50^3)</f>
        <v>-1.2619066541331863</v>
      </c>
      <c r="E54" s="12">
        <f>R40/(L40*E50^3)</f>
        <v>-0.3056496884394217</v>
      </c>
      <c r="F54" s="12">
        <f>S40/(M40*F50^3)</f>
        <v>0.14240945598119886</v>
      </c>
      <c r="G54" s="19" t="s">
        <v>56</v>
      </c>
      <c r="H54" s="20"/>
      <c r="I54" s="20"/>
      <c r="J54" s="21"/>
      <c r="L54" s="15" t="s">
        <v>47</v>
      </c>
      <c r="M54" s="15">
        <v>2.7999999999999989</v>
      </c>
      <c r="N54" s="15">
        <v>2.7</v>
      </c>
      <c r="O54" s="15">
        <v>2</v>
      </c>
    </row>
    <row r="55" spans="1:17" x14ac:dyDescent="0.3">
      <c r="A55" s="11"/>
      <c r="B55" s="11"/>
      <c r="C55" s="11"/>
      <c r="D55" s="12"/>
      <c r="E55" s="12"/>
      <c r="F55" s="12"/>
      <c r="G55" s="19"/>
      <c r="H55" s="20"/>
      <c r="I55" s="20"/>
      <c r="J55" s="21"/>
      <c r="L55" s="15" t="s">
        <v>48</v>
      </c>
      <c r="M55" s="15">
        <v>6.4</v>
      </c>
      <c r="N55" s="15">
        <v>6.3</v>
      </c>
      <c r="O55" s="15">
        <v>7.1</v>
      </c>
    </row>
    <row r="56" spans="1:17" x14ac:dyDescent="0.3">
      <c r="A56" s="11"/>
      <c r="B56" s="11"/>
      <c r="C56" s="11"/>
      <c r="D56" s="12"/>
      <c r="E56" s="12"/>
      <c r="F56" s="12"/>
      <c r="G56" s="19"/>
      <c r="H56" s="20"/>
      <c r="I56" s="20"/>
      <c r="J56" s="21"/>
      <c r="L56" s="15" t="s">
        <v>49</v>
      </c>
      <c r="M56" s="15">
        <v>9.1999999999999993</v>
      </c>
      <c r="N56" s="15">
        <v>9</v>
      </c>
      <c r="O56" s="15">
        <v>9.1</v>
      </c>
    </row>
    <row r="57" spans="1:17" x14ac:dyDescent="0.3">
      <c r="A57" s="11"/>
      <c r="B57" s="11"/>
      <c r="C57" s="11"/>
      <c r="D57" s="12"/>
      <c r="E57" s="12"/>
      <c r="F57" s="12"/>
      <c r="G57" s="19"/>
      <c r="H57" s="20"/>
      <c r="I57" s="20"/>
      <c r="J57" s="21"/>
      <c r="L57" s="15" t="s">
        <v>50</v>
      </c>
      <c r="M57" s="15">
        <v>302.70000000000005</v>
      </c>
      <c r="N57" s="15">
        <v>295.00000000000006</v>
      </c>
      <c r="O57" s="15">
        <v>297.90000000000003</v>
      </c>
    </row>
    <row r="58" spans="1:17" ht="14.4" customHeight="1" x14ac:dyDescent="0.3">
      <c r="A58" s="11" t="s">
        <v>10</v>
      </c>
      <c r="B58" s="11"/>
      <c r="C58" s="11"/>
      <c r="D58" s="12">
        <f>T40/(K40*D47^2)-3</f>
        <v>1.4708680584490494</v>
      </c>
      <c r="E58" s="12">
        <f>U40/(L40*E47^2)-3</f>
        <v>0.80811175067843388</v>
      </c>
      <c r="F58" s="12">
        <f>V40/(M40*F47^2)-3</f>
        <v>-0.77126245071575994</v>
      </c>
      <c r="G58" s="19" t="s">
        <v>57</v>
      </c>
      <c r="H58" s="20"/>
      <c r="I58" s="20"/>
      <c r="J58" s="21"/>
      <c r="L58" s="15" t="s">
        <v>51</v>
      </c>
      <c r="M58" s="15">
        <v>37</v>
      </c>
      <c r="N58" s="15">
        <v>37</v>
      </c>
      <c r="O58" s="15">
        <v>37</v>
      </c>
    </row>
    <row r="59" spans="1:17" x14ac:dyDescent="0.3">
      <c r="A59" s="11"/>
      <c r="B59" s="11"/>
      <c r="C59" s="11"/>
      <c r="D59" s="12"/>
      <c r="E59" s="12"/>
      <c r="F59" s="12"/>
      <c r="G59" s="19"/>
      <c r="H59" s="20"/>
      <c r="I59" s="20"/>
      <c r="J59" s="21"/>
    </row>
    <row r="60" spans="1:17" ht="14.4" customHeight="1" x14ac:dyDescent="0.3">
      <c r="A60" s="11"/>
      <c r="B60" s="11"/>
      <c r="C60" s="11"/>
      <c r="D60" s="12"/>
      <c r="E60" s="12"/>
      <c r="F60" s="12"/>
      <c r="G60" s="19"/>
      <c r="H60" s="20"/>
      <c r="I60" s="20"/>
      <c r="J60" s="21"/>
      <c r="L60" s="25" t="s">
        <v>59</v>
      </c>
      <c r="M60" s="26"/>
      <c r="N60" s="26"/>
      <c r="O60" s="27"/>
      <c r="P60" s="24"/>
      <c r="Q60" s="24"/>
    </row>
    <row r="61" spans="1:17" x14ac:dyDescent="0.3">
      <c r="A61" s="11"/>
      <c r="B61" s="11"/>
      <c r="C61" s="11"/>
      <c r="D61" s="12"/>
      <c r="E61" s="12"/>
      <c r="F61" s="12"/>
      <c r="G61" s="19"/>
      <c r="H61" s="20"/>
      <c r="I61" s="20"/>
      <c r="J61" s="21"/>
      <c r="L61" s="28"/>
      <c r="M61" s="29"/>
      <c r="N61" s="29"/>
      <c r="O61" s="30"/>
      <c r="P61" s="24"/>
      <c r="Q61" s="24"/>
    </row>
    <row r="62" spans="1:17" x14ac:dyDescent="0.3">
      <c r="A62" s="11"/>
      <c r="B62" s="11"/>
      <c r="C62" s="11"/>
      <c r="D62" s="12"/>
      <c r="E62" s="12"/>
      <c r="F62" s="12"/>
      <c r="G62" s="19"/>
      <c r="H62" s="20"/>
      <c r="I62" s="20"/>
      <c r="J62" s="21"/>
      <c r="L62" s="28"/>
      <c r="M62" s="29"/>
      <c r="N62" s="29"/>
      <c r="O62" s="30"/>
      <c r="P62" s="24"/>
      <c r="Q62" s="24"/>
    </row>
    <row r="63" spans="1:17" x14ac:dyDescent="0.3">
      <c r="A63" s="11"/>
      <c r="B63" s="11"/>
      <c r="C63" s="11"/>
      <c r="D63" s="12"/>
      <c r="E63" s="12"/>
      <c r="F63" s="12"/>
      <c r="G63" s="19"/>
      <c r="H63" s="20"/>
      <c r="I63" s="20"/>
      <c r="J63" s="21"/>
      <c r="L63" s="28"/>
      <c r="M63" s="29"/>
      <c r="N63" s="29"/>
      <c r="O63" s="30"/>
      <c r="P63" s="24"/>
      <c r="Q63" s="24"/>
    </row>
    <row r="64" spans="1:17" x14ac:dyDescent="0.3">
      <c r="A64" s="11"/>
      <c r="B64" s="11"/>
      <c r="C64" s="11"/>
      <c r="D64" s="12"/>
      <c r="E64" s="12"/>
      <c r="F64" s="12"/>
      <c r="G64" s="19"/>
      <c r="H64" s="20"/>
      <c r="I64" s="20"/>
      <c r="J64" s="21"/>
      <c r="L64" s="28"/>
      <c r="M64" s="29"/>
      <c r="N64" s="29"/>
      <c r="O64" s="30"/>
      <c r="P64" s="24"/>
      <c r="Q64" s="24"/>
    </row>
    <row r="65" spans="1:17" x14ac:dyDescent="0.3">
      <c r="A65" s="11" t="s">
        <v>36</v>
      </c>
      <c r="B65" s="11"/>
      <c r="C65" s="11"/>
      <c r="D65" s="12">
        <f>H12</f>
        <v>8.3000000000000007</v>
      </c>
      <c r="E65" s="12">
        <f>I11</f>
        <v>7.9</v>
      </c>
      <c r="F65" s="12" t="str">
        <f>J11&amp;", "&amp;J13&amp;", "&amp;J17</f>
        <v>7.9, 8.1, 8.5</v>
      </c>
      <c r="G65" s="19" t="s">
        <v>58</v>
      </c>
      <c r="H65" s="20"/>
      <c r="I65" s="20"/>
      <c r="J65" s="21"/>
      <c r="L65" s="28"/>
      <c r="M65" s="29"/>
      <c r="N65" s="29"/>
      <c r="O65" s="30"/>
      <c r="P65" s="24"/>
      <c r="Q65" s="24"/>
    </row>
    <row r="66" spans="1:17" x14ac:dyDescent="0.3">
      <c r="A66" s="11"/>
      <c r="B66" s="11"/>
      <c r="C66" s="11"/>
      <c r="D66" s="12"/>
      <c r="E66" s="12"/>
      <c r="F66" s="12"/>
      <c r="G66" s="19"/>
      <c r="H66" s="20"/>
      <c r="I66" s="20"/>
      <c r="J66" s="21"/>
      <c r="L66" s="31"/>
      <c r="M66" s="32"/>
      <c r="N66" s="32"/>
      <c r="O66" s="33"/>
    </row>
    <row r="67" spans="1:17" x14ac:dyDescent="0.3">
      <c r="A67" s="11"/>
      <c r="B67" s="11"/>
      <c r="C67" s="11"/>
      <c r="D67" s="12"/>
      <c r="E67" s="12"/>
      <c r="F67" s="12"/>
      <c r="G67" s="19"/>
      <c r="H67" s="20"/>
      <c r="I67" s="20"/>
      <c r="J67" s="21"/>
      <c r="L67" s="24"/>
      <c r="M67" s="24"/>
      <c r="N67" s="24"/>
      <c r="O67" s="24"/>
    </row>
    <row r="68" spans="1:17" x14ac:dyDescent="0.3">
      <c r="A68" s="11"/>
      <c r="B68" s="11"/>
      <c r="C68" s="11"/>
      <c r="D68" s="12"/>
      <c r="E68" s="12"/>
      <c r="F68" s="12"/>
      <c r="G68" s="19"/>
      <c r="H68" s="20"/>
      <c r="I68" s="20"/>
      <c r="J68" s="21"/>
      <c r="M68" s="13"/>
      <c r="N68" s="13"/>
    </row>
    <row r="69" spans="1:17" x14ac:dyDescent="0.3">
      <c r="A69" s="11"/>
      <c r="B69" s="11"/>
      <c r="C69" s="11"/>
      <c r="D69" s="12"/>
      <c r="E69" s="12"/>
      <c r="F69" s="12"/>
      <c r="G69" s="19"/>
      <c r="H69" s="20"/>
      <c r="I69" s="20"/>
      <c r="J69" s="21"/>
      <c r="M69" s="13"/>
      <c r="N69" s="13"/>
    </row>
    <row r="70" spans="1:17" x14ac:dyDescent="0.3">
      <c r="A70" s="11"/>
      <c r="B70" s="11"/>
      <c r="C70" s="11"/>
      <c r="D70" s="12"/>
      <c r="E70" s="12"/>
      <c r="F70" s="12"/>
      <c r="G70" s="19"/>
      <c r="H70" s="20"/>
      <c r="I70" s="20"/>
      <c r="J70" s="21"/>
    </row>
    <row r="71" spans="1:17" x14ac:dyDescent="0.3">
      <c r="A71" s="11" t="s">
        <v>37</v>
      </c>
      <c r="B71" s="11"/>
      <c r="C71" s="11"/>
      <c r="D71" s="22">
        <f>E21</f>
        <v>8.3000000000000007</v>
      </c>
      <c r="E71" s="22">
        <f>F21</f>
        <v>7.9</v>
      </c>
      <c r="F71" s="22">
        <f>G21</f>
        <v>8</v>
      </c>
      <c r="G71" s="19"/>
      <c r="H71" s="20"/>
      <c r="I71" s="20"/>
      <c r="J71" s="21"/>
    </row>
    <row r="73" spans="1:17" x14ac:dyDescent="0.3">
      <c r="F73" s="14"/>
      <c r="G73" s="14"/>
    </row>
    <row r="74" spans="1:17" x14ac:dyDescent="0.3">
      <c r="F74" s="13"/>
      <c r="G74" s="13"/>
    </row>
    <row r="75" spans="1:17" x14ac:dyDescent="0.3">
      <c r="F75" s="13"/>
      <c r="G75" s="13"/>
    </row>
    <row r="76" spans="1:17" x14ac:dyDescent="0.3">
      <c r="F76" s="13"/>
      <c r="G76" s="13"/>
    </row>
    <row r="77" spans="1:17" x14ac:dyDescent="0.3">
      <c r="F77" s="13"/>
      <c r="G77" s="13"/>
    </row>
    <row r="78" spans="1:17" x14ac:dyDescent="0.3">
      <c r="F78" s="13"/>
      <c r="G78" s="13"/>
    </row>
    <row r="79" spans="1:17" x14ac:dyDescent="0.3">
      <c r="F79" s="13"/>
      <c r="G79" s="13"/>
    </row>
    <row r="80" spans="1:17" x14ac:dyDescent="0.3">
      <c r="F80" s="13"/>
      <c r="G80" s="13"/>
    </row>
    <row r="81" spans="6:7" x14ac:dyDescent="0.3">
      <c r="F81" s="13"/>
      <c r="G81" s="13"/>
    </row>
    <row r="82" spans="6:7" x14ac:dyDescent="0.3">
      <c r="F82" s="13"/>
      <c r="G82" s="13"/>
    </row>
    <row r="83" spans="6:7" x14ac:dyDescent="0.3">
      <c r="F83" s="13"/>
      <c r="G83" s="13"/>
    </row>
    <row r="84" spans="6:7" x14ac:dyDescent="0.3">
      <c r="F84" s="13"/>
      <c r="G84" s="13"/>
    </row>
    <row r="85" spans="6:7" x14ac:dyDescent="0.3">
      <c r="F85" s="13"/>
      <c r="G85" s="13"/>
    </row>
    <row r="86" spans="6:7" x14ac:dyDescent="0.3">
      <c r="F86" s="13"/>
      <c r="G86" s="13"/>
    </row>
    <row r="87" spans="6:7" x14ac:dyDescent="0.3">
      <c r="F87" s="13"/>
      <c r="G87" s="13"/>
    </row>
  </sheetData>
  <autoFilter ref="H3:H39" xr:uid="{00000000-0009-0000-0000-000000000000}"/>
  <sortState xmlns:xlrd2="http://schemas.microsoft.com/office/spreadsheetml/2017/richdata2" ref="G3:G39">
    <sortCondition ref="G3"/>
  </sortState>
  <mergeCells count="57">
    <mergeCell ref="L60:O66"/>
    <mergeCell ref="A50:C50"/>
    <mergeCell ref="A43:C43"/>
    <mergeCell ref="A44:C44"/>
    <mergeCell ref="M44:O44"/>
    <mergeCell ref="G45:J46"/>
    <mergeCell ref="G47:J50"/>
    <mergeCell ref="G51:J53"/>
    <mergeCell ref="G44:J44"/>
    <mergeCell ref="G54:J57"/>
    <mergeCell ref="G58:J64"/>
    <mergeCell ref="G65:J70"/>
    <mergeCell ref="G71:J71"/>
    <mergeCell ref="A51:C53"/>
    <mergeCell ref="A54:C57"/>
    <mergeCell ref="A58:C64"/>
    <mergeCell ref="N1:P1"/>
    <mergeCell ref="E1:E2"/>
    <mergeCell ref="F1:F2"/>
    <mergeCell ref="G1:G2"/>
    <mergeCell ref="H1:H2"/>
    <mergeCell ref="I1:I2"/>
    <mergeCell ref="J1:J2"/>
    <mergeCell ref="K1:M1"/>
    <mergeCell ref="A1:A2"/>
    <mergeCell ref="B1:B2"/>
    <mergeCell ref="C1:C2"/>
    <mergeCell ref="D1:D2"/>
    <mergeCell ref="U1:U2"/>
    <mergeCell ref="V1:V2"/>
    <mergeCell ref="Q1:Q2"/>
    <mergeCell ref="R1:R2"/>
    <mergeCell ref="S1:S2"/>
    <mergeCell ref="A49:C49"/>
    <mergeCell ref="T1:T2"/>
    <mergeCell ref="A47:C48"/>
    <mergeCell ref="D47:D48"/>
    <mergeCell ref="E47:E48"/>
    <mergeCell ref="F47:F48"/>
    <mergeCell ref="A45:C46"/>
    <mergeCell ref="D45:D46"/>
    <mergeCell ref="E45:E46"/>
    <mergeCell ref="F45:F46"/>
    <mergeCell ref="D54:D57"/>
    <mergeCell ref="E54:E57"/>
    <mergeCell ref="F54:F57"/>
    <mergeCell ref="D58:D64"/>
    <mergeCell ref="E58:E64"/>
    <mergeCell ref="F58:F64"/>
    <mergeCell ref="D51:D53"/>
    <mergeCell ref="E51:E53"/>
    <mergeCell ref="F51:F53"/>
    <mergeCell ref="F65:F70"/>
    <mergeCell ref="A65:C70"/>
    <mergeCell ref="A71:C71"/>
    <mergeCell ref="D65:D70"/>
    <mergeCell ref="E65:E7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Кендысь Алексей М.</dc:creator>
  <cp:lastModifiedBy>feel it break</cp:lastModifiedBy>
  <dcterms:created xsi:type="dcterms:W3CDTF">2023-02-20T17:20:46Z</dcterms:created>
  <dcterms:modified xsi:type="dcterms:W3CDTF">2023-02-22T21:52:59Z</dcterms:modified>
</cp:coreProperties>
</file>