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3\"/>
    </mc:Choice>
  </mc:AlternateContent>
  <xr:revisionPtr revIDLastSave="0" documentId="13_ncr:1_{0A2880C0-F920-446C-8856-9C36DE9863B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, lab3" sheetId="2" r:id="rId1"/>
    <sheet name="lab2 results" sheetId="1" r:id="rId2"/>
  </sheets>
  <definedNames>
    <definedName name="_xlnm._FilterDatabase" localSheetId="1" hidden="1">'lab2 results'!$H$3:$H$39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C8" i="2" s="1"/>
  <c r="I7" i="2"/>
  <c r="C7" i="2"/>
  <c r="J3" i="2"/>
  <c r="G3" i="2"/>
  <c r="C3" i="2"/>
  <c r="F65" i="1" l="1"/>
  <c r="E65" i="1"/>
  <c r="D65" i="1"/>
  <c r="F71" i="1"/>
  <c r="E71" i="1"/>
  <c r="D71" i="1"/>
  <c r="M3" i="1" l="1" a="1"/>
  <c r="M3" i="1" s="1"/>
  <c r="L3" i="1" a="1"/>
  <c r="L8" i="1" s="1"/>
  <c r="K3" i="1" a="1"/>
  <c r="K3" i="1" s="1"/>
  <c r="P6" i="1" l="1"/>
  <c r="P3" i="1"/>
  <c r="P20" i="1"/>
  <c r="P4" i="1"/>
  <c r="L15" i="1"/>
  <c r="L7" i="1"/>
  <c r="L14" i="1"/>
  <c r="L6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P12" i="1" s="1"/>
  <c r="M5" i="1"/>
  <c r="M20" i="1"/>
  <c r="M16" i="1"/>
  <c r="M12" i="1"/>
  <c r="M8" i="1"/>
  <c r="M4" i="1"/>
  <c r="P7" i="1" s="1"/>
  <c r="M19" i="1"/>
  <c r="M15" i="1"/>
  <c r="M11" i="1"/>
  <c r="M7" i="1"/>
  <c r="K18" i="1"/>
  <c r="K14" i="1"/>
  <c r="K10" i="1"/>
  <c r="K6" i="1"/>
  <c r="K17" i="1"/>
  <c r="K13" i="1"/>
  <c r="K9" i="1"/>
  <c r="K5" i="1"/>
  <c r="K16" i="1"/>
  <c r="K12" i="1"/>
  <c r="K8" i="1"/>
  <c r="K4" i="1"/>
  <c r="K19" i="1"/>
  <c r="K15" i="1"/>
  <c r="K11" i="1"/>
  <c r="K7" i="1"/>
  <c r="P10" i="1" l="1"/>
  <c r="P21" i="1"/>
  <c r="P15" i="1"/>
  <c r="P9" i="1"/>
  <c r="P13" i="1"/>
  <c r="P18" i="1"/>
  <c r="P22" i="1"/>
  <c r="P11" i="1"/>
  <c r="P19" i="1"/>
  <c r="P17" i="1"/>
  <c r="N5" i="1"/>
  <c r="P8" i="1"/>
  <c r="P16" i="1"/>
  <c r="P5" i="1"/>
  <c r="E45" i="1"/>
  <c r="P14" i="1"/>
  <c r="L40" i="1"/>
  <c r="M40" i="1"/>
  <c r="F45" i="1" s="1"/>
  <c r="K40" i="1"/>
  <c r="D45" i="1" s="1"/>
  <c r="N16" i="1"/>
  <c r="N13" i="1"/>
  <c r="N7" i="1"/>
  <c r="N14" i="1"/>
  <c r="N18" i="1"/>
  <c r="N4" i="1"/>
  <c r="N6" i="1"/>
  <c r="N12" i="1"/>
  <c r="O7" i="1"/>
  <c r="O15" i="1"/>
  <c r="O8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N17" i="1"/>
  <c r="N11" i="1"/>
  <c r="N15" i="1"/>
  <c r="N8" i="1"/>
  <c r="N10" i="1"/>
  <c r="N19" i="1"/>
  <c r="J2" i="2" l="1"/>
  <c r="E49" i="1"/>
  <c r="E47" i="1"/>
  <c r="F49" i="1"/>
  <c r="F47" i="1"/>
  <c r="Q3" i="1"/>
  <c r="D49" i="1"/>
  <c r="D47" i="1"/>
  <c r="Q7" i="1"/>
  <c r="V9" i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50" i="1"/>
  <c r="F50" i="1"/>
  <c r="D50" i="1"/>
  <c r="D51" i="1" s="1"/>
  <c r="C2" i="2" l="1"/>
  <c r="C6" i="2" s="1"/>
  <c r="E51" i="1"/>
  <c r="F51" i="1"/>
  <c r="G2" i="2"/>
  <c r="S40" i="1"/>
  <c r="F54" i="1" s="1"/>
  <c r="Q40" i="1"/>
  <c r="T40" i="1"/>
  <c r="V40" i="1"/>
  <c r="F58" i="1" s="1"/>
  <c r="R40" i="1"/>
  <c r="E54" i="1" s="1"/>
  <c r="U40" i="1"/>
  <c r="E58" i="1" s="1"/>
  <c r="E9" i="2" l="1"/>
  <c r="C9" i="2" s="1"/>
  <c r="E6" i="2"/>
  <c r="G6" i="2" s="1"/>
  <c r="D54" i="1"/>
  <c r="D58" i="1"/>
</calcChain>
</file>

<file path=xl/sharedStrings.xml><?xml version="1.0" encoding="utf-8"?>
<sst xmlns="http://schemas.openxmlformats.org/spreadsheetml/2006/main" count="90" uniqueCount="86">
  <si>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</si>
  <si>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</si>
  <si>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</si>
  <si>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</si>
  <si>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</si>
  <si>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</si>
  <si>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</si>
  <si>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</si>
  <si>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</si>
  <si>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</si>
  <si>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</si>
  <si>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</si>
  <si>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</si>
  <si>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</si>
  <si>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</si>
  <si>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</si>
  <si>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</si>
  <si>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</si>
  <si>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</si>
  <si>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</si>
  <si>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</si>
  <si>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</si>
  <si>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</si>
  <si>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</si>
  <si>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</si>
  <si>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</si>
  <si>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</si>
  <si>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</si>
  <si>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</si>
  <si>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</si>
  <si>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</si>
  <si>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</si>
  <si>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</si>
  <si>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</si>
  <si>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</si>
  <si>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</si>
  <si>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</si>
  <si>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</si>
  <si>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</si>
  <si>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</si>
  <si>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</si>
  <si>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</si>
  <si>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</si>
  <si>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</si>
  <si>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</si>
  <si>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</si>
  <si>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</si>
  <si>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</si>
  <si>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</si>
  <si>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</si>
  <si>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</si>
  <si>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</si>
  <si>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</si>
  <si>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</si>
  <si>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</si>
  <si>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</si>
  <si>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</si>
  <si>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</si>
  <si>
    <t>Выборочная дисперсия первого ряда чуть больше выборочных дисперсий двух других рядов. Стандартное отклонение, соответственно, тоже больше. Таким образом, в январе наблюдался больший разброс температур.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</si>
  <si>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ряда распределение имеет плосковершинную форму.</t>
  </si>
  <si>
    <t>Значение медианы близко к среднему для всех рядов.</t>
  </si>
  <si>
    <t>Выборочные характеристики</t>
  </si>
  <si>
    <t>СТАНДОТКЛОНП для X</t>
  </si>
  <si>
    <t>СТАНДОТКЛОНП для Y</t>
  </si>
  <si>
    <t>КОВАР</t>
  </si>
  <si>
    <t>Уравнение модели y*(x) = ax+b</t>
  </si>
  <si>
    <t>Параметры линейной регрессии</t>
  </si>
  <si>
    <t>Оценка значимости</t>
  </si>
  <si>
    <t>ПИРСОН</t>
  </si>
  <si>
    <t>СТЬЮДРАСПОБР</t>
  </si>
  <si>
    <t>θ̅</t>
  </si>
  <si>
    <t>θ̲</t>
  </si>
  <si>
    <t>α</t>
  </si>
  <si>
    <t>β</t>
  </si>
  <si>
    <t>γ</t>
  </si>
  <si>
    <r>
      <t>σ</t>
    </r>
    <r>
      <rPr>
        <vertAlign val="subscript"/>
        <sz val="11"/>
        <color theme="1"/>
        <rFont val="Calibri"/>
        <family val="2"/>
        <charset val="204"/>
      </rPr>
      <t>r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</si>
  <si>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</si>
  <si>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(35;</t>
    </r>
    <r>
      <rPr>
        <sz val="11"/>
        <color theme="1"/>
        <rFont val="Calibri"/>
        <family val="2"/>
        <charset val="204"/>
      </rPr>
      <t>0,02)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</si>
  <si>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</si>
  <si>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γ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</si>
  <si>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</si>
  <si>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</si>
  <si>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</si>
  <si>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t>Длина доверительного интервала равна 0.52, т.е. коэффициент корреляции с вероятностью 0.98 попадает в этот интервал.</t>
  </si>
  <si>
    <r>
      <t>Значение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говорит о средней прямой зависимости. Нулевая гипотеза отвергается, т.е. величина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значима (уровень значимости 0.02).</t>
    </r>
  </si>
  <si>
    <t>Из графика корреляционного поля видно, что данные приблизительно сконцентрированы посередине и форма зависимости близка к линейной. Парный линейный коэффициент корреляции Пирсона указал на возможную среднюю зависимость, гипотеза о незначимости коэффициента корреляции была отклонена, и доверительный интервал показывает, что есть высокая вероятность слабой-средней зависимости. Из всего этого следует, что есть смысл в построении линейной регрессии и исследовании её свойств.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</si>
</sst>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'lab2 results'!$C$3:$C$39</c:f>
              <c:numCache>
                <c:formatCode>General</c:formatCode>
                <c:ptCount val="37"/>
                <c:pt idx="0">
                  <c:v>7.9</c:v>
                </c:pt>
                <c:pt idx="1">
                  <c:v>8.1999999999999993</c:v>
                </c:pt>
                <c:pt idx="2">
                  <c:v>8.3000000000000007</c:v>
                </c:pt>
                <c:pt idx="3">
                  <c:v>8.4</c:v>
                </c:pt>
                <c:pt idx="4">
                  <c:v>8.4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9</c:v>
                </c:pt>
                <c:pt idx="8">
                  <c:v>9</c:v>
                </c:pt>
                <c:pt idx="9">
                  <c:v>8.6</c:v>
                </c:pt>
                <c:pt idx="10">
                  <c:v>8.8000000000000007</c:v>
                </c:pt>
                <c:pt idx="11">
                  <c:v>8.5</c:v>
                </c:pt>
                <c:pt idx="12">
                  <c:v>8.1999999999999993</c:v>
                </c:pt>
                <c:pt idx="13">
                  <c:v>8.3000000000000007</c:v>
                </c:pt>
                <c:pt idx="14">
                  <c:v>7.8</c:v>
                </c:pt>
                <c:pt idx="15">
                  <c:v>8</c:v>
                </c:pt>
                <c:pt idx="16">
                  <c:v>7.7</c:v>
                </c:pt>
                <c:pt idx="17">
                  <c:v>7.8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7.5</c:v>
                </c:pt>
                <c:pt idx="22">
                  <c:v>7.9</c:v>
                </c:pt>
                <c:pt idx="23">
                  <c:v>7.8</c:v>
                </c:pt>
                <c:pt idx="24">
                  <c:v>6.3</c:v>
                </c:pt>
                <c:pt idx="25">
                  <c:v>7.9</c:v>
                </c:pt>
                <c:pt idx="26">
                  <c:v>9</c:v>
                </c:pt>
                <c:pt idx="27">
                  <c:v>7.4</c:v>
                </c:pt>
                <c:pt idx="28">
                  <c:v>7.9</c:v>
                </c:pt>
                <c:pt idx="29">
                  <c:v>8.4</c:v>
                </c:pt>
                <c:pt idx="30">
                  <c:v>7.7</c:v>
                </c:pt>
                <c:pt idx="31">
                  <c:v>7.6</c:v>
                </c:pt>
                <c:pt idx="32">
                  <c:v>7.9</c:v>
                </c:pt>
                <c:pt idx="33">
                  <c:v>7.6</c:v>
                </c:pt>
                <c:pt idx="34">
                  <c:v>7.6</c:v>
                </c:pt>
                <c:pt idx="35">
                  <c:v>7.9</c:v>
                </c:pt>
                <c:pt idx="36">
                  <c:v>7.6</c:v>
                </c:pt>
              </c:numCache>
            </c:numRef>
          </c:xVal>
          <c:yVal>
            <c:numRef>
              <c:f>'lab2 results'!$D$3:$D$39</c:f>
              <c:numCache>
                <c:formatCode>General</c:formatCode>
                <c:ptCount val="37"/>
                <c:pt idx="0">
                  <c:v>8.5</c:v>
                </c:pt>
                <c:pt idx="1">
                  <c:v>8.4</c:v>
                </c:pt>
                <c:pt idx="2">
                  <c:v>8.5</c:v>
                </c:pt>
                <c:pt idx="3">
                  <c:v>8.5</c:v>
                </c:pt>
                <c:pt idx="4">
                  <c:v>8.8000000000000007</c:v>
                </c:pt>
                <c:pt idx="5">
                  <c:v>7.9</c:v>
                </c:pt>
                <c:pt idx="6">
                  <c:v>8.5</c:v>
                </c:pt>
                <c:pt idx="7">
                  <c:v>9.1</c:v>
                </c:pt>
                <c:pt idx="8">
                  <c:v>8.9</c:v>
                </c:pt>
                <c:pt idx="9">
                  <c:v>8.6</c:v>
                </c:pt>
                <c:pt idx="10">
                  <c:v>7.9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7.9</c:v>
                </c:pt>
                <c:pt idx="14">
                  <c:v>7.8</c:v>
                </c:pt>
                <c:pt idx="15">
                  <c:v>8.1</c:v>
                </c:pt>
                <c:pt idx="16">
                  <c:v>7.8</c:v>
                </c:pt>
                <c:pt idx="17">
                  <c:v>8</c:v>
                </c:pt>
                <c:pt idx="18">
                  <c:v>7.3</c:v>
                </c:pt>
                <c:pt idx="19">
                  <c:v>7.2</c:v>
                </c:pt>
                <c:pt idx="20">
                  <c:v>8.1</c:v>
                </c:pt>
                <c:pt idx="21">
                  <c:v>8.9</c:v>
                </c:pt>
                <c:pt idx="22">
                  <c:v>7.1</c:v>
                </c:pt>
                <c:pt idx="23">
                  <c:v>7.3</c:v>
                </c:pt>
                <c:pt idx="24">
                  <c:v>7.3</c:v>
                </c:pt>
                <c:pt idx="25">
                  <c:v>7.5</c:v>
                </c:pt>
                <c:pt idx="26">
                  <c:v>7.9</c:v>
                </c:pt>
                <c:pt idx="27">
                  <c:v>7.6</c:v>
                </c:pt>
                <c:pt idx="28">
                  <c:v>8.3000000000000007</c:v>
                </c:pt>
                <c:pt idx="29">
                  <c:v>9</c:v>
                </c:pt>
                <c:pt idx="30">
                  <c:v>8.1</c:v>
                </c:pt>
                <c:pt idx="31">
                  <c:v>7.8</c:v>
                </c:pt>
                <c:pt idx="32">
                  <c:v>8.1</c:v>
                </c:pt>
                <c:pt idx="33">
                  <c:v>7.7</c:v>
                </c:pt>
                <c:pt idx="34">
                  <c:v>8</c:v>
                </c:pt>
                <c:pt idx="35">
                  <c:v>7.4</c:v>
                </c:pt>
                <c:pt idx="3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B-4807-8A96-0B1B8A22B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29504"/>
        <c:axId val="105831424"/>
      </c:scatterChart>
      <c:valAx>
        <c:axId val="10582950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ru-RU"/>
                  <a:t>, температура воды в феврале,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31424"/>
        <c:crosses val="autoZero"/>
        <c:crossBetween val="midCat"/>
      </c:valAx>
      <c:valAx>
        <c:axId val="10583142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ru-RU"/>
                  <a:t>, температура воды в марте,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13</xdr:row>
      <xdr:rowOff>99060</xdr:rowOff>
    </xdr:from>
    <xdr:to>
      <xdr:col>6</xdr:col>
      <xdr:colOff>432435</xdr:colOff>
      <xdr:row>29</xdr:row>
      <xdr:rowOff>156210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19" sqref="K19"/>
    </sheetView>
  </sheetViews>
  <sheetFormatPr defaultRowHeight="14.4" x14ac:dyDescent="0.3"/>
  <cols>
    <col min="1" max="1" width="11.6640625" customWidth="1"/>
    <col min="2" max="2" width="12.109375" customWidth="1"/>
    <col min="8" max="8" width="17.44140625" customWidth="1"/>
    <col min="9" max="9" width="11.33203125" customWidth="1"/>
    <col min="10" max="10" width="19" customWidth="1"/>
    <col min="11" max="11" width="23.88671875" customWidth="1"/>
    <col min="12" max="12" width="20.33203125" customWidth="1"/>
  </cols>
  <sheetData>
    <row r="1" spans="1:12" x14ac:dyDescent="0.3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6" x14ac:dyDescent="0.35">
      <c r="A2" s="20" t="s">
        <v>82</v>
      </c>
      <c r="B2" s="20"/>
      <c r="C2" s="1">
        <f>'lab2 results'!E50</f>
        <v>0.55295210126788286</v>
      </c>
      <c r="D2" s="16" t="s">
        <v>81</v>
      </c>
      <c r="E2" s="16"/>
      <c r="F2" s="16"/>
      <c r="G2" s="1">
        <f>'lab2 results'!F50</f>
        <v>0.5263960186438722</v>
      </c>
      <c r="H2" s="16" t="s">
        <v>80</v>
      </c>
      <c r="I2" s="16"/>
      <c r="J2" s="16">
        <f>SUMPRODUCT('lab2 results'!C3:C39-'lab2 results'!E45, 'lab2 results'!D3:D39-'lab2 results'!F45)/'lab2 results'!L40</f>
        <v>0.17327976625273925</v>
      </c>
      <c r="K2" s="16"/>
      <c r="L2" s="16"/>
    </row>
    <row r="3" spans="1:12" x14ac:dyDescent="0.3">
      <c r="A3" s="18" t="s">
        <v>62</v>
      </c>
      <c r="B3" s="18"/>
      <c r="C3" s="1">
        <f>STDEVP('lab2 results'!C3:C39)</f>
        <v>0.55295210126788263</v>
      </c>
      <c r="D3" s="18" t="s">
        <v>63</v>
      </c>
      <c r="E3" s="18"/>
      <c r="F3" s="18"/>
      <c r="G3" s="1">
        <f>STDEVP('lab2 results'!D3:D39)</f>
        <v>0.5263960186438722</v>
      </c>
      <c r="H3" s="18" t="s">
        <v>64</v>
      </c>
      <c r="I3" s="18"/>
      <c r="J3" s="16">
        <f>COVAR('lab2 results'!C3:C39, 'lab2 results'!D3:D39)</f>
        <v>0.17327976625273925</v>
      </c>
      <c r="K3" s="16"/>
      <c r="L3" s="16"/>
    </row>
    <row r="4" spans="1:12" x14ac:dyDescent="0.3">
      <c r="A4" s="16" t="s">
        <v>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">
      <c r="A5" s="16" t="s">
        <v>66</v>
      </c>
      <c r="B5" s="16"/>
      <c r="C5" s="16"/>
      <c r="D5" s="16" t="s">
        <v>67</v>
      </c>
      <c r="E5" s="16"/>
      <c r="F5" s="16"/>
      <c r="G5" s="16"/>
      <c r="H5" s="16"/>
      <c r="I5" s="16"/>
      <c r="J5" s="18" t="s">
        <v>29</v>
      </c>
      <c r="K5" s="18"/>
      <c r="L5" s="18"/>
    </row>
    <row r="6" spans="1:12" ht="15.6" x14ac:dyDescent="0.35">
      <c r="A6" s="16" t="s">
        <v>78</v>
      </c>
      <c r="B6" s="16"/>
      <c r="C6" s="1">
        <f>J2/(C2*G2)</f>
        <v>0.59531626016584871</v>
      </c>
      <c r="D6" s="19" t="s">
        <v>75</v>
      </c>
      <c r="E6" s="16">
        <f>SQRT((1-C6^2)/('lab2 results'!L40-2))</f>
        <v>0.13581484774523497</v>
      </c>
      <c r="F6" s="16" t="s">
        <v>76</v>
      </c>
      <c r="G6" s="22">
        <f>C6/E6</f>
        <v>4.3832929171526107</v>
      </c>
      <c r="H6" s="1" t="s">
        <v>77</v>
      </c>
      <c r="I6" s="13">
        <v>2.44</v>
      </c>
      <c r="J6" s="17" t="s">
        <v>84</v>
      </c>
      <c r="K6" s="17"/>
      <c r="L6" s="17"/>
    </row>
    <row r="7" spans="1:12" x14ac:dyDescent="0.3">
      <c r="A7" s="18" t="s">
        <v>68</v>
      </c>
      <c r="B7" s="18"/>
      <c r="C7" s="1">
        <f>PEARSON('lab2 results'!C3:C39, 'lab2 results'!D3:D39)</f>
        <v>0.59531626016584893</v>
      </c>
      <c r="D7" s="16"/>
      <c r="E7" s="16"/>
      <c r="F7" s="16"/>
      <c r="G7" s="22"/>
      <c r="H7" s="2" t="s">
        <v>69</v>
      </c>
      <c r="I7" s="14">
        <f>TINV(0.02, 35)</f>
        <v>2.4377225471437423</v>
      </c>
      <c r="J7" s="17"/>
      <c r="K7" s="17"/>
      <c r="L7" s="17"/>
    </row>
    <row r="8" spans="1:12" x14ac:dyDescent="0.3">
      <c r="A8" s="19" t="s">
        <v>71</v>
      </c>
      <c r="B8" s="16"/>
      <c r="C8" s="1">
        <f>(EXP(2*E8)-1)/(EXP(2*E8)+1)</f>
        <v>0.2786971970352396</v>
      </c>
      <c r="D8" s="15" t="s">
        <v>72</v>
      </c>
      <c r="E8" s="14">
        <f>0.5*LN((1+C6)/(1-C6))-(I8/SQRT('lab2 results'!L40-3))</f>
        <v>0.28626899913994547</v>
      </c>
      <c r="F8" s="19" t="s">
        <v>74</v>
      </c>
      <c r="G8" s="22">
        <v>0.98</v>
      </c>
      <c r="H8" s="16" t="s">
        <v>79</v>
      </c>
      <c r="I8" s="22">
        <v>2.33</v>
      </c>
      <c r="J8" s="17" t="s">
        <v>83</v>
      </c>
      <c r="K8" s="17"/>
      <c r="L8" s="17"/>
    </row>
    <row r="9" spans="1:12" x14ac:dyDescent="0.3">
      <c r="A9" s="19" t="s">
        <v>70</v>
      </c>
      <c r="B9" s="16"/>
      <c r="C9" s="1">
        <f>(EXP(2*E9)-1)/(EXP(2*E9)+1)</f>
        <v>0.79521231427662864</v>
      </c>
      <c r="D9" s="15" t="s">
        <v>73</v>
      </c>
      <c r="E9" s="14">
        <f>0.5*LN((1+C6)/(1-C6))+(I8/SQRT('lab2 results'!L40-3))</f>
        <v>1.0854524059040367</v>
      </c>
      <c r="F9" s="16"/>
      <c r="G9" s="22"/>
      <c r="H9" s="16"/>
      <c r="I9" s="22"/>
      <c r="J9" s="17"/>
      <c r="K9" s="17"/>
      <c r="L9" s="17"/>
    </row>
    <row r="10" spans="1:12" x14ac:dyDescent="0.3">
      <c r="A10" s="30" t="s">
        <v>85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</row>
    <row r="12" spans="1:12" x14ac:dyDescent="0.3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8"/>
    </row>
  </sheetData>
  <mergeCells count="28">
    <mergeCell ref="J8:L9"/>
    <mergeCell ref="A10:L12"/>
    <mergeCell ref="A8:B8"/>
    <mergeCell ref="A9:B9"/>
    <mergeCell ref="A2:B2"/>
    <mergeCell ref="A3:B3"/>
    <mergeCell ref="D2:F2"/>
    <mergeCell ref="D3:F3"/>
    <mergeCell ref="A5:C5"/>
    <mergeCell ref="D5:I5"/>
    <mergeCell ref="I8:I9"/>
    <mergeCell ref="F8:F9"/>
    <mergeCell ref="G8:G9"/>
    <mergeCell ref="H8:H9"/>
    <mergeCell ref="G6:G7"/>
    <mergeCell ref="J6:L7"/>
    <mergeCell ref="J5:L5"/>
    <mergeCell ref="A1:L1"/>
    <mergeCell ref="J2:L2"/>
    <mergeCell ref="J3:L3"/>
    <mergeCell ref="A4:L4"/>
    <mergeCell ref="A6:B6"/>
    <mergeCell ref="A7:B7"/>
    <mergeCell ref="D6:D7"/>
    <mergeCell ref="E6:E7"/>
    <mergeCell ref="F6:F7"/>
    <mergeCell ref="H2:I2"/>
    <mergeCell ref="H3:I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7"/>
  <sheetViews>
    <sheetView topLeftCell="A12" workbookViewId="0">
      <selection activeCell="E47" sqref="E47:E48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4.44140625" customWidth="1"/>
    <col min="8" max="8" width="14" customWidth="1"/>
    <col min="9" max="9" width="13.33203125" customWidth="1"/>
    <col min="10" max="10" width="11.6640625" customWidth="1"/>
    <col min="11" max="11" width="12.5546875" customWidth="1"/>
    <col min="12" max="12" width="16.6640625" customWidth="1"/>
    <col min="13" max="13" width="15.88671875" customWidth="1"/>
    <col min="14" max="14" width="16.109375" customWidth="1"/>
    <col min="15" max="15" width="15.33203125" customWidth="1"/>
  </cols>
  <sheetData>
    <row r="1" spans="1:22" x14ac:dyDescent="0.3">
      <c r="A1" s="18" t="s">
        <v>0</v>
      </c>
      <c r="B1" s="29" t="s">
        <v>11</v>
      </c>
      <c r="C1" s="29" t="s">
        <v>12</v>
      </c>
      <c r="D1" s="29" t="s">
        <v>13</v>
      </c>
      <c r="E1" s="29" t="s">
        <v>14</v>
      </c>
      <c r="F1" s="29" t="s">
        <v>15</v>
      </c>
      <c r="G1" s="29" t="s">
        <v>16</v>
      </c>
      <c r="H1" s="29" t="s">
        <v>17</v>
      </c>
      <c r="I1" s="29" t="s">
        <v>18</v>
      </c>
      <c r="J1" s="29" t="s">
        <v>19</v>
      </c>
      <c r="K1" s="18" t="s">
        <v>2</v>
      </c>
      <c r="L1" s="18"/>
      <c r="M1" s="18"/>
      <c r="N1" s="26" t="s">
        <v>1</v>
      </c>
      <c r="O1" s="27"/>
      <c r="P1" s="28"/>
      <c r="Q1" s="18" t="s">
        <v>30</v>
      </c>
      <c r="R1" s="18" t="s">
        <v>31</v>
      </c>
      <c r="S1" s="18" t="s">
        <v>32</v>
      </c>
      <c r="T1" s="18" t="s">
        <v>33</v>
      </c>
      <c r="U1" s="18" t="s">
        <v>34</v>
      </c>
      <c r="V1" s="18" t="s">
        <v>35</v>
      </c>
    </row>
    <row r="2" spans="1:22" ht="16.8" x14ac:dyDescent="0.35">
      <c r="A2" s="18"/>
      <c r="B2" s="29"/>
      <c r="C2" s="29"/>
      <c r="D2" s="29"/>
      <c r="E2" s="29"/>
      <c r="F2" s="29"/>
      <c r="G2" s="29"/>
      <c r="H2" s="29"/>
      <c r="I2" s="29"/>
      <c r="J2" s="29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18"/>
      <c r="R2" s="18"/>
      <c r="S2" s="18"/>
      <c r="T2" s="18"/>
      <c r="U2" s="18"/>
      <c r="V2" s="18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 t="shared" ref="R3:R39" si="0">(C3-$E$45)^3</f>
        <v>-3.8858507886997836E-4</v>
      </c>
      <c r="S3" s="1">
        <f t="shared" ref="S3:S39" si="1">(D3-$F$45)^3</f>
        <v>9.0306516889423774E-2</v>
      </c>
      <c r="T3" s="1">
        <f t="shared" ref="T3:T39" si="2">(B3-$D$45)^4</f>
        <v>3.0797814328651706E-2</v>
      </c>
      <c r="U3" s="1">
        <f t="shared" ref="U3:U39" si="3">(C3-$E$45)^4</f>
        <v>2.8356208458079985E-5</v>
      </c>
      <c r="V3" s="1">
        <f t="shared" ref="V3:V39" si="4"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ref="Q4:Q39" si="5">(B4-$D$45)^3</f>
        <v>3.2437012615245127E-2</v>
      </c>
      <c r="R4" s="1">
        <f t="shared" si="0"/>
        <v>1.17012615244898E-2</v>
      </c>
      <c r="S4" s="1">
        <f t="shared" si="1"/>
        <v>4.2380293368605923E-2</v>
      </c>
      <c r="T4" s="1">
        <f t="shared" si="2"/>
        <v>1.0344776996213336E-2</v>
      </c>
      <c r="U4" s="1">
        <f t="shared" si="3"/>
        <v>2.6565026163706301E-3</v>
      </c>
      <c r="V4" s="1">
        <f t="shared" si="4"/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5"/>
        <v>7.3517363236136266E-2</v>
      </c>
      <c r="R5" s="1">
        <f t="shared" si="0"/>
        <v>3.497445363551982E-2</v>
      </c>
      <c r="S5" s="1">
        <f t="shared" si="1"/>
        <v>9.0306516889423774E-2</v>
      </c>
      <c r="T5" s="1">
        <f t="shared" si="2"/>
        <v>3.0797814328651706E-2</v>
      </c>
      <c r="U5" s="1">
        <f t="shared" si="3"/>
        <v>1.1437591594318614E-2</v>
      </c>
      <c r="V5" s="1">
        <f t="shared" si="4"/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5"/>
        <v>1.0491797129489033E-2</v>
      </c>
      <c r="R6" s="1">
        <f t="shared" si="0"/>
        <v>7.7869267368170986E-2</v>
      </c>
      <c r="S6" s="1">
        <f t="shared" si="1"/>
        <v>9.0306516889423774E-2</v>
      </c>
      <c r="T6" s="1">
        <f t="shared" si="2"/>
        <v>2.2968528851043672E-3</v>
      </c>
      <c r="U6" s="1">
        <f t="shared" si="3"/>
        <v>3.325228174100265E-2</v>
      </c>
      <c r="V6" s="1">
        <f t="shared" si="4"/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 t="shared" si="0"/>
        <v>7.7869267368170986E-2</v>
      </c>
      <c r="S7" s="1">
        <f t="shared" si="1"/>
        <v>0.4195987009653922</v>
      </c>
      <c r="T7" s="1">
        <f t="shared" si="2"/>
        <v>0.26712814619448544</v>
      </c>
      <c r="U7" s="1">
        <f t="shared" si="3"/>
        <v>3.325228174100265E-2</v>
      </c>
      <c r="V7" s="1">
        <f t="shared" si="4"/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5"/>
        <v>3.2437012615245127E-2</v>
      </c>
      <c r="R8" s="1">
        <f t="shared" si="0"/>
        <v>1.17012615244898E-2</v>
      </c>
      <c r="S8" s="1">
        <f t="shared" si="1"/>
        <v>-3.4670404517008037E-3</v>
      </c>
      <c r="T8" s="1">
        <f t="shared" si="2"/>
        <v>1.0344776996213336E-2</v>
      </c>
      <c r="U8" s="1">
        <f t="shared" si="3"/>
        <v>2.6565026163706301E-3</v>
      </c>
      <c r="V8" s="1">
        <f t="shared" si="4"/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5"/>
        <v>1.6817167788680456E-3</v>
      </c>
      <c r="R9" s="1">
        <f t="shared" si="0"/>
        <v>1.17012615244898E-2</v>
      </c>
      <c r="S9" s="1">
        <f t="shared" si="1"/>
        <v>9.0306516889423774E-2</v>
      </c>
      <c r="T9" s="1">
        <f t="shared" si="2"/>
        <v>1.9998794127079703E-4</v>
      </c>
      <c r="U9" s="1">
        <f t="shared" si="3"/>
        <v>2.6565026163706301E-3</v>
      </c>
      <c r="V9" s="1">
        <f t="shared" si="4"/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5"/>
        <v>0.54919011707105359</v>
      </c>
      <c r="R10" s="1">
        <f t="shared" si="0"/>
        <v>1.0832922038181301</v>
      </c>
      <c r="S10" s="1">
        <f t="shared" si="1"/>
        <v>1.153161155311627</v>
      </c>
      <c r="T10" s="1">
        <f t="shared" si="2"/>
        <v>0.44974217695278207</v>
      </c>
      <c r="U10" s="1">
        <f t="shared" si="3"/>
        <v>1.1125703714888888</v>
      </c>
      <c r="V10" s="1">
        <f t="shared" si="4"/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5"/>
        <v>1.0491797129489033E-2</v>
      </c>
      <c r="R11" s="1">
        <f t="shared" si="0"/>
        <v>1.0832922038181301</v>
      </c>
      <c r="S11" s="1">
        <f t="shared" si="1"/>
        <v>0.61120060016188527</v>
      </c>
      <c r="T11" s="1">
        <f t="shared" si="2"/>
        <v>2.2968528851043672E-3</v>
      </c>
      <c r="U11" s="1">
        <f t="shared" si="3"/>
        <v>1.1125703714888888</v>
      </c>
      <c r="V11" s="1">
        <f t="shared" si="4"/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5"/>
        <v>7.3517363236136266E-2</v>
      </c>
      <c r="R12" s="1">
        <f t="shared" si="0"/>
        <v>0.24652375969833737</v>
      </c>
      <c r="S12" s="1">
        <f t="shared" si="1"/>
        <v>0.16515165932916032</v>
      </c>
      <c r="T12" s="1">
        <f t="shared" si="2"/>
        <v>3.0797814328651706E-2</v>
      </c>
      <c r="U12" s="1">
        <f t="shared" si="3"/>
        <v>0.15457706013517319</v>
      </c>
      <c r="V12" s="1">
        <f t="shared" si="4"/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5"/>
        <v>1.0491797129489033E-2</v>
      </c>
      <c r="R13" s="1">
        <f t="shared" si="0"/>
        <v>0.56566473851499233</v>
      </c>
      <c r="S13" s="1">
        <f t="shared" si="1"/>
        <v>-3.4670404517008037E-3</v>
      </c>
      <c r="T13" s="1">
        <f t="shared" si="2"/>
        <v>2.2968528851043672E-3</v>
      </c>
      <c r="U13" s="1">
        <f t="shared" si="3"/>
        <v>0.46782002698807429</v>
      </c>
      <c r="V13" s="1">
        <f t="shared" si="4"/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5"/>
        <v>3.2437012615245127E-2</v>
      </c>
      <c r="R14" s="1">
        <f t="shared" si="0"/>
        <v>0.14638570272244353</v>
      </c>
      <c r="S14" s="1">
        <f t="shared" si="1"/>
        <v>1.5372988766706832E-2</v>
      </c>
      <c r="T14" s="1">
        <f t="shared" si="2"/>
        <v>1.0344776996213336E-2</v>
      </c>
      <c r="U14" s="1">
        <f t="shared" si="3"/>
        <v>7.7149221705071352E-2</v>
      </c>
      <c r="V14" s="1">
        <f t="shared" si="4"/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5"/>
        <v>0.23708346988332546</v>
      </c>
      <c r="R15" s="1">
        <f t="shared" si="0"/>
        <v>1.17012615244898E-2</v>
      </c>
      <c r="S15" s="1">
        <f t="shared" si="1"/>
        <v>3.2846030837264456E-3</v>
      </c>
      <c r="T15" s="1">
        <f t="shared" si="2"/>
        <v>0.14673544487373422</v>
      </c>
      <c r="U15" s="1">
        <f t="shared" si="3"/>
        <v>2.6565026163706301E-3</v>
      </c>
      <c r="V15" s="1">
        <f t="shared" si="4"/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5"/>
        <v>1.6817167788680456E-3</v>
      </c>
      <c r="R16" s="1">
        <f t="shared" si="0"/>
        <v>3.497445363551982E-2</v>
      </c>
      <c r="S16" s="1">
        <f t="shared" si="1"/>
        <v>-3.4670404517008037E-3</v>
      </c>
      <c r="T16" s="1">
        <f t="shared" si="2"/>
        <v>1.9998794127079703E-4</v>
      </c>
      <c r="U16" s="1">
        <f t="shared" si="3"/>
        <v>1.1437591594318614E-2</v>
      </c>
      <c r="V16" s="1">
        <f t="shared" si="4"/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5"/>
        <v>1.6817167788680456E-3</v>
      </c>
      <c r="R17" s="1">
        <f t="shared" si="0"/>
        <v>-5.1752907034135808E-3</v>
      </c>
      <c r="S17" s="1">
        <f t="shared" si="1"/>
        <v>-1.5879750459005533E-2</v>
      </c>
      <c r="T17" s="1">
        <f t="shared" si="2"/>
        <v>1.9998794127079703E-4</v>
      </c>
      <c r="U17" s="1">
        <f t="shared" si="3"/>
        <v>8.9518541896884481E-4</v>
      </c>
      <c r="V17" s="1">
        <f t="shared" si="4"/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5"/>
        <v>1.6817167788680456E-3</v>
      </c>
      <c r="R18" s="1">
        <f t="shared" si="0"/>
        <v>1.9742167295122134E-5</v>
      </c>
      <c r="S18" s="1">
        <f t="shared" si="1"/>
        <v>1.1513631966516615E-4</v>
      </c>
      <c r="T18" s="1">
        <f t="shared" si="2"/>
        <v>1.9998794127079703E-4</v>
      </c>
      <c r="U18" s="1">
        <f t="shared" si="3"/>
        <v>5.3357208905732321E-7</v>
      </c>
      <c r="V18" s="1">
        <f t="shared" si="4"/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5"/>
        <v>6.7715633822281323E-6</v>
      </c>
      <c r="R19" s="1">
        <f t="shared" si="0"/>
        <v>-2.0340374706335578E-2</v>
      </c>
      <c r="S19" s="1">
        <f t="shared" si="1"/>
        <v>-1.5879750459005533E-2</v>
      </c>
      <c r="T19" s="1">
        <f t="shared" si="2"/>
        <v>1.2811065858269459E-7</v>
      </c>
      <c r="U19" s="1">
        <f t="shared" si="3"/>
        <v>5.5523725549727143E-3</v>
      </c>
      <c r="V19" s="1">
        <f t="shared" si="4"/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5"/>
        <v>-5.330385169683852E-4</v>
      </c>
      <c r="R20" s="1">
        <f t="shared" si="0"/>
        <v>-5.1752907034135808E-3</v>
      </c>
      <c r="S20" s="1">
        <f t="shared" si="1"/>
        <v>-1.3541152547727153E-4</v>
      </c>
      <c r="T20" s="1">
        <f t="shared" si="2"/>
        <v>4.3219339213652644E-5</v>
      </c>
      <c r="U20" s="1">
        <f t="shared" si="3"/>
        <v>8.9518541896884481E-4</v>
      </c>
      <c r="V20" s="1">
        <f t="shared" si="4"/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5"/>
        <v>-0.47652792529563692</v>
      </c>
      <c r="R21" s="1">
        <f t="shared" si="0"/>
        <v>-0.46184147039662271</v>
      </c>
      <c r="S21" s="1">
        <f t="shared" si="1"/>
        <v>-0.42415951671174595</v>
      </c>
      <c r="T21" s="1">
        <f t="shared" si="2"/>
        <v>0.37220694705524021</v>
      </c>
      <c r="U21" s="1">
        <f t="shared" si="3"/>
        <v>0.35699097441468741</v>
      </c>
      <c r="V21" s="1">
        <f t="shared" si="4"/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5"/>
        <v>-0.19620506189169409</v>
      </c>
      <c r="R22" s="1">
        <f t="shared" si="0"/>
        <v>-0.46184147039662271</v>
      </c>
      <c r="S22" s="1">
        <f t="shared" si="1"/>
        <v>-0.61705871320553651</v>
      </c>
      <c r="T22" s="1">
        <f t="shared" si="2"/>
        <v>0.11401104947760594</v>
      </c>
      <c r="U22" s="1">
        <f t="shared" si="3"/>
        <v>0.35699097441468741</v>
      </c>
      <c r="V22" s="1">
        <f t="shared" si="4"/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/>
      <c r="I23" s="1"/>
      <c r="J23" s="1"/>
      <c r="K23" s="1"/>
      <c r="L23" s="1"/>
      <c r="M23" s="1"/>
      <c r="N23" s="1"/>
      <c r="O23" s="1"/>
      <c r="P23" s="1"/>
      <c r="Q23" s="1">
        <f t="shared" si="5"/>
        <v>-5.6500341342072424</v>
      </c>
      <c r="R23" s="1">
        <f t="shared" si="0"/>
        <v>-0.30478449450180883</v>
      </c>
      <c r="S23" s="1">
        <f t="shared" si="1"/>
        <v>1.1513631966516615E-4</v>
      </c>
      <c r="T23" s="1">
        <f t="shared" si="2"/>
        <v>10.063168903898839</v>
      </c>
      <c r="U23" s="1">
        <f t="shared" si="3"/>
        <v>0.20511172738094757</v>
      </c>
      <c r="V23" s="1">
        <f t="shared" si="4"/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5"/>
        <v>-4.7507916214241934</v>
      </c>
      <c r="R24" s="1">
        <f t="shared" si="0"/>
        <v>-0.10580567784731516</v>
      </c>
      <c r="S24" s="1">
        <f t="shared" si="1"/>
        <v>0.61120060016188527</v>
      </c>
      <c r="T24" s="1">
        <f t="shared" si="2"/>
        <v>7.9864659149347217</v>
      </c>
      <c r="U24" s="1">
        <f t="shared" si="3"/>
        <v>5.0043226008865453E-2</v>
      </c>
      <c r="V24" s="1">
        <f t="shared" si="4"/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5"/>
        <v>1.0578373047993208</v>
      </c>
      <c r="R25" s="1">
        <f t="shared" si="0"/>
        <v>-3.8858507886997836E-4</v>
      </c>
      <c r="S25" s="1">
        <f t="shared" si="1"/>
        <v>-0.86103899078041046</v>
      </c>
      <c r="T25" s="1">
        <f t="shared" si="2"/>
        <v>1.077850442998227</v>
      </c>
      <c r="U25" s="1">
        <f t="shared" si="3"/>
        <v>2.8356208458079985E-5</v>
      </c>
      <c r="V25" s="1">
        <f t="shared" si="4"/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5"/>
        <v>0.54919011707105359</v>
      </c>
      <c r="R26" s="1">
        <f t="shared" si="0"/>
        <v>-5.1752907034135808E-3</v>
      </c>
      <c r="S26" s="1">
        <f t="shared" si="1"/>
        <v>-0.42415951671174595</v>
      </c>
      <c r="T26" s="1">
        <f t="shared" si="2"/>
        <v>0.44974217695278207</v>
      </c>
      <c r="U26" s="1">
        <f t="shared" si="3"/>
        <v>8.9518541896884481E-4</v>
      </c>
      <c r="V26" s="1">
        <f t="shared" si="4"/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5"/>
        <v>6.7715633822281323E-6</v>
      </c>
      <c r="R27" s="1">
        <f t="shared" si="0"/>
        <v>-4.682381280476986</v>
      </c>
      <c r="S27" s="1">
        <f t="shared" si="1"/>
        <v>-0.42415951671174595</v>
      </c>
      <c r="T27" s="1">
        <f t="shared" si="2"/>
        <v>1.2811065858269459E-7</v>
      </c>
      <c r="U27" s="1">
        <f t="shared" si="3"/>
        <v>7.8334973313925884</v>
      </c>
      <c r="V27" s="1">
        <f t="shared" si="4"/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5"/>
        <v>-5.6500341342072424</v>
      </c>
      <c r="R28" s="1">
        <f t="shared" si="0"/>
        <v>-3.8858507886997836E-4</v>
      </c>
      <c r="S28" s="1">
        <f t="shared" si="1"/>
        <v>-0.16760436696740622</v>
      </c>
      <c r="T28" s="1">
        <f t="shared" si="2"/>
        <v>10.063168903898839</v>
      </c>
      <c r="U28" s="1">
        <f t="shared" si="3"/>
        <v>2.8356208458079985E-5</v>
      </c>
      <c r="V28" s="1">
        <f t="shared" si="4"/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5"/>
        <v>0.54919011707105359</v>
      </c>
      <c r="R29" s="1">
        <f t="shared" si="0"/>
        <v>1.0832922038181301</v>
      </c>
      <c r="S29" s="1">
        <f t="shared" si="1"/>
        <v>-3.4670404517008037E-3</v>
      </c>
      <c r="T29" s="1">
        <f t="shared" si="2"/>
        <v>0.44974217695278207</v>
      </c>
      <c r="U29" s="1">
        <f t="shared" si="3"/>
        <v>1.1125703714888888</v>
      </c>
      <c r="V29" s="1">
        <f t="shared" si="4"/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5"/>
        <v>-5.9377134621838058E-3</v>
      </c>
      <c r="R30" s="1">
        <f t="shared" si="0"/>
        <v>-0.18810589698537231</v>
      </c>
      <c r="S30" s="1">
        <f t="shared" si="1"/>
        <v>-9.1948413716858413E-2</v>
      </c>
      <c r="T30" s="1">
        <f t="shared" si="2"/>
        <v>1.075207572881928E-3</v>
      </c>
      <c r="U30" s="1">
        <f t="shared" si="3"/>
        <v>0.1077795950294568</v>
      </c>
      <c r="V30" s="1">
        <f t="shared" si="4"/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5"/>
        <v>3.2437012615245127E-2</v>
      </c>
      <c r="R31" s="1">
        <f t="shared" si="0"/>
        <v>-3.8858507886997836E-4</v>
      </c>
      <c r="S31" s="1">
        <f t="shared" si="1"/>
        <v>1.5372988766706832E-2</v>
      </c>
      <c r="T31" s="1">
        <f t="shared" si="2"/>
        <v>1.0344776996213336E-2</v>
      </c>
      <c r="U31" s="1">
        <f t="shared" si="3"/>
        <v>2.8356208458079985E-5</v>
      </c>
      <c r="V31" s="1">
        <f t="shared" si="4"/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5"/>
        <v>1.6817167788680456E-3</v>
      </c>
      <c r="R32" s="1">
        <f t="shared" si="0"/>
        <v>7.7869267368170986E-2</v>
      </c>
      <c r="S32" s="1">
        <f t="shared" si="1"/>
        <v>0.85372141827729686</v>
      </c>
      <c r="T32" s="1">
        <f t="shared" si="2"/>
        <v>1.9998794127079703E-4</v>
      </c>
      <c r="U32" s="1">
        <f t="shared" si="3"/>
        <v>3.325228174100265E-2</v>
      </c>
      <c r="V32" s="1">
        <f t="shared" si="4"/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5"/>
        <v>-5.9377134621838058E-3</v>
      </c>
      <c r="R33" s="1">
        <f t="shared" si="0"/>
        <v>-2.0340374706335578E-2</v>
      </c>
      <c r="S33" s="1">
        <f t="shared" si="1"/>
        <v>1.1513631966516615E-4</v>
      </c>
      <c r="T33" s="1">
        <f t="shared" si="2"/>
        <v>1.075207572881928E-3</v>
      </c>
      <c r="U33" s="1">
        <f t="shared" si="3"/>
        <v>5.5523725549727143E-3</v>
      </c>
      <c r="V33" s="1">
        <f t="shared" si="4"/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5"/>
        <v>-5.5341657947209202E-2</v>
      </c>
      <c r="R34" s="1">
        <f t="shared" si="0"/>
        <v>-5.1883837087636303E-2</v>
      </c>
      <c r="S34" s="1">
        <f t="shared" si="1"/>
        <v>-1.5879750459005533E-2</v>
      </c>
      <c r="T34" s="1">
        <f t="shared" si="2"/>
        <v>2.1089658839341854E-2</v>
      </c>
      <c r="U34" s="1">
        <f t="shared" si="3"/>
        <v>1.935126896782121E-2</v>
      </c>
      <c r="V34" s="1">
        <f t="shared" si="4"/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5"/>
        <v>1.6817167788680456E-3</v>
      </c>
      <c r="R35" s="1">
        <f t="shared" si="0"/>
        <v>-3.8858507886997836E-4</v>
      </c>
      <c r="S35" s="1">
        <f t="shared" si="1"/>
        <v>1.1513631966516615E-4</v>
      </c>
      <c r="T35" s="1">
        <f t="shared" si="2"/>
        <v>1.9998794127079703E-4</v>
      </c>
      <c r="U35" s="1">
        <f t="shared" si="3"/>
        <v>2.8356208458079985E-5</v>
      </c>
      <c r="V35" s="1">
        <f t="shared" si="4"/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5"/>
        <v>-5.330385169683852E-4</v>
      </c>
      <c r="R36" s="1">
        <f t="shared" si="0"/>
        <v>-5.1883837087636303E-2</v>
      </c>
      <c r="S36" s="1">
        <f t="shared" si="1"/>
        <v>-4.3373541547391224E-2</v>
      </c>
      <c r="T36" s="1">
        <f t="shared" si="2"/>
        <v>4.3219339213652644E-5</v>
      </c>
      <c r="U36" s="1">
        <f t="shared" si="3"/>
        <v>1.935126896782121E-2</v>
      </c>
      <c r="V36" s="1">
        <f t="shared" si="4"/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5"/>
        <v>-0.31593406116123324</v>
      </c>
      <c r="R37" s="1">
        <f t="shared" si="0"/>
        <v>-5.1883837087636303E-2</v>
      </c>
      <c r="S37" s="1">
        <f t="shared" si="1"/>
        <v>-1.3541152547727153E-4</v>
      </c>
      <c r="T37" s="1">
        <f t="shared" si="2"/>
        <v>0.21517671192602889</v>
      </c>
      <c r="U37" s="1">
        <f t="shared" si="3"/>
        <v>1.935126896782121E-2</v>
      </c>
      <c r="V37" s="1">
        <f t="shared" si="4"/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5"/>
        <v>6.7715633822281323E-6</v>
      </c>
      <c r="R38" s="1">
        <f t="shared" si="0"/>
        <v>-3.8858507886997836E-4</v>
      </c>
      <c r="S38" s="1">
        <f t="shared" si="1"/>
        <v>-0.27634140129903489</v>
      </c>
      <c r="T38" s="1">
        <f t="shared" si="2"/>
        <v>1.2811065858269459E-7</v>
      </c>
      <c r="U38" s="1">
        <f t="shared" si="3"/>
        <v>2.8356208458079985E-5</v>
      </c>
      <c r="V38" s="1">
        <f t="shared" si="4"/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5"/>
        <v>-0.19620506189169409</v>
      </c>
      <c r="R39" s="1">
        <f t="shared" si="0"/>
        <v>-5.1883837087636303E-2</v>
      </c>
      <c r="S39" s="1">
        <f t="shared" si="1"/>
        <v>-9.1948413716858413E-2</v>
      </c>
      <c r="T39" s="1">
        <f t="shared" si="2"/>
        <v>0.11401104947760594</v>
      </c>
      <c r="U39" s="1">
        <f t="shared" si="3"/>
        <v>1.935126896782121E-2</v>
      </c>
      <c r="V39" s="1">
        <f t="shared" si="4"/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 x14ac:dyDescent="0.3">
      <c r="C42" t="s">
        <v>38</v>
      </c>
    </row>
    <row r="43" spans="1:22" x14ac:dyDescent="0.3">
      <c r="A43" s="39"/>
      <c r="B43" s="39"/>
      <c r="C43" s="39"/>
      <c r="E43" s="5"/>
      <c r="I43" s="5"/>
      <c r="J43" s="5"/>
    </row>
    <row r="44" spans="1:22" ht="15.6" x14ac:dyDescent="0.35">
      <c r="A44" s="16"/>
      <c r="B44" s="16"/>
      <c r="C44" s="16"/>
      <c r="D44" s="6" t="s">
        <v>26</v>
      </c>
      <c r="E44" s="6" t="s">
        <v>27</v>
      </c>
      <c r="F44" s="6" t="s">
        <v>28</v>
      </c>
      <c r="G44" s="26" t="s">
        <v>29</v>
      </c>
      <c r="H44" s="27"/>
      <c r="I44" s="27"/>
      <c r="J44" s="28"/>
      <c r="L44" s="1"/>
      <c r="M44" s="18" t="s">
        <v>52</v>
      </c>
      <c r="N44" s="18"/>
      <c r="O44" s="18"/>
    </row>
    <row r="45" spans="1:22" ht="14.4" customHeight="1" x14ac:dyDescent="0.35">
      <c r="A45" s="21" t="s">
        <v>4</v>
      </c>
      <c r="B45" s="21"/>
      <c r="C45" s="21"/>
      <c r="D45" s="22">
        <f>SUMPRODUCT(K3:K19,H3:H19)/K40</f>
        <v>8.1810810810810803</v>
      </c>
      <c r="E45" s="22">
        <f>SUMPRODUCT(L3:L19,I3:I19)/L40</f>
        <v>7.9729729729729746</v>
      </c>
      <c r="F45" s="22">
        <f>SUMPRODUCT(M3:M22,J3:J22)/M40</f>
        <v>8.0513513513513519</v>
      </c>
      <c r="G45" s="23" t="s">
        <v>53</v>
      </c>
      <c r="H45" s="24"/>
      <c r="I45" s="24"/>
      <c r="J45" s="25"/>
      <c r="L45" s="1"/>
      <c r="M45" s="6" t="s">
        <v>26</v>
      </c>
      <c r="N45" s="6" t="s">
        <v>27</v>
      </c>
      <c r="O45" s="6" t="s">
        <v>28</v>
      </c>
    </row>
    <row r="46" spans="1:22" x14ac:dyDescent="0.3">
      <c r="A46" s="21"/>
      <c r="B46" s="21"/>
      <c r="C46" s="21"/>
      <c r="D46" s="22"/>
      <c r="E46" s="22"/>
      <c r="F46" s="22"/>
      <c r="G46" s="23"/>
      <c r="H46" s="24"/>
      <c r="I46" s="24"/>
      <c r="J46" s="25"/>
      <c r="L46" s="9" t="s">
        <v>39</v>
      </c>
      <c r="M46" s="9">
        <v>8.1810810810810821</v>
      </c>
      <c r="N46" s="9">
        <v>7.9729729729729746</v>
      </c>
      <c r="O46" s="9">
        <v>8.0513513513513519</v>
      </c>
    </row>
    <row r="47" spans="1:22" ht="14.4" customHeight="1" x14ac:dyDescent="0.3">
      <c r="A47" s="21" t="s">
        <v>5</v>
      </c>
      <c r="B47" s="21"/>
      <c r="C47" s="21"/>
      <c r="D47" s="22">
        <f>SUMPRODUCT(H3:H19-D45, H3:H19-D45, K3:K19)/K40</f>
        <v>0.43937180423666905</v>
      </c>
      <c r="E47" s="22">
        <f>SUMPRODUCT(I3:I19-E45, I3:I19-E45, L3:L19)/L40</f>
        <v>0.30575602629656695</v>
      </c>
      <c r="F47" s="22">
        <f>SUMPRODUCT(J3:J22-F45, J3:J22-F45, M3:M22)/M40</f>
        <v>0.2770927684441199</v>
      </c>
      <c r="G47" s="23" t="s">
        <v>58</v>
      </c>
      <c r="H47" s="24"/>
      <c r="I47" s="24"/>
      <c r="J47" s="25"/>
      <c r="L47" s="9" t="s">
        <v>40</v>
      </c>
      <c r="M47" s="9">
        <v>0.11047521142730382</v>
      </c>
      <c r="N47" s="9">
        <v>9.2158683544647124E-2</v>
      </c>
      <c r="O47" s="9">
        <v>8.7732669773978686E-2</v>
      </c>
    </row>
    <row r="48" spans="1:22" x14ac:dyDescent="0.3">
      <c r="A48" s="21"/>
      <c r="B48" s="21"/>
      <c r="C48" s="21"/>
      <c r="D48" s="22"/>
      <c r="E48" s="22"/>
      <c r="F48" s="22"/>
      <c r="G48" s="23"/>
      <c r="H48" s="24"/>
      <c r="I48" s="24"/>
      <c r="J48" s="25"/>
      <c r="L48" s="9" t="s">
        <v>41</v>
      </c>
      <c r="M48" s="9">
        <v>8.3000000000000007</v>
      </c>
      <c r="N48" s="9">
        <v>7.9</v>
      </c>
      <c r="O48" s="9">
        <v>8</v>
      </c>
    </row>
    <row r="49" spans="1:17" x14ac:dyDescent="0.3">
      <c r="A49" s="21" t="s">
        <v>6</v>
      </c>
      <c r="B49" s="21"/>
      <c r="C49" s="21"/>
      <c r="D49" s="11">
        <f>SUMPRODUCT(H3:H19-D45, H3:H19-D45, K3:K19)/(K40-1)</f>
        <v>0.45157657657657652</v>
      </c>
      <c r="E49" s="11">
        <f>SUMPRODUCT(I3:I19-E45, I3:I19-E45, L3:L19)/(L40-1)</f>
        <v>0.31424924924924935</v>
      </c>
      <c r="F49" s="11">
        <f>SUMPRODUCT(J3:J22-F45, J3:J22-F45, M3:M22)/(M40-1)</f>
        <v>0.28478978978978986</v>
      </c>
      <c r="G49" s="23"/>
      <c r="H49" s="24"/>
      <c r="I49" s="24"/>
      <c r="J49" s="25"/>
      <c r="L49" s="9" t="s">
        <v>42</v>
      </c>
      <c r="M49" s="9">
        <v>8.3000000000000007</v>
      </c>
      <c r="N49" s="9">
        <v>7.9</v>
      </c>
      <c r="O49" s="9">
        <v>8.5</v>
      </c>
    </row>
    <row r="50" spans="1:17" x14ac:dyDescent="0.3">
      <c r="A50" s="21" t="s">
        <v>7</v>
      </c>
      <c r="B50" s="21"/>
      <c r="C50" s="21"/>
      <c r="D50" s="10">
        <f>SQRT(D47)</f>
        <v>0.6628512685638227</v>
      </c>
      <c r="E50" s="10">
        <f>SQRT(E47)</f>
        <v>0.55295210126788286</v>
      </c>
      <c r="F50" s="10">
        <f>SQRT(F47)</f>
        <v>0.5263960186438722</v>
      </c>
      <c r="G50" s="23"/>
      <c r="H50" s="24"/>
      <c r="I50" s="24"/>
      <c r="J50" s="25"/>
      <c r="L50" s="9" t="s">
        <v>43</v>
      </c>
      <c r="M50" s="9">
        <v>0.67199447659677736</v>
      </c>
      <c r="N50" s="9">
        <v>0.56057938710699062</v>
      </c>
      <c r="O50" s="9">
        <v>0.53365699638418473</v>
      </c>
    </row>
    <row r="51" spans="1:17" ht="14.4" customHeight="1" x14ac:dyDescent="0.3">
      <c r="A51" s="21" t="s">
        <v>8</v>
      </c>
      <c r="B51" s="21"/>
      <c r="C51" s="21"/>
      <c r="D51" s="22">
        <f>D50/D45</f>
        <v>8.1022454366902683E-2</v>
      </c>
      <c r="E51" s="22">
        <f>E50/E45</f>
        <v>6.935331439631072E-2</v>
      </c>
      <c r="F51" s="22">
        <f>F50/F45</f>
        <v>6.5379834474062676E-2</v>
      </c>
      <c r="G51" s="23" t="s">
        <v>54</v>
      </c>
      <c r="H51" s="24"/>
      <c r="I51" s="24"/>
      <c r="J51" s="25"/>
      <c r="L51" s="9" t="s">
        <v>44</v>
      </c>
      <c r="M51" s="9">
        <v>0.45157657657657668</v>
      </c>
      <c r="N51" s="9">
        <v>0.31424924924924924</v>
      </c>
      <c r="O51" s="9">
        <v>0.2847897897897898</v>
      </c>
    </row>
    <row r="52" spans="1:17" x14ac:dyDescent="0.3">
      <c r="A52" s="21"/>
      <c r="B52" s="21"/>
      <c r="C52" s="21"/>
      <c r="D52" s="22"/>
      <c r="E52" s="22"/>
      <c r="F52" s="22"/>
      <c r="G52" s="23"/>
      <c r="H52" s="24"/>
      <c r="I52" s="24"/>
      <c r="J52" s="25"/>
      <c r="L52" s="9" t="s">
        <v>45</v>
      </c>
      <c r="M52" s="9">
        <v>1.8723928604691702</v>
      </c>
      <c r="N52" s="9">
        <v>1.1105015755698338</v>
      </c>
      <c r="O52" s="9">
        <v>-0.70511515342786346</v>
      </c>
    </row>
    <row r="53" spans="1:17" x14ac:dyDescent="0.3">
      <c r="A53" s="21"/>
      <c r="B53" s="21"/>
      <c r="C53" s="21"/>
      <c r="D53" s="22"/>
      <c r="E53" s="22"/>
      <c r="F53" s="22"/>
      <c r="G53" s="23"/>
      <c r="H53" s="24"/>
      <c r="I53" s="24"/>
      <c r="J53" s="25"/>
      <c r="L53" s="9" t="s">
        <v>46</v>
      </c>
      <c r="M53" s="9">
        <v>-1.315864887856351</v>
      </c>
      <c r="N53" s="9">
        <v>-0.3187190523834238</v>
      </c>
      <c r="O53" s="9">
        <v>0.14849878333758657</v>
      </c>
    </row>
    <row r="54" spans="1:17" ht="14.4" customHeight="1" x14ac:dyDescent="0.3">
      <c r="A54" s="21" t="s">
        <v>9</v>
      </c>
      <c r="B54" s="21"/>
      <c r="C54" s="21"/>
      <c r="D54" s="22">
        <f>Q40/(K40*D50^3)</f>
        <v>-1.2619066541331863</v>
      </c>
      <c r="E54" s="22">
        <f>R40/(L40*E50^3)</f>
        <v>-0.3056496884394217</v>
      </c>
      <c r="F54" s="22">
        <f>S40/(M40*F50^3)</f>
        <v>0.14240945598119886</v>
      </c>
      <c r="G54" s="23" t="s">
        <v>55</v>
      </c>
      <c r="H54" s="24"/>
      <c r="I54" s="24"/>
      <c r="J54" s="25"/>
      <c r="L54" s="9" t="s">
        <v>47</v>
      </c>
      <c r="M54" s="9">
        <v>2.7999999999999989</v>
      </c>
      <c r="N54" s="9">
        <v>2.7</v>
      </c>
      <c r="O54" s="9">
        <v>2</v>
      </c>
    </row>
    <row r="55" spans="1:17" x14ac:dyDescent="0.3">
      <c r="A55" s="21"/>
      <c r="B55" s="21"/>
      <c r="C55" s="21"/>
      <c r="D55" s="22"/>
      <c r="E55" s="22"/>
      <c r="F55" s="22"/>
      <c r="G55" s="23"/>
      <c r="H55" s="24"/>
      <c r="I55" s="24"/>
      <c r="J55" s="25"/>
      <c r="L55" s="9" t="s">
        <v>48</v>
      </c>
      <c r="M55" s="9">
        <v>6.4</v>
      </c>
      <c r="N55" s="9">
        <v>6.3</v>
      </c>
      <c r="O55" s="9">
        <v>7.1</v>
      </c>
    </row>
    <row r="56" spans="1:17" x14ac:dyDescent="0.3">
      <c r="A56" s="21"/>
      <c r="B56" s="21"/>
      <c r="C56" s="21"/>
      <c r="D56" s="22"/>
      <c r="E56" s="22"/>
      <c r="F56" s="22"/>
      <c r="G56" s="23"/>
      <c r="H56" s="24"/>
      <c r="I56" s="24"/>
      <c r="J56" s="25"/>
      <c r="L56" s="9" t="s">
        <v>49</v>
      </c>
      <c r="M56" s="9">
        <v>9.1999999999999993</v>
      </c>
      <c r="N56" s="9">
        <v>9</v>
      </c>
      <c r="O56" s="9">
        <v>9.1</v>
      </c>
    </row>
    <row r="57" spans="1:17" x14ac:dyDescent="0.3">
      <c r="A57" s="21"/>
      <c r="B57" s="21"/>
      <c r="C57" s="21"/>
      <c r="D57" s="22"/>
      <c r="E57" s="22"/>
      <c r="F57" s="22"/>
      <c r="G57" s="23"/>
      <c r="H57" s="24"/>
      <c r="I57" s="24"/>
      <c r="J57" s="25"/>
      <c r="L57" s="9" t="s">
        <v>50</v>
      </c>
      <c r="M57" s="9">
        <v>302.70000000000005</v>
      </c>
      <c r="N57" s="9">
        <v>295.00000000000006</v>
      </c>
      <c r="O57" s="9">
        <v>297.90000000000003</v>
      </c>
    </row>
    <row r="58" spans="1:17" ht="14.4" customHeight="1" x14ac:dyDescent="0.3">
      <c r="A58" s="21" t="s">
        <v>10</v>
      </c>
      <c r="B58" s="21"/>
      <c r="C58" s="21"/>
      <c r="D58" s="22">
        <f>T40/(K40*D47^2)-3</f>
        <v>1.4708680584490494</v>
      </c>
      <c r="E58" s="22">
        <f>U40/(L40*E47^2)-3</f>
        <v>0.80811175067843388</v>
      </c>
      <c r="F58" s="22">
        <f>V40/(M40*F47^2)-3</f>
        <v>-0.77126245071575994</v>
      </c>
      <c r="G58" s="23" t="s">
        <v>59</v>
      </c>
      <c r="H58" s="24"/>
      <c r="I58" s="24"/>
      <c r="J58" s="25"/>
      <c r="L58" s="9" t="s">
        <v>51</v>
      </c>
      <c r="M58" s="9">
        <v>37</v>
      </c>
      <c r="N58" s="9">
        <v>37</v>
      </c>
      <c r="O58" s="9">
        <v>37</v>
      </c>
    </row>
    <row r="59" spans="1:17" x14ac:dyDescent="0.3">
      <c r="A59" s="21"/>
      <c r="B59" s="21"/>
      <c r="C59" s="21"/>
      <c r="D59" s="22"/>
      <c r="E59" s="22"/>
      <c r="F59" s="22"/>
      <c r="G59" s="23"/>
      <c r="H59" s="24"/>
      <c r="I59" s="24"/>
      <c r="J59" s="25"/>
    </row>
    <row r="60" spans="1:17" ht="14.4" customHeight="1" x14ac:dyDescent="0.3">
      <c r="A60" s="21"/>
      <c r="B60" s="21"/>
      <c r="C60" s="21"/>
      <c r="D60" s="22"/>
      <c r="E60" s="22"/>
      <c r="F60" s="22"/>
      <c r="G60" s="23"/>
      <c r="H60" s="24"/>
      <c r="I60" s="24"/>
      <c r="J60" s="25"/>
      <c r="L60" s="30" t="s">
        <v>57</v>
      </c>
      <c r="M60" s="31"/>
      <c r="N60" s="31"/>
      <c r="O60" s="32"/>
      <c r="P60" s="12"/>
      <c r="Q60" s="12"/>
    </row>
    <row r="61" spans="1:17" x14ac:dyDescent="0.3">
      <c r="A61" s="21"/>
      <c r="B61" s="21"/>
      <c r="C61" s="21"/>
      <c r="D61" s="22"/>
      <c r="E61" s="22"/>
      <c r="F61" s="22"/>
      <c r="G61" s="23"/>
      <c r="H61" s="24"/>
      <c r="I61" s="24"/>
      <c r="J61" s="25"/>
      <c r="L61" s="33"/>
      <c r="M61" s="34"/>
      <c r="N61" s="34"/>
      <c r="O61" s="35"/>
      <c r="P61" s="12"/>
      <c r="Q61" s="12"/>
    </row>
    <row r="62" spans="1:17" x14ac:dyDescent="0.3">
      <c r="A62" s="21"/>
      <c r="B62" s="21"/>
      <c r="C62" s="21"/>
      <c r="D62" s="22"/>
      <c r="E62" s="22"/>
      <c r="F62" s="22"/>
      <c r="G62" s="23"/>
      <c r="H62" s="24"/>
      <c r="I62" s="24"/>
      <c r="J62" s="25"/>
      <c r="L62" s="33"/>
      <c r="M62" s="34"/>
      <c r="N62" s="34"/>
      <c r="O62" s="35"/>
      <c r="P62" s="12"/>
      <c r="Q62" s="12"/>
    </row>
    <row r="63" spans="1:17" x14ac:dyDescent="0.3">
      <c r="A63" s="21"/>
      <c r="B63" s="21"/>
      <c r="C63" s="21"/>
      <c r="D63" s="22"/>
      <c r="E63" s="22"/>
      <c r="F63" s="22"/>
      <c r="G63" s="23"/>
      <c r="H63" s="24"/>
      <c r="I63" s="24"/>
      <c r="J63" s="25"/>
      <c r="L63" s="33"/>
      <c r="M63" s="34"/>
      <c r="N63" s="34"/>
      <c r="O63" s="35"/>
      <c r="P63" s="12"/>
      <c r="Q63" s="12"/>
    </row>
    <row r="64" spans="1:17" x14ac:dyDescent="0.3">
      <c r="A64" s="21"/>
      <c r="B64" s="21"/>
      <c r="C64" s="21"/>
      <c r="D64" s="22"/>
      <c r="E64" s="22"/>
      <c r="F64" s="22"/>
      <c r="G64" s="23"/>
      <c r="H64" s="24"/>
      <c r="I64" s="24"/>
      <c r="J64" s="25"/>
      <c r="L64" s="33"/>
      <c r="M64" s="34"/>
      <c r="N64" s="34"/>
      <c r="O64" s="35"/>
      <c r="P64" s="12"/>
      <c r="Q64" s="12"/>
    </row>
    <row r="65" spans="1:17" x14ac:dyDescent="0.3">
      <c r="A65" s="21" t="s">
        <v>36</v>
      </c>
      <c r="B65" s="21"/>
      <c r="C65" s="21"/>
      <c r="D65" s="22">
        <f>H12</f>
        <v>8.3000000000000007</v>
      </c>
      <c r="E65" s="22">
        <f>I11</f>
        <v>7.9</v>
      </c>
      <c r="F65" s="22" t="str">
        <f>J11&amp;", "&amp;J13&amp;", "&amp;J17</f>
        <v>7.9, 8.1, 8.5</v>
      </c>
      <c r="G65" s="23" t="s">
        <v>56</v>
      </c>
      <c r="H65" s="24"/>
      <c r="I65" s="24"/>
      <c r="J65" s="25"/>
      <c r="L65" s="33"/>
      <c r="M65" s="34"/>
      <c r="N65" s="34"/>
      <c r="O65" s="35"/>
      <c r="P65" s="12"/>
      <c r="Q65" s="12"/>
    </row>
    <row r="66" spans="1:17" x14ac:dyDescent="0.3">
      <c r="A66" s="21"/>
      <c r="B66" s="21"/>
      <c r="C66" s="21"/>
      <c r="D66" s="22"/>
      <c r="E66" s="22"/>
      <c r="F66" s="22"/>
      <c r="G66" s="23"/>
      <c r="H66" s="24"/>
      <c r="I66" s="24"/>
      <c r="J66" s="25"/>
      <c r="L66" s="36"/>
      <c r="M66" s="37"/>
      <c r="N66" s="37"/>
      <c r="O66" s="38"/>
    </row>
    <row r="67" spans="1:17" x14ac:dyDescent="0.3">
      <c r="A67" s="21"/>
      <c r="B67" s="21"/>
      <c r="C67" s="21"/>
      <c r="D67" s="22"/>
      <c r="E67" s="22"/>
      <c r="F67" s="22"/>
      <c r="G67" s="23"/>
      <c r="H67" s="24"/>
      <c r="I67" s="24"/>
      <c r="J67" s="25"/>
      <c r="L67" s="12"/>
      <c r="M67" s="12"/>
      <c r="N67" s="12"/>
      <c r="O67" s="12"/>
    </row>
    <row r="68" spans="1:17" x14ac:dyDescent="0.3">
      <c r="A68" s="21"/>
      <c r="B68" s="21"/>
      <c r="C68" s="21"/>
      <c r="D68" s="22"/>
      <c r="E68" s="22"/>
      <c r="F68" s="22"/>
      <c r="G68" s="23"/>
      <c r="H68" s="24"/>
      <c r="I68" s="24"/>
      <c r="J68" s="25"/>
      <c r="M68" s="7"/>
      <c r="N68" s="7"/>
    </row>
    <row r="69" spans="1:17" x14ac:dyDescent="0.3">
      <c r="A69" s="21"/>
      <c r="B69" s="21"/>
      <c r="C69" s="21"/>
      <c r="D69" s="22"/>
      <c r="E69" s="22"/>
      <c r="F69" s="22"/>
      <c r="G69" s="23"/>
      <c r="H69" s="24"/>
      <c r="I69" s="24"/>
      <c r="J69" s="25"/>
      <c r="M69" s="7"/>
      <c r="N69" s="7"/>
    </row>
    <row r="70" spans="1:17" x14ac:dyDescent="0.3">
      <c r="A70" s="21"/>
      <c r="B70" s="21"/>
      <c r="C70" s="21"/>
      <c r="D70" s="22"/>
      <c r="E70" s="22"/>
      <c r="F70" s="22"/>
      <c r="G70" s="23"/>
      <c r="H70" s="24"/>
      <c r="I70" s="24"/>
      <c r="J70" s="25"/>
    </row>
    <row r="71" spans="1:17" x14ac:dyDescent="0.3">
      <c r="A71" s="21" t="s">
        <v>37</v>
      </c>
      <c r="B71" s="21"/>
      <c r="C71" s="21"/>
      <c r="D71" s="10">
        <f>E21</f>
        <v>8.3000000000000007</v>
      </c>
      <c r="E71" s="10">
        <f>F21</f>
        <v>7.9</v>
      </c>
      <c r="F71" s="10">
        <f>G21</f>
        <v>8</v>
      </c>
      <c r="G71" s="23" t="s">
        <v>60</v>
      </c>
      <c r="H71" s="24"/>
      <c r="I71" s="24"/>
      <c r="J71" s="25"/>
    </row>
    <row r="73" spans="1:17" x14ac:dyDescent="0.3">
      <c r="F73" s="8"/>
      <c r="G73" s="8"/>
    </row>
    <row r="74" spans="1:17" x14ac:dyDescent="0.3">
      <c r="F74" s="7"/>
      <c r="G74" s="7"/>
    </row>
    <row r="75" spans="1:17" x14ac:dyDescent="0.3">
      <c r="F75" s="7"/>
      <c r="G75" s="7"/>
    </row>
    <row r="76" spans="1:17" x14ac:dyDescent="0.3">
      <c r="F76" s="7"/>
      <c r="G76" s="7"/>
    </row>
    <row r="77" spans="1:17" x14ac:dyDescent="0.3">
      <c r="F77" s="7"/>
      <c r="G77" s="7"/>
    </row>
    <row r="78" spans="1:17" x14ac:dyDescent="0.3">
      <c r="F78" s="7"/>
      <c r="G78" s="7"/>
    </row>
    <row r="79" spans="1:17" x14ac:dyDescent="0.3">
      <c r="F79" s="7"/>
      <c r="G79" s="7"/>
    </row>
    <row r="80" spans="1:17" x14ac:dyDescent="0.3">
      <c r="F80" s="7"/>
      <c r="G80" s="7"/>
    </row>
    <row r="81" spans="6:7" x14ac:dyDescent="0.3">
      <c r="F81" s="7"/>
      <c r="G81" s="7"/>
    </row>
    <row r="82" spans="6:7" x14ac:dyDescent="0.3">
      <c r="F82" s="7"/>
      <c r="G82" s="7"/>
    </row>
    <row r="83" spans="6:7" x14ac:dyDescent="0.3">
      <c r="F83" s="7"/>
      <c r="G83" s="7"/>
    </row>
    <row r="84" spans="6:7" x14ac:dyDescent="0.3">
      <c r="F84" s="7"/>
      <c r="G84" s="7"/>
    </row>
    <row r="85" spans="6:7" x14ac:dyDescent="0.3">
      <c r="F85" s="7"/>
      <c r="G85" s="7"/>
    </row>
    <row r="86" spans="6:7" x14ac:dyDescent="0.3">
      <c r="F86" s="7"/>
      <c r="G86" s="7"/>
    </row>
    <row r="87" spans="6:7" x14ac:dyDescent="0.3">
      <c r="F87" s="7"/>
      <c r="G87" s="7"/>
    </row>
  </sheetData>
  <autoFilter ref="H3:H39" xr:uid="{00000000-0009-0000-0000-000001000000}"/>
  <sortState xmlns:xlrd2="http://schemas.microsoft.com/office/spreadsheetml/2017/richdata2" ref="G3:G39">
    <sortCondition ref="G3"/>
  </sortState>
  <mergeCells count="57"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A49:C49"/>
    <mergeCell ref="A47:C48"/>
    <mergeCell ref="D47:D48"/>
    <mergeCell ref="E47:E48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U1:U2"/>
    <mergeCell ref="V1:V2"/>
    <mergeCell ref="Q1:Q2"/>
    <mergeCell ref="R1:R2"/>
    <mergeCell ref="S1:S2"/>
    <mergeCell ref="T1:T2"/>
    <mergeCell ref="F47:F48"/>
    <mergeCell ref="A45:C46"/>
    <mergeCell ref="D45:D46"/>
    <mergeCell ref="E45:E46"/>
    <mergeCell ref="F45:F46"/>
    <mergeCell ref="F51:F53"/>
    <mergeCell ref="F65:F70"/>
    <mergeCell ref="A65:C70"/>
    <mergeCell ref="D54:D57"/>
    <mergeCell ref="E54:E57"/>
    <mergeCell ref="F54:F57"/>
    <mergeCell ref="D58:D64"/>
    <mergeCell ref="E58:E64"/>
    <mergeCell ref="F58:F64"/>
    <mergeCell ref="A71:C71"/>
    <mergeCell ref="D65:D70"/>
    <mergeCell ref="E65:E70"/>
    <mergeCell ref="D51:D53"/>
    <mergeCell ref="E51:E5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Report, lab3</vt:lpstr>
      <vt:lpstr>lab2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2023-03-03T18:25:44Z</dcterms:modified>
</cp:coreProperties>
</file>