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37107d93d172baba/Professional Career/APPLYING/1. Key share/"/>
    </mc:Choice>
  </mc:AlternateContent>
  <xr:revisionPtr revIDLastSave="54" documentId="8_{7CCD1A06-F6B8-43CA-B4FA-CEFDBF015530}" xr6:coauthVersionLast="47" xr6:coauthVersionMax="47" xr10:uidLastSave="{4734D605-8E2E-4A67-BD7F-26F684578EDD}"/>
  <bookViews>
    <workbookView xWindow="-110" yWindow="-110" windowWidth="19420" windowHeight="10300" xr2:uid="{886B57D5-AF65-4EE1-86DF-926C376313E5}"/>
  </bookViews>
  <sheets>
    <sheet name="X DATA" sheetId="2" r:id="rId1"/>
    <sheet name="DOWNLOADS DATA" sheetId="3" r:id="rId2"/>
    <sheet name="Public Fund Data" sheetId="4" r:id="rId3"/>
    <sheet name="&lt;EXTRA" sheetId="12" r:id="rId4"/>
    <sheet name="Public Fund Questions" sheetId="5" r:id="rId5"/>
    <sheet name="CAPM-RISK-ALPHA" sheetId="6" r:id="rId6"/>
    <sheet name="EVIEWS" sheetId="7" r:id="rId7"/>
    <sheet name="&lt;EXTRA2" sheetId="8" r:id="rId8"/>
    <sheet name="Private Fund Data" sheetId="9" r:id="rId9"/>
    <sheet name="Private Fund Questions" sheetId="10" r:id="rId10"/>
  </sheets>
  <externalReferences>
    <externalReference r:id="rId11"/>
  </externalReferences>
  <definedNames>
    <definedName name="_xlnm._FilterDatabase" localSheetId="8" hidden="1">'Private Fund Data'!$A$2:$Q$260</definedName>
    <definedName name="_xlchart.v1.0" hidden="1">[1]PVTABLES!$H$26:$H$268</definedName>
    <definedName name="_xlchart.v1.1" hidden="1">[1]PVTABLES!$B$41:$B$145</definedName>
  </definedNames>
  <calcPr calcId="191029" iterate="1"/>
  <pivotCaches>
    <pivotCache cacheId="67" r:id="rId12"/>
    <pivotCache cacheId="68"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0" i="4" l="1"/>
  <c r="V68" i="10"/>
  <c r="V67" i="10"/>
  <c r="V66" i="10"/>
  <c r="V65" i="10"/>
  <c r="V64" i="10"/>
  <c r="V63" i="10"/>
  <c r="V62" i="10"/>
  <c r="V61" i="10"/>
  <c r="V60" i="10"/>
  <c r="E32" i="10"/>
  <c r="S260" i="9"/>
  <c r="O260" i="9"/>
  <c r="S259" i="9"/>
  <c r="O259" i="9"/>
  <c r="S258" i="9"/>
  <c r="O258" i="9"/>
  <c r="S257" i="9"/>
  <c r="O257" i="9"/>
  <c r="S256" i="9"/>
  <c r="O256" i="9"/>
  <c r="S255" i="9"/>
  <c r="O255" i="9"/>
  <c r="S254" i="9"/>
  <c r="O254" i="9"/>
  <c r="S253" i="9"/>
  <c r="O253" i="9"/>
  <c r="S252" i="9"/>
  <c r="O252" i="9"/>
  <c r="S251" i="9"/>
  <c r="O251" i="9"/>
  <c r="S250" i="9"/>
  <c r="O250" i="9"/>
  <c r="S249" i="9"/>
  <c r="O249" i="9"/>
  <c r="S248" i="9"/>
  <c r="O248" i="9"/>
  <c r="S247" i="9"/>
  <c r="O247" i="9"/>
  <c r="S246" i="9"/>
  <c r="O246" i="9"/>
  <c r="S245" i="9"/>
  <c r="O245" i="9"/>
  <c r="S244" i="9"/>
  <c r="O244" i="9"/>
  <c r="S243" i="9"/>
  <c r="O243" i="9"/>
  <c r="S242" i="9"/>
  <c r="O242" i="9"/>
  <c r="S241" i="9"/>
  <c r="O241" i="9"/>
  <c r="S240" i="9"/>
  <c r="O240" i="9"/>
  <c r="S239" i="9"/>
  <c r="O239" i="9"/>
  <c r="S238" i="9"/>
  <c r="O238" i="9"/>
  <c r="S237" i="9"/>
  <c r="O237" i="9"/>
  <c r="S236" i="9"/>
  <c r="O236" i="9"/>
  <c r="S235" i="9"/>
  <c r="O235" i="9"/>
  <c r="S234" i="9"/>
  <c r="O234" i="9"/>
  <c r="S233" i="9"/>
  <c r="O233" i="9"/>
  <c r="S232" i="9"/>
  <c r="O232" i="9"/>
  <c r="S231" i="9"/>
  <c r="O231" i="9"/>
  <c r="S230" i="9"/>
  <c r="O230" i="9"/>
  <c r="S229" i="9"/>
  <c r="O229" i="9"/>
  <c r="S228" i="9"/>
  <c r="O228" i="9"/>
  <c r="S227" i="9"/>
  <c r="O227" i="9"/>
  <c r="S226" i="9"/>
  <c r="O226" i="9"/>
  <c r="S225" i="9"/>
  <c r="O225" i="9"/>
  <c r="S224" i="9"/>
  <c r="O224" i="9"/>
  <c r="S223" i="9"/>
  <c r="O223" i="9"/>
  <c r="S222" i="9"/>
  <c r="O222" i="9"/>
  <c r="S221" i="9"/>
  <c r="O221" i="9"/>
  <c r="S220" i="9"/>
  <c r="O220" i="9"/>
  <c r="S219" i="9"/>
  <c r="O219" i="9"/>
  <c r="S218" i="9"/>
  <c r="O218" i="9"/>
  <c r="S217" i="9"/>
  <c r="O217" i="9"/>
  <c r="S216" i="9"/>
  <c r="O216" i="9"/>
  <c r="S215" i="9"/>
  <c r="O215" i="9"/>
  <c r="S214" i="9"/>
  <c r="O214" i="9"/>
  <c r="S213" i="9"/>
  <c r="O213" i="9"/>
  <c r="S212" i="9"/>
  <c r="O212" i="9"/>
  <c r="S211" i="9"/>
  <c r="O211" i="9"/>
  <c r="S210" i="9"/>
  <c r="O210" i="9"/>
  <c r="S209" i="9"/>
  <c r="O209" i="9"/>
  <c r="S208" i="9"/>
  <c r="O208" i="9"/>
  <c r="S207" i="9"/>
  <c r="O207" i="9"/>
  <c r="S206" i="9"/>
  <c r="O206" i="9"/>
  <c r="S205" i="9"/>
  <c r="O205" i="9"/>
  <c r="S204" i="9"/>
  <c r="O204" i="9"/>
  <c r="S203" i="9"/>
  <c r="O203" i="9"/>
  <c r="S202" i="9"/>
  <c r="O202" i="9"/>
  <c r="S201" i="9"/>
  <c r="O201" i="9"/>
  <c r="S200" i="9"/>
  <c r="O200" i="9"/>
  <c r="S199" i="9"/>
  <c r="O199" i="9"/>
  <c r="S198" i="9"/>
  <c r="O198" i="9"/>
  <c r="S197" i="9"/>
  <c r="O197" i="9"/>
  <c r="S196" i="9"/>
  <c r="O196" i="9"/>
  <c r="S195" i="9"/>
  <c r="O195" i="9"/>
  <c r="S194" i="9"/>
  <c r="O194" i="9"/>
  <c r="S193" i="9"/>
  <c r="O193" i="9"/>
  <c r="S192" i="9"/>
  <c r="O192" i="9"/>
  <c r="S191" i="9"/>
  <c r="O191" i="9"/>
  <c r="S190" i="9"/>
  <c r="O190" i="9"/>
  <c r="S189" i="9"/>
  <c r="O189" i="9"/>
  <c r="S188" i="9"/>
  <c r="O188" i="9"/>
  <c r="S187" i="9"/>
  <c r="O187" i="9"/>
  <c r="S186" i="9"/>
  <c r="O186" i="9"/>
  <c r="S185" i="9"/>
  <c r="O185" i="9"/>
  <c r="S184" i="9"/>
  <c r="O184" i="9"/>
  <c r="S183" i="9"/>
  <c r="O183" i="9"/>
  <c r="S182" i="9"/>
  <c r="O182" i="9"/>
  <c r="S181" i="9"/>
  <c r="O181" i="9"/>
  <c r="S180" i="9"/>
  <c r="O180" i="9"/>
  <c r="S179" i="9"/>
  <c r="O179" i="9"/>
  <c r="S178" i="9"/>
  <c r="O178" i="9"/>
  <c r="S177" i="9"/>
  <c r="O177" i="9"/>
  <c r="S176" i="9"/>
  <c r="O176" i="9"/>
  <c r="S175" i="9"/>
  <c r="O175" i="9"/>
  <c r="S174" i="9"/>
  <c r="O174" i="9"/>
  <c r="S173" i="9"/>
  <c r="O173" i="9"/>
  <c r="S172" i="9"/>
  <c r="O172" i="9"/>
  <c r="S171" i="9"/>
  <c r="O171" i="9"/>
  <c r="S170" i="9"/>
  <c r="O170" i="9"/>
  <c r="S169" i="9"/>
  <c r="O169" i="9"/>
  <c r="S168" i="9"/>
  <c r="O168" i="9"/>
  <c r="S167" i="9"/>
  <c r="O167" i="9"/>
  <c r="S166" i="9"/>
  <c r="O166" i="9"/>
  <c r="S165" i="9"/>
  <c r="O165" i="9"/>
  <c r="S164" i="9"/>
  <c r="O164" i="9"/>
  <c r="S163" i="9"/>
  <c r="O163" i="9"/>
  <c r="S162" i="9"/>
  <c r="O162" i="9"/>
  <c r="S161" i="9"/>
  <c r="O161" i="9"/>
  <c r="S160" i="9"/>
  <c r="O160" i="9"/>
  <c r="S159" i="9"/>
  <c r="O159" i="9"/>
  <c r="S158" i="9"/>
  <c r="O158" i="9"/>
  <c r="S157" i="9"/>
  <c r="O157" i="9"/>
  <c r="S156" i="9"/>
  <c r="O156" i="9"/>
  <c r="S155" i="9"/>
  <c r="O155" i="9"/>
  <c r="S154" i="9"/>
  <c r="O154" i="9"/>
  <c r="S153" i="9"/>
  <c r="O153" i="9"/>
  <c r="S152" i="9"/>
  <c r="O152" i="9"/>
  <c r="S151" i="9"/>
  <c r="O151" i="9"/>
  <c r="S150" i="9"/>
  <c r="O150" i="9"/>
  <c r="S149" i="9"/>
  <c r="O149" i="9"/>
  <c r="S148" i="9"/>
  <c r="O148" i="9"/>
  <c r="S147" i="9"/>
  <c r="O147" i="9"/>
  <c r="S146" i="9"/>
  <c r="O146" i="9"/>
  <c r="S145" i="9"/>
  <c r="O145" i="9"/>
  <c r="S144" i="9"/>
  <c r="O144" i="9"/>
  <c r="S143" i="9"/>
  <c r="O143" i="9"/>
  <c r="S142" i="9"/>
  <c r="O142" i="9"/>
  <c r="S141" i="9"/>
  <c r="O141" i="9"/>
  <c r="S140" i="9"/>
  <c r="O140" i="9"/>
  <c r="S139" i="9"/>
  <c r="O139" i="9"/>
  <c r="S138" i="9"/>
  <c r="O138" i="9"/>
  <c r="S137" i="9"/>
  <c r="O137" i="9"/>
  <c r="S136" i="9"/>
  <c r="O136" i="9"/>
  <c r="S135" i="9"/>
  <c r="O135" i="9"/>
  <c r="S134" i="9"/>
  <c r="O134" i="9"/>
  <c r="S133" i="9"/>
  <c r="O133" i="9"/>
  <c r="S132" i="9"/>
  <c r="O132" i="9"/>
  <c r="S131" i="9"/>
  <c r="O131" i="9"/>
  <c r="S130" i="9"/>
  <c r="O130" i="9"/>
  <c r="S129" i="9"/>
  <c r="O129" i="9"/>
  <c r="S128" i="9"/>
  <c r="O128" i="9"/>
  <c r="S127" i="9"/>
  <c r="O127" i="9"/>
  <c r="S126" i="9"/>
  <c r="O126" i="9"/>
  <c r="S125" i="9"/>
  <c r="O125" i="9"/>
  <c r="S124" i="9"/>
  <c r="O124" i="9"/>
  <c r="S123" i="9"/>
  <c r="O123" i="9"/>
  <c r="S122" i="9"/>
  <c r="O122" i="9"/>
  <c r="S121" i="9"/>
  <c r="O121" i="9"/>
  <c r="S120" i="9"/>
  <c r="O120" i="9"/>
  <c r="S119" i="9"/>
  <c r="O119" i="9"/>
  <c r="S118" i="9"/>
  <c r="O118" i="9"/>
  <c r="S117" i="9"/>
  <c r="O117" i="9"/>
  <c r="S116" i="9"/>
  <c r="O116" i="9"/>
  <c r="S115" i="9"/>
  <c r="O115" i="9"/>
  <c r="S114" i="9"/>
  <c r="O114" i="9"/>
  <c r="S113" i="9"/>
  <c r="O113" i="9"/>
  <c r="S112" i="9"/>
  <c r="O112" i="9"/>
  <c r="S111" i="9"/>
  <c r="O111" i="9"/>
  <c r="S110" i="9"/>
  <c r="O110" i="9"/>
  <c r="S109" i="9"/>
  <c r="O109" i="9"/>
  <c r="S108" i="9"/>
  <c r="O108" i="9"/>
  <c r="S107" i="9"/>
  <c r="O107" i="9"/>
  <c r="S106" i="9"/>
  <c r="O106" i="9"/>
  <c r="S105" i="9"/>
  <c r="O105" i="9"/>
  <c r="S104" i="9"/>
  <c r="O104" i="9"/>
  <c r="S103" i="9"/>
  <c r="O103" i="9"/>
  <c r="S102" i="9"/>
  <c r="O102" i="9"/>
  <c r="S101" i="9"/>
  <c r="O101" i="9"/>
  <c r="S100" i="9"/>
  <c r="O100" i="9"/>
  <c r="S99" i="9"/>
  <c r="O99" i="9"/>
  <c r="S98" i="9"/>
  <c r="O98" i="9"/>
  <c r="S97" i="9"/>
  <c r="O97" i="9"/>
  <c r="S96" i="9"/>
  <c r="O96" i="9"/>
  <c r="S95" i="9"/>
  <c r="O95" i="9"/>
  <c r="S94" i="9"/>
  <c r="O94" i="9"/>
  <c r="S93" i="9"/>
  <c r="O93" i="9"/>
  <c r="S92" i="9"/>
  <c r="O92" i="9"/>
  <c r="S91" i="9"/>
  <c r="O91" i="9"/>
  <c r="S90" i="9"/>
  <c r="O90" i="9"/>
  <c r="S89" i="9"/>
  <c r="O89" i="9"/>
  <c r="S88" i="9"/>
  <c r="O88" i="9"/>
  <c r="S87" i="9"/>
  <c r="O87" i="9"/>
  <c r="S86" i="9"/>
  <c r="O86" i="9"/>
  <c r="S85" i="9"/>
  <c r="O85" i="9"/>
  <c r="S84" i="9"/>
  <c r="O84" i="9"/>
  <c r="S83" i="9"/>
  <c r="O83" i="9"/>
  <c r="S82" i="9"/>
  <c r="O82" i="9"/>
  <c r="S81" i="9"/>
  <c r="O81" i="9"/>
  <c r="S80" i="9"/>
  <c r="O80" i="9"/>
  <c r="S79" i="9"/>
  <c r="O79" i="9"/>
  <c r="S78" i="9"/>
  <c r="O78" i="9"/>
  <c r="S77" i="9"/>
  <c r="O77" i="9"/>
  <c r="S76" i="9"/>
  <c r="O76" i="9"/>
  <c r="S75" i="9"/>
  <c r="O75" i="9"/>
  <c r="S74" i="9"/>
  <c r="O74" i="9"/>
  <c r="S73" i="9"/>
  <c r="O73" i="9"/>
  <c r="S72" i="9"/>
  <c r="O72" i="9"/>
  <c r="S71" i="9"/>
  <c r="O71" i="9"/>
  <c r="S70" i="9"/>
  <c r="O70" i="9"/>
  <c r="S69" i="9"/>
  <c r="O69" i="9"/>
  <c r="S68" i="9"/>
  <c r="O68" i="9"/>
  <c r="S67" i="9"/>
  <c r="O67" i="9"/>
  <c r="S66" i="9"/>
  <c r="O66" i="9"/>
  <c r="S65" i="9"/>
  <c r="O65" i="9"/>
  <c r="S64" i="9"/>
  <c r="O64" i="9"/>
  <c r="S63" i="9"/>
  <c r="O63" i="9"/>
  <c r="S62" i="9"/>
  <c r="O62" i="9"/>
  <c r="S61" i="9"/>
  <c r="O61" i="9"/>
  <c r="S60" i="9"/>
  <c r="O60" i="9"/>
  <c r="S59" i="9"/>
  <c r="O59" i="9"/>
  <c r="S58" i="9"/>
  <c r="O58" i="9"/>
  <c r="S57" i="9"/>
  <c r="O57" i="9"/>
  <c r="S56" i="9"/>
  <c r="O56" i="9"/>
  <c r="S55" i="9"/>
  <c r="O55" i="9"/>
  <c r="S54" i="9"/>
  <c r="O54" i="9"/>
  <c r="S53" i="9"/>
  <c r="O53" i="9"/>
  <c r="S52" i="9"/>
  <c r="O52" i="9"/>
  <c r="S51" i="9"/>
  <c r="O51" i="9"/>
  <c r="S50" i="9"/>
  <c r="O50" i="9"/>
  <c r="S49" i="9"/>
  <c r="O49" i="9"/>
  <c r="S48" i="9"/>
  <c r="O48" i="9"/>
  <c r="S47" i="9"/>
  <c r="O47" i="9"/>
  <c r="S46" i="9"/>
  <c r="O46" i="9"/>
  <c r="S45" i="9"/>
  <c r="O45" i="9"/>
  <c r="S44" i="9"/>
  <c r="O44" i="9"/>
  <c r="S43" i="9"/>
  <c r="O43" i="9"/>
  <c r="S42" i="9"/>
  <c r="O42" i="9"/>
  <c r="S41" i="9"/>
  <c r="O41" i="9"/>
  <c r="S40" i="9"/>
  <c r="O40" i="9"/>
  <c r="S39" i="9"/>
  <c r="O39" i="9"/>
  <c r="S38" i="9"/>
  <c r="O38" i="9"/>
  <c r="S37" i="9"/>
  <c r="O37" i="9"/>
  <c r="S36" i="9"/>
  <c r="O36" i="9"/>
  <c r="S35" i="9"/>
  <c r="O35" i="9"/>
  <c r="S34" i="9"/>
  <c r="O34" i="9"/>
  <c r="S33" i="9"/>
  <c r="O33" i="9"/>
  <c r="S32" i="9"/>
  <c r="O32" i="9"/>
  <c r="S31" i="9"/>
  <c r="O31" i="9"/>
  <c r="S30" i="9"/>
  <c r="O30" i="9"/>
  <c r="S29" i="9"/>
  <c r="O29" i="9"/>
  <c r="S28" i="9"/>
  <c r="O28" i="9"/>
  <c r="S27" i="9"/>
  <c r="O27" i="9"/>
  <c r="S26" i="9"/>
  <c r="O26" i="9"/>
  <c r="S25" i="9"/>
  <c r="O25" i="9"/>
  <c r="S24" i="9"/>
  <c r="O24" i="9"/>
  <c r="S23" i="9"/>
  <c r="O23" i="9"/>
  <c r="S22" i="9"/>
  <c r="O22" i="9"/>
  <c r="S21" i="9"/>
  <c r="O21" i="9"/>
  <c r="S20" i="9"/>
  <c r="O20" i="9"/>
  <c r="S19" i="9"/>
  <c r="O19" i="9"/>
  <c r="S18" i="9"/>
  <c r="O18" i="9"/>
  <c r="S17" i="9"/>
  <c r="O17" i="9"/>
  <c r="S16" i="9"/>
  <c r="O16" i="9"/>
  <c r="S15" i="9"/>
  <c r="O15" i="9"/>
  <c r="S14" i="9"/>
  <c r="O14" i="9"/>
  <c r="S13" i="9"/>
  <c r="O13" i="9"/>
  <c r="S12" i="9"/>
  <c r="O12" i="9"/>
  <c r="S11" i="9"/>
  <c r="O11" i="9"/>
  <c r="S10" i="9"/>
  <c r="O10" i="9"/>
  <c r="S9" i="9"/>
  <c r="O9" i="9"/>
  <c r="S8" i="9"/>
  <c r="O8" i="9"/>
  <c r="S7" i="9"/>
  <c r="O7" i="9"/>
  <c r="S6" i="9"/>
  <c r="O6" i="9"/>
  <c r="S5" i="9"/>
  <c r="O5" i="9"/>
  <c r="S4" i="9"/>
  <c r="O4" i="9"/>
  <c r="U3" i="9"/>
  <c r="S3" i="9"/>
  <c r="O3" i="9"/>
  <c r="J79" i="6"/>
  <c r="I79" i="6"/>
  <c r="D79" i="6"/>
  <c r="E79" i="6" s="1"/>
  <c r="J78" i="6"/>
  <c r="K58" i="6" s="1"/>
  <c r="I78" i="6"/>
  <c r="D78" i="6"/>
  <c r="E78" i="6" s="1"/>
  <c r="J77" i="6"/>
  <c r="I77" i="6"/>
  <c r="D77" i="6"/>
  <c r="E77" i="6" s="1"/>
  <c r="J76" i="6"/>
  <c r="I76" i="6"/>
  <c r="D76" i="6"/>
  <c r="E76" i="6" s="1"/>
  <c r="J75" i="6"/>
  <c r="I75" i="6"/>
  <c r="D75" i="6"/>
  <c r="E75" i="6" s="1"/>
  <c r="J74" i="6"/>
  <c r="I74" i="6"/>
  <c r="D74" i="6"/>
  <c r="E74" i="6" s="1"/>
  <c r="J73" i="6"/>
  <c r="I73" i="6"/>
  <c r="D73" i="6"/>
  <c r="E73" i="6" s="1"/>
  <c r="J72" i="6"/>
  <c r="I72" i="6"/>
  <c r="D72" i="6"/>
  <c r="E72" i="6" s="1"/>
  <c r="J71" i="6"/>
  <c r="I71" i="6"/>
  <c r="D71" i="6"/>
  <c r="E71" i="6" s="1"/>
  <c r="J70" i="6"/>
  <c r="I70" i="6"/>
  <c r="D70" i="6"/>
  <c r="E70" i="6" s="1"/>
  <c r="J69" i="6"/>
  <c r="I69" i="6"/>
  <c r="D69" i="6"/>
  <c r="E69" i="6" s="1"/>
  <c r="J68" i="6"/>
  <c r="I68" i="6"/>
  <c r="D68" i="6"/>
  <c r="E68" i="6" s="1"/>
  <c r="J67" i="6"/>
  <c r="I67" i="6"/>
  <c r="D67" i="6"/>
  <c r="E67" i="6" s="1"/>
  <c r="J66" i="6"/>
  <c r="I66" i="6"/>
  <c r="D66" i="6"/>
  <c r="E66" i="6" s="1"/>
  <c r="J65" i="6"/>
  <c r="I65" i="6"/>
  <c r="D65" i="6"/>
  <c r="E65" i="6" s="1"/>
  <c r="J64" i="6"/>
  <c r="I64" i="6"/>
  <c r="D64" i="6"/>
  <c r="E64" i="6" s="1"/>
  <c r="J63" i="6"/>
  <c r="I63" i="6"/>
  <c r="D63" i="6"/>
  <c r="E63" i="6" s="1"/>
  <c r="J62" i="6"/>
  <c r="I62" i="6"/>
  <c r="D62" i="6"/>
  <c r="E62" i="6" s="1"/>
  <c r="J61" i="6"/>
  <c r="I61" i="6"/>
  <c r="D61" i="6"/>
  <c r="E61" i="6" s="1"/>
  <c r="J60" i="6"/>
  <c r="I60" i="6"/>
  <c r="D60" i="6"/>
  <c r="E60" i="6" s="1"/>
  <c r="J59" i="6"/>
  <c r="I59" i="6"/>
  <c r="D59" i="6"/>
  <c r="E59" i="6" s="1"/>
  <c r="J58" i="6"/>
  <c r="I58" i="6"/>
  <c r="F58" i="6"/>
  <c r="G58" i="6" s="1"/>
  <c r="D58" i="6"/>
  <c r="E58" i="6" s="1"/>
  <c r="J53" i="6"/>
  <c r="I53" i="6"/>
  <c r="F53" i="6"/>
  <c r="D53" i="6"/>
  <c r="E53" i="6" s="1"/>
  <c r="J52" i="6"/>
  <c r="I52" i="6"/>
  <c r="F52" i="6"/>
  <c r="D52" i="6"/>
  <c r="E52" i="6" s="1"/>
  <c r="J51" i="6"/>
  <c r="I51" i="6"/>
  <c r="F51" i="6"/>
  <c r="D51" i="6"/>
  <c r="E51" i="6" s="1"/>
  <c r="J50" i="6"/>
  <c r="I50" i="6"/>
  <c r="F50" i="6"/>
  <c r="G50" i="6" s="1"/>
  <c r="D50" i="6"/>
  <c r="E50" i="6" s="1"/>
  <c r="J49" i="6"/>
  <c r="I49" i="6"/>
  <c r="F49" i="6"/>
  <c r="E49" i="6"/>
  <c r="D49" i="6"/>
  <c r="J48" i="6"/>
  <c r="I48" i="6"/>
  <c r="F48" i="6"/>
  <c r="E48" i="6"/>
  <c r="D48" i="6"/>
  <c r="J47" i="6"/>
  <c r="I47" i="6"/>
  <c r="F47" i="6"/>
  <c r="D47" i="6"/>
  <c r="E47" i="6" s="1"/>
  <c r="J46" i="6"/>
  <c r="I46" i="6"/>
  <c r="F46" i="6"/>
  <c r="D46" i="6"/>
  <c r="E46" i="6" s="1"/>
  <c r="J45" i="6"/>
  <c r="I45" i="6"/>
  <c r="F45" i="6"/>
  <c r="D45" i="6"/>
  <c r="E45" i="6" s="1"/>
  <c r="J44" i="6"/>
  <c r="I44" i="6"/>
  <c r="F44" i="6"/>
  <c r="E44" i="6"/>
  <c r="D44" i="6"/>
  <c r="J43" i="6"/>
  <c r="I43" i="6"/>
  <c r="F43" i="6"/>
  <c r="D43" i="6"/>
  <c r="E43" i="6" s="1"/>
  <c r="J42" i="6"/>
  <c r="I42" i="6"/>
  <c r="F42" i="6"/>
  <c r="D42" i="6"/>
  <c r="E42" i="6" s="1"/>
  <c r="J41" i="6"/>
  <c r="I41" i="6"/>
  <c r="F41" i="6"/>
  <c r="D41" i="6"/>
  <c r="E41" i="6" s="1"/>
  <c r="J40" i="6"/>
  <c r="I40" i="6"/>
  <c r="F40" i="6"/>
  <c r="D40" i="6"/>
  <c r="E40" i="6" s="1"/>
  <c r="J39" i="6"/>
  <c r="I39" i="6"/>
  <c r="F39" i="6"/>
  <c r="D39" i="6"/>
  <c r="E39" i="6" s="1"/>
  <c r="J38" i="6"/>
  <c r="I38" i="6"/>
  <c r="F38" i="6"/>
  <c r="G38" i="6" s="1"/>
  <c r="D38" i="6"/>
  <c r="E38" i="6" s="1"/>
  <c r="J37" i="6"/>
  <c r="I37" i="6"/>
  <c r="F37" i="6"/>
  <c r="E37" i="6"/>
  <c r="D37" i="6"/>
  <c r="J36" i="6"/>
  <c r="I36" i="6"/>
  <c r="F36" i="6"/>
  <c r="D36" i="6"/>
  <c r="E36" i="6" s="1"/>
  <c r="J35" i="6"/>
  <c r="I35" i="6"/>
  <c r="F35" i="6"/>
  <c r="D35" i="6"/>
  <c r="E35" i="6" s="1"/>
  <c r="J34" i="6"/>
  <c r="I34" i="6"/>
  <c r="F34" i="6"/>
  <c r="G34" i="6" s="1"/>
  <c r="D34" i="6"/>
  <c r="E34" i="6" s="1"/>
  <c r="J33" i="6"/>
  <c r="I33" i="6"/>
  <c r="F33" i="6"/>
  <c r="E33" i="6"/>
  <c r="D33" i="6"/>
  <c r="J32" i="6"/>
  <c r="I32" i="6"/>
  <c r="F32" i="6"/>
  <c r="E32" i="6"/>
  <c r="D32" i="6"/>
  <c r="J27" i="6"/>
  <c r="I27" i="6"/>
  <c r="F27" i="6"/>
  <c r="D27" i="6"/>
  <c r="E27" i="6" s="1"/>
  <c r="J26" i="6"/>
  <c r="I26" i="6"/>
  <c r="F26" i="6"/>
  <c r="D26" i="6"/>
  <c r="E26" i="6" s="1"/>
  <c r="J25" i="6"/>
  <c r="I25" i="6"/>
  <c r="F25" i="6"/>
  <c r="D25" i="6"/>
  <c r="E25" i="6" s="1"/>
  <c r="J24" i="6"/>
  <c r="I24" i="6"/>
  <c r="F24" i="6"/>
  <c r="E24" i="6"/>
  <c r="D24" i="6"/>
  <c r="J23" i="6"/>
  <c r="I23" i="6"/>
  <c r="F23" i="6"/>
  <c r="D23" i="6"/>
  <c r="E23" i="6" s="1"/>
  <c r="J22" i="6"/>
  <c r="I22" i="6"/>
  <c r="F22" i="6"/>
  <c r="D22" i="6"/>
  <c r="E22" i="6" s="1"/>
  <c r="J21" i="6"/>
  <c r="I21" i="6"/>
  <c r="F21" i="6"/>
  <c r="E21" i="6"/>
  <c r="D21" i="6"/>
  <c r="J20" i="6"/>
  <c r="I20" i="6"/>
  <c r="F20" i="6"/>
  <c r="D20" i="6"/>
  <c r="E20" i="6" s="1"/>
  <c r="J19" i="6"/>
  <c r="I19" i="6"/>
  <c r="F19" i="6"/>
  <c r="D19" i="6"/>
  <c r="E19" i="6" s="1"/>
  <c r="J18" i="6"/>
  <c r="I18" i="6"/>
  <c r="F18" i="6"/>
  <c r="G18" i="6" s="1"/>
  <c r="D18" i="6"/>
  <c r="E18" i="6" s="1"/>
  <c r="J17" i="6"/>
  <c r="I17" i="6"/>
  <c r="F17" i="6"/>
  <c r="E17" i="6"/>
  <c r="D17" i="6"/>
  <c r="J16" i="6"/>
  <c r="I16" i="6"/>
  <c r="F16" i="6"/>
  <c r="E16" i="6"/>
  <c r="D16" i="6"/>
  <c r="J15" i="6"/>
  <c r="I15" i="6"/>
  <c r="F15" i="6"/>
  <c r="D15" i="6"/>
  <c r="E15" i="6" s="1"/>
  <c r="J14" i="6"/>
  <c r="I14" i="6"/>
  <c r="F14" i="6"/>
  <c r="D14" i="6"/>
  <c r="E14" i="6" s="1"/>
  <c r="J13" i="6"/>
  <c r="I13" i="6"/>
  <c r="F13" i="6"/>
  <c r="E13" i="6"/>
  <c r="D13" i="6"/>
  <c r="J12" i="6"/>
  <c r="I12" i="6"/>
  <c r="F12" i="6"/>
  <c r="E12" i="6"/>
  <c r="D12" i="6"/>
  <c r="J11" i="6"/>
  <c r="I11" i="6"/>
  <c r="F11" i="6"/>
  <c r="D11" i="6"/>
  <c r="E11" i="6" s="1"/>
  <c r="J10" i="6"/>
  <c r="I10" i="6"/>
  <c r="F10" i="6"/>
  <c r="G10" i="6" s="1"/>
  <c r="D10" i="6"/>
  <c r="E10" i="6" s="1"/>
  <c r="J9" i="6"/>
  <c r="I9" i="6"/>
  <c r="F9" i="6"/>
  <c r="G9" i="6" s="1"/>
  <c r="E9" i="6"/>
  <c r="D9" i="6"/>
  <c r="J8" i="6"/>
  <c r="I8" i="6"/>
  <c r="F8" i="6"/>
  <c r="D8" i="6"/>
  <c r="E8" i="6" s="1"/>
  <c r="J7" i="6"/>
  <c r="I7" i="6"/>
  <c r="F7" i="6"/>
  <c r="D7" i="6"/>
  <c r="E7" i="6" s="1"/>
  <c r="J6" i="6"/>
  <c r="I6" i="6"/>
  <c r="F6" i="6"/>
  <c r="D6" i="6"/>
  <c r="E6" i="6" s="1"/>
  <c r="AI5" i="6"/>
  <c r="P4" i="6"/>
  <c r="C15" i="5"/>
  <c r="B15" i="5"/>
  <c r="C14" i="5"/>
  <c r="B14" i="5"/>
  <c r="C11" i="5"/>
  <c r="B11" i="5"/>
  <c r="T128" i="4"/>
  <c r="T127" i="4"/>
  <c r="BL121" i="4"/>
  <c r="BK121" i="4"/>
  <c r="BJ121" i="4"/>
  <c r="BI121" i="4"/>
  <c r="BH121" i="4"/>
  <c r="BG121" i="4"/>
  <c r="BF121" i="4"/>
  <c r="BE121" i="4"/>
  <c r="BD121" i="4"/>
  <c r="BC121" i="4"/>
  <c r="BB121" i="4"/>
  <c r="BA121" i="4"/>
  <c r="AX121" i="4"/>
  <c r="AW121" i="4"/>
  <c r="AV121" i="4"/>
  <c r="AU121" i="4"/>
  <c r="AT121" i="4"/>
  <c r="AS121" i="4"/>
  <c r="AR121" i="4"/>
  <c r="AQ121" i="4"/>
  <c r="AP121" i="4"/>
  <c r="AO121" i="4"/>
  <c r="AN121" i="4"/>
  <c r="AM121" i="4"/>
  <c r="V121" i="4"/>
  <c r="T121" i="4"/>
  <c r="BL120" i="4"/>
  <c r="BK120" i="4"/>
  <c r="BJ120" i="4"/>
  <c r="BI120" i="4"/>
  <c r="BH120" i="4"/>
  <c r="BG120" i="4"/>
  <c r="BF120" i="4"/>
  <c r="BE120" i="4"/>
  <c r="BD120" i="4"/>
  <c r="BC120" i="4"/>
  <c r="BB120" i="4"/>
  <c r="BA120" i="4"/>
  <c r="AX120" i="4"/>
  <c r="AW120" i="4"/>
  <c r="AV120" i="4"/>
  <c r="AU120" i="4"/>
  <c r="AT120" i="4"/>
  <c r="AS120" i="4"/>
  <c r="AR120" i="4"/>
  <c r="AQ120" i="4"/>
  <c r="AP120" i="4"/>
  <c r="AO120" i="4"/>
  <c r="AN120" i="4"/>
  <c r="AM120" i="4"/>
  <c r="V120" i="4"/>
  <c r="T120" i="4"/>
  <c r="BL119" i="4"/>
  <c r="BK119" i="4"/>
  <c r="BJ119" i="4"/>
  <c r="BI119" i="4"/>
  <c r="BH119" i="4"/>
  <c r="BG119" i="4"/>
  <c r="BF119" i="4"/>
  <c r="BE119" i="4"/>
  <c r="BD119" i="4"/>
  <c r="BC119" i="4"/>
  <c r="BB119" i="4"/>
  <c r="BA119" i="4"/>
  <c r="AX119" i="4"/>
  <c r="AW119" i="4"/>
  <c r="AV119" i="4"/>
  <c r="AU119" i="4"/>
  <c r="AT119" i="4"/>
  <c r="AS119" i="4"/>
  <c r="AR119" i="4"/>
  <c r="AQ119" i="4"/>
  <c r="AP119" i="4"/>
  <c r="AO119" i="4"/>
  <c r="AN119" i="4"/>
  <c r="AM119" i="4"/>
  <c r="V119" i="4"/>
  <c r="T119" i="4"/>
  <c r="BL118" i="4"/>
  <c r="BK118" i="4"/>
  <c r="BJ118" i="4"/>
  <c r="BI118" i="4"/>
  <c r="BH118" i="4"/>
  <c r="BG118" i="4"/>
  <c r="BF118" i="4"/>
  <c r="BE118" i="4"/>
  <c r="BD118" i="4"/>
  <c r="BC118" i="4"/>
  <c r="BB118" i="4"/>
  <c r="BA118" i="4"/>
  <c r="AX118" i="4"/>
  <c r="AW118" i="4"/>
  <c r="AV118" i="4"/>
  <c r="AU118" i="4"/>
  <c r="AT118" i="4"/>
  <c r="AS118" i="4"/>
  <c r="AR118" i="4"/>
  <c r="AQ118" i="4"/>
  <c r="AP118" i="4"/>
  <c r="AO118" i="4"/>
  <c r="AN118" i="4"/>
  <c r="AM118" i="4"/>
  <c r="V118" i="4"/>
  <c r="T118" i="4"/>
  <c r="BL117" i="4"/>
  <c r="BK117" i="4"/>
  <c r="BJ117" i="4"/>
  <c r="BI117" i="4"/>
  <c r="BH117" i="4"/>
  <c r="BG117" i="4"/>
  <c r="BF117" i="4"/>
  <c r="BE117" i="4"/>
  <c r="BD117" i="4"/>
  <c r="BC117" i="4"/>
  <c r="BB117" i="4"/>
  <c r="BA117" i="4"/>
  <c r="AX117" i="4"/>
  <c r="AW117" i="4"/>
  <c r="AV117" i="4"/>
  <c r="AU117" i="4"/>
  <c r="AT117" i="4"/>
  <c r="AS117" i="4"/>
  <c r="AR117" i="4"/>
  <c r="AQ117" i="4"/>
  <c r="AP117" i="4"/>
  <c r="AO117" i="4"/>
  <c r="AN117" i="4"/>
  <c r="AM117" i="4"/>
  <c r="V117" i="4"/>
  <c r="T117" i="4"/>
  <c r="BL116" i="4"/>
  <c r="BK116" i="4"/>
  <c r="BJ116" i="4"/>
  <c r="BI116" i="4"/>
  <c r="BH116" i="4"/>
  <c r="BG116" i="4"/>
  <c r="BF116" i="4"/>
  <c r="BE116" i="4"/>
  <c r="BD116" i="4"/>
  <c r="BC116" i="4"/>
  <c r="BB116" i="4"/>
  <c r="BA116" i="4"/>
  <c r="AX116" i="4"/>
  <c r="AW116" i="4"/>
  <c r="AV116" i="4"/>
  <c r="AU116" i="4"/>
  <c r="AT116" i="4"/>
  <c r="AS116" i="4"/>
  <c r="AR116" i="4"/>
  <c r="AQ116" i="4"/>
  <c r="AP116" i="4"/>
  <c r="AO116" i="4"/>
  <c r="AN116" i="4"/>
  <c r="AM116" i="4"/>
  <c r="V116" i="4"/>
  <c r="T116" i="4"/>
  <c r="BL115" i="4"/>
  <c r="BK115" i="4"/>
  <c r="BJ115" i="4"/>
  <c r="BI115" i="4"/>
  <c r="BH115" i="4"/>
  <c r="BG115" i="4"/>
  <c r="BF115" i="4"/>
  <c r="BE115" i="4"/>
  <c r="BD115" i="4"/>
  <c r="BC115" i="4"/>
  <c r="BB115" i="4"/>
  <c r="BA115" i="4"/>
  <c r="AX115" i="4"/>
  <c r="AW115" i="4"/>
  <c r="AV115" i="4"/>
  <c r="AU115" i="4"/>
  <c r="AT115" i="4"/>
  <c r="AS115" i="4"/>
  <c r="AR115" i="4"/>
  <c r="AQ115" i="4"/>
  <c r="AP115" i="4"/>
  <c r="AO115" i="4"/>
  <c r="AN115" i="4"/>
  <c r="AM115" i="4"/>
  <c r="V115" i="4"/>
  <c r="T115" i="4"/>
  <c r="BL114" i="4"/>
  <c r="BK114" i="4"/>
  <c r="BJ114" i="4"/>
  <c r="BI114" i="4"/>
  <c r="BH114" i="4"/>
  <c r="BG114" i="4"/>
  <c r="BF114" i="4"/>
  <c r="BE114" i="4"/>
  <c r="BD114" i="4"/>
  <c r="BC114" i="4"/>
  <c r="BB114" i="4"/>
  <c r="BA114" i="4"/>
  <c r="AX114" i="4"/>
  <c r="AW114" i="4"/>
  <c r="AV114" i="4"/>
  <c r="AU114" i="4"/>
  <c r="AT114" i="4"/>
  <c r="AS114" i="4"/>
  <c r="AR114" i="4"/>
  <c r="AQ114" i="4"/>
  <c r="AP114" i="4"/>
  <c r="AO114" i="4"/>
  <c r="AN114" i="4"/>
  <c r="AM114" i="4"/>
  <c r="V114" i="4"/>
  <c r="T114" i="4"/>
  <c r="BL113" i="4"/>
  <c r="BK113" i="4"/>
  <c r="BJ113" i="4"/>
  <c r="BI113" i="4"/>
  <c r="BH113" i="4"/>
  <c r="BG113" i="4"/>
  <c r="BF113" i="4"/>
  <c r="BE113" i="4"/>
  <c r="BD113" i="4"/>
  <c r="BC113" i="4"/>
  <c r="BB113" i="4"/>
  <c r="BA113" i="4"/>
  <c r="AX113" i="4"/>
  <c r="AW113" i="4"/>
  <c r="AV113" i="4"/>
  <c r="AU113" i="4"/>
  <c r="AT113" i="4"/>
  <c r="AS113" i="4"/>
  <c r="AR113" i="4"/>
  <c r="AQ113" i="4"/>
  <c r="AP113" i="4"/>
  <c r="AO113" i="4"/>
  <c r="AN113" i="4"/>
  <c r="AM113" i="4"/>
  <c r="V113" i="4"/>
  <c r="T113" i="4"/>
  <c r="BL112" i="4"/>
  <c r="BK112" i="4"/>
  <c r="BJ112" i="4"/>
  <c r="BI112" i="4"/>
  <c r="BH112" i="4"/>
  <c r="BG112" i="4"/>
  <c r="BF112" i="4"/>
  <c r="BE112" i="4"/>
  <c r="BD112" i="4"/>
  <c r="BC112" i="4"/>
  <c r="BB112" i="4"/>
  <c r="BA112" i="4"/>
  <c r="AX112" i="4"/>
  <c r="AW112" i="4"/>
  <c r="AV112" i="4"/>
  <c r="AU112" i="4"/>
  <c r="AT112" i="4"/>
  <c r="AS112" i="4"/>
  <c r="AR112" i="4"/>
  <c r="AQ112" i="4"/>
  <c r="AP112" i="4"/>
  <c r="AO112" i="4"/>
  <c r="AN112" i="4"/>
  <c r="AM112" i="4"/>
  <c r="V112" i="4"/>
  <c r="T112" i="4"/>
  <c r="BL111" i="4"/>
  <c r="BK111" i="4"/>
  <c r="BJ111" i="4"/>
  <c r="BI111" i="4"/>
  <c r="BH111" i="4"/>
  <c r="BG111" i="4"/>
  <c r="BF111" i="4"/>
  <c r="BE111" i="4"/>
  <c r="BD111" i="4"/>
  <c r="BC111" i="4"/>
  <c r="BB111" i="4"/>
  <c r="BA111" i="4"/>
  <c r="AX111" i="4"/>
  <c r="AW111" i="4"/>
  <c r="AV111" i="4"/>
  <c r="AU111" i="4"/>
  <c r="AT111" i="4"/>
  <c r="AS111" i="4"/>
  <c r="AR111" i="4"/>
  <c r="AQ111" i="4"/>
  <c r="AP111" i="4"/>
  <c r="AO111" i="4"/>
  <c r="AN111" i="4"/>
  <c r="AM111" i="4"/>
  <c r="V111" i="4"/>
  <c r="T111" i="4"/>
  <c r="BL110" i="4"/>
  <c r="BK110" i="4"/>
  <c r="BJ110" i="4"/>
  <c r="BI110" i="4"/>
  <c r="BH110" i="4"/>
  <c r="BG110" i="4"/>
  <c r="BF110" i="4"/>
  <c r="BE110" i="4"/>
  <c r="BD110" i="4"/>
  <c r="BC110" i="4"/>
  <c r="BB110" i="4"/>
  <c r="BA110" i="4"/>
  <c r="AX110" i="4"/>
  <c r="AW110" i="4"/>
  <c r="AV110" i="4"/>
  <c r="AU110" i="4"/>
  <c r="AT110" i="4"/>
  <c r="AS110" i="4"/>
  <c r="AR110" i="4"/>
  <c r="AQ110" i="4"/>
  <c r="AP110" i="4"/>
  <c r="AO110" i="4"/>
  <c r="AN110" i="4"/>
  <c r="AM110" i="4"/>
  <c r="V110" i="4"/>
  <c r="T110" i="4"/>
  <c r="BL109" i="4"/>
  <c r="BK109" i="4"/>
  <c r="BJ109" i="4"/>
  <c r="BI109" i="4"/>
  <c r="BH109" i="4"/>
  <c r="BG109" i="4"/>
  <c r="BF109" i="4"/>
  <c r="BE109" i="4"/>
  <c r="BD109" i="4"/>
  <c r="BC109" i="4"/>
  <c r="BB109" i="4"/>
  <c r="BA109" i="4"/>
  <c r="AX109" i="4"/>
  <c r="AW109" i="4"/>
  <c r="AV109" i="4"/>
  <c r="AU109" i="4"/>
  <c r="AT109" i="4"/>
  <c r="AS109" i="4"/>
  <c r="AR109" i="4"/>
  <c r="AQ109" i="4"/>
  <c r="AP109" i="4"/>
  <c r="AO109" i="4"/>
  <c r="AN109" i="4"/>
  <c r="AM109" i="4"/>
  <c r="V109" i="4"/>
  <c r="T109" i="4"/>
  <c r="BL108" i="4"/>
  <c r="BK108" i="4"/>
  <c r="BJ108" i="4"/>
  <c r="BI108" i="4"/>
  <c r="BH108" i="4"/>
  <c r="BG108" i="4"/>
  <c r="BF108" i="4"/>
  <c r="BE108" i="4"/>
  <c r="BD108" i="4"/>
  <c r="BC108" i="4"/>
  <c r="BB108" i="4"/>
  <c r="BA108" i="4"/>
  <c r="AX108" i="4"/>
  <c r="AW108" i="4"/>
  <c r="AV108" i="4"/>
  <c r="AU108" i="4"/>
  <c r="AT108" i="4"/>
  <c r="AS108" i="4"/>
  <c r="AR108" i="4"/>
  <c r="AQ108" i="4"/>
  <c r="AP108" i="4"/>
  <c r="AO108" i="4"/>
  <c r="AN108" i="4"/>
  <c r="AM108" i="4"/>
  <c r="V108" i="4"/>
  <c r="T108" i="4"/>
  <c r="BL107" i="4"/>
  <c r="BK107" i="4"/>
  <c r="BJ107" i="4"/>
  <c r="BI107" i="4"/>
  <c r="BH107" i="4"/>
  <c r="BG107" i="4"/>
  <c r="BF107" i="4"/>
  <c r="BE107" i="4"/>
  <c r="BD107" i="4"/>
  <c r="BC107" i="4"/>
  <c r="BB107" i="4"/>
  <c r="BA107" i="4"/>
  <c r="AX107" i="4"/>
  <c r="AW107" i="4"/>
  <c r="AV107" i="4"/>
  <c r="AU107" i="4"/>
  <c r="AT107" i="4"/>
  <c r="AS107" i="4"/>
  <c r="AR107" i="4"/>
  <c r="AQ107" i="4"/>
  <c r="AP107" i="4"/>
  <c r="AO107" i="4"/>
  <c r="AN107" i="4"/>
  <c r="AM107" i="4"/>
  <c r="V107" i="4"/>
  <c r="T107" i="4"/>
  <c r="BL106" i="4"/>
  <c r="BK106" i="4"/>
  <c r="BJ106" i="4"/>
  <c r="BI106" i="4"/>
  <c r="BH106" i="4"/>
  <c r="BG106" i="4"/>
  <c r="BF106" i="4"/>
  <c r="BE106" i="4"/>
  <c r="BD106" i="4"/>
  <c r="BC106" i="4"/>
  <c r="BB106" i="4"/>
  <c r="BA106" i="4"/>
  <c r="AX106" i="4"/>
  <c r="AW106" i="4"/>
  <c r="AV106" i="4"/>
  <c r="AU106" i="4"/>
  <c r="AT106" i="4"/>
  <c r="AS106" i="4"/>
  <c r="AR106" i="4"/>
  <c r="AQ106" i="4"/>
  <c r="AP106" i="4"/>
  <c r="AO106" i="4"/>
  <c r="AN106" i="4"/>
  <c r="AM106" i="4"/>
  <c r="V106" i="4"/>
  <c r="T106" i="4"/>
  <c r="BL105" i="4"/>
  <c r="BK105" i="4"/>
  <c r="BJ105" i="4"/>
  <c r="BI105" i="4"/>
  <c r="BH105" i="4"/>
  <c r="BG105" i="4"/>
  <c r="BF105" i="4"/>
  <c r="BE105" i="4"/>
  <c r="BD105" i="4"/>
  <c r="BC105" i="4"/>
  <c r="BB105" i="4"/>
  <c r="BA105" i="4"/>
  <c r="AX105" i="4"/>
  <c r="AW105" i="4"/>
  <c r="AV105" i="4"/>
  <c r="AU105" i="4"/>
  <c r="AT105" i="4"/>
  <c r="AS105" i="4"/>
  <c r="AR105" i="4"/>
  <c r="AQ105" i="4"/>
  <c r="AP105" i="4"/>
  <c r="AO105" i="4"/>
  <c r="AN105" i="4"/>
  <c r="AM105" i="4"/>
  <c r="V105" i="4"/>
  <c r="T105" i="4"/>
  <c r="BL104" i="4"/>
  <c r="BK104" i="4"/>
  <c r="BJ104" i="4"/>
  <c r="BI104" i="4"/>
  <c r="BH104" i="4"/>
  <c r="BG104" i="4"/>
  <c r="BF104" i="4"/>
  <c r="BE104" i="4"/>
  <c r="BD104" i="4"/>
  <c r="BC104" i="4"/>
  <c r="BB104" i="4"/>
  <c r="BA104" i="4"/>
  <c r="AX104" i="4"/>
  <c r="AW104" i="4"/>
  <c r="AV104" i="4"/>
  <c r="AU104" i="4"/>
  <c r="AT104" i="4"/>
  <c r="AS104" i="4"/>
  <c r="AR104" i="4"/>
  <c r="AQ104" i="4"/>
  <c r="AP104" i="4"/>
  <c r="AO104" i="4"/>
  <c r="AN104" i="4"/>
  <c r="AM104" i="4"/>
  <c r="V104" i="4"/>
  <c r="T104" i="4"/>
  <c r="BL103" i="4"/>
  <c r="BK103" i="4"/>
  <c r="BJ103" i="4"/>
  <c r="BI103" i="4"/>
  <c r="BH103" i="4"/>
  <c r="BG103" i="4"/>
  <c r="BF103" i="4"/>
  <c r="BE103" i="4"/>
  <c r="BD103" i="4"/>
  <c r="BC103" i="4"/>
  <c r="BB103" i="4"/>
  <c r="BA103" i="4"/>
  <c r="AX103" i="4"/>
  <c r="AW103" i="4"/>
  <c r="AV103" i="4"/>
  <c r="AU103" i="4"/>
  <c r="AT103" i="4"/>
  <c r="AS103" i="4"/>
  <c r="AR103" i="4"/>
  <c r="AQ103" i="4"/>
  <c r="AP103" i="4"/>
  <c r="AO103" i="4"/>
  <c r="AN103" i="4"/>
  <c r="AM103" i="4"/>
  <c r="V103" i="4"/>
  <c r="T103" i="4"/>
  <c r="BL102" i="4"/>
  <c r="BK102" i="4"/>
  <c r="BJ102" i="4"/>
  <c r="BI102" i="4"/>
  <c r="BH102" i="4"/>
  <c r="BG102" i="4"/>
  <c r="BF102" i="4"/>
  <c r="BE102" i="4"/>
  <c r="BD102" i="4"/>
  <c r="BC102" i="4"/>
  <c r="BB102" i="4"/>
  <c r="BA102" i="4"/>
  <c r="AX102" i="4"/>
  <c r="AW102" i="4"/>
  <c r="AV102" i="4"/>
  <c r="AU102" i="4"/>
  <c r="AT102" i="4"/>
  <c r="AS102" i="4"/>
  <c r="AR102" i="4"/>
  <c r="AQ102" i="4"/>
  <c r="AP102" i="4"/>
  <c r="AO102" i="4"/>
  <c r="AN102" i="4"/>
  <c r="AM102" i="4"/>
  <c r="V102" i="4"/>
  <c r="T102" i="4"/>
  <c r="BL101" i="4"/>
  <c r="BK101" i="4"/>
  <c r="BJ101" i="4"/>
  <c r="BI101" i="4"/>
  <c r="BH101" i="4"/>
  <c r="BG101" i="4"/>
  <c r="BF101" i="4"/>
  <c r="BE101" i="4"/>
  <c r="BD101" i="4"/>
  <c r="BC101" i="4"/>
  <c r="BB101" i="4"/>
  <c r="BA101" i="4"/>
  <c r="AX101" i="4"/>
  <c r="AW101" i="4"/>
  <c r="AV101" i="4"/>
  <c r="AU101" i="4"/>
  <c r="AT101" i="4"/>
  <c r="AS101" i="4"/>
  <c r="AR101" i="4"/>
  <c r="AQ101" i="4"/>
  <c r="AP101" i="4"/>
  <c r="AO101" i="4"/>
  <c r="AN101" i="4"/>
  <c r="AM101" i="4"/>
  <c r="V101" i="4"/>
  <c r="T101" i="4"/>
  <c r="BL100" i="4"/>
  <c r="BK100" i="4"/>
  <c r="BJ100" i="4"/>
  <c r="BI100" i="4"/>
  <c r="BH100" i="4"/>
  <c r="BG100" i="4"/>
  <c r="BF100" i="4"/>
  <c r="BE100" i="4"/>
  <c r="BD100" i="4"/>
  <c r="BC100" i="4"/>
  <c r="BB100" i="4"/>
  <c r="BA100" i="4"/>
  <c r="AX100" i="4"/>
  <c r="AW100" i="4"/>
  <c r="AV100" i="4"/>
  <c r="AU100" i="4"/>
  <c r="AT100" i="4"/>
  <c r="AS100" i="4"/>
  <c r="AR100" i="4"/>
  <c r="AQ100" i="4"/>
  <c r="AP100" i="4"/>
  <c r="AO100" i="4"/>
  <c r="AN100" i="4"/>
  <c r="AM100" i="4"/>
  <c r="V100" i="4"/>
  <c r="T100" i="4"/>
  <c r="D90" i="4"/>
  <c r="C90" i="4"/>
  <c r="P87" i="4"/>
  <c r="P86" i="4"/>
  <c r="Y85" i="4"/>
  <c r="P85" i="4"/>
  <c r="Y84" i="4"/>
  <c r="U84" i="4"/>
  <c r="T83" i="4"/>
  <c r="T82" i="4"/>
  <c r="T81" i="4"/>
  <c r="BL75" i="4"/>
  <c r="BK75" i="4"/>
  <c r="BJ75" i="4"/>
  <c r="BI75" i="4"/>
  <c r="BH75" i="4"/>
  <c r="BG75" i="4"/>
  <c r="BF75" i="4"/>
  <c r="BE75" i="4"/>
  <c r="BD75" i="4"/>
  <c r="BC75" i="4"/>
  <c r="BB75" i="4"/>
  <c r="BA75" i="4"/>
  <c r="AX75" i="4"/>
  <c r="AW75" i="4"/>
  <c r="AV75" i="4"/>
  <c r="AU75" i="4"/>
  <c r="AT75" i="4"/>
  <c r="AS75" i="4"/>
  <c r="AR75" i="4"/>
  <c r="AQ75" i="4"/>
  <c r="AP75" i="4"/>
  <c r="AO75" i="4"/>
  <c r="AN75" i="4"/>
  <c r="AM75" i="4"/>
  <c r="AJ75" i="4"/>
  <c r="AI75" i="4"/>
  <c r="AH75" i="4"/>
  <c r="AG75" i="4"/>
  <c r="AF75" i="4"/>
  <c r="AE75" i="4"/>
  <c r="AD75" i="4"/>
  <c r="AC75" i="4"/>
  <c r="AB75" i="4"/>
  <c r="AA75" i="4"/>
  <c r="Z75" i="4"/>
  <c r="Y75" i="4"/>
  <c r="V75" i="4"/>
  <c r="T75" i="4"/>
  <c r="BL74" i="4"/>
  <c r="BK74" i="4"/>
  <c r="BJ74" i="4"/>
  <c r="BI74" i="4"/>
  <c r="BH74" i="4"/>
  <c r="BG74" i="4"/>
  <c r="BF74" i="4"/>
  <c r="BE74" i="4"/>
  <c r="BD74" i="4"/>
  <c r="BC74" i="4"/>
  <c r="BB74" i="4"/>
  <c r="BA74" i="4"/>
  <c r="AX74" i="4"/>
  <c r="AW74" i="4"/>
  <c r="AV74" i="4"/>
  <c r="AU74" i="4"/>
  <c r="AT74" i="4"/>
  <c r="AS74" i="4"/>
  <c r="AR74" i="4"/>
  <c r="AQ74" i="4"/>
  <c r="AP74" i="4"/>
  <c r="AO74" i="4"/>
  <c r="AN74" i="4"/>
  <c r="AM74" i="4"/>
  <c r="AJ74" i="4"/>
  <c r="AI74" i="4"/>
  <c r="AH74" i="4"/>
  <c r="AG74" i="4"/>
  <c r="AF74" i="4"/>
  <c r="AE74" i="4"/>
  <c r="AD74" i="4"/>
  <c r="AC74" i="4"/>
  <c r="AB74" i="4"/>
  <c r="AA74" i="4"/>
  <c r="Z74" i="4"/>
  <c r="Y74" i="4"/>
  <c r="V74" i="4"/>
  <c r="T74" i="4"/>
  <c r="BL73" i="4"/>
  <c r="BK73" i="4"/>
  <c r="BJ73" i="4"/>
  <c r="BI73" i="4"/>
  <c r="BH73" i="4"/>
  <c r="BG73" i="4"/>
  <c r="BF73" i="4"/>
  <c r="BE73" i="4"/>
  <c r="BD73" i="4"/>
  <c r="BC73" i="4"/>
  <c r="BB73" i="4"/>
  <c r="BA73" i="4"/>
  <c r="AX73" i="4"/>
  <c r="AW73" i="4"/>
  <c r="AV73" i="4"/>
  <c r="AU73" i="4"/>
  <c r="AT73" i="4"/>
  <c r="AS73" i="4"/>
  <c r="AR73" i="4"/>
  <c r="AQ73" i="4"/>
  <c r="AP73" i="4"/>
  <c r="AO73" i="4"/>
  <c r="AN73" i="4"/>
  <c r="AM73" i="4"/>
  <c r="AJ73" i="4"/>
  <c r="AI73" i="4"/>
  <c r="AH73" i="4"/>
  <c r="AG73" i="4"/>
  <c r="AF73" i="4"/>
  <c r="AE73" i="4"/>
  <c r="AD73" i="4"/>
  <c r="AC73" i="4"/>
  <c r="AB73" i="4"/>
  <c r="AA73" i="4"/>
  <c r="Z73" i="4"/>
  <c r="Y73" i="4"/>
  <c r="V73" i="4"/>
  <c r="T73" i="4"/>
  <c r="BL72" i="4"/>
  <c r="BK72" i="4"/>
  <c r="BJ72" i="4"/>
  <c r="BI72" i="4"/>
  <c r="BH72" i="4"/>
  <c r="BG72" i="4"/>
  <c r="BF72" i="4"/>
  <c r="BE72" i="4"/>
  <c r="BD72" i="4"/>
  <c r="BC72" i="4"/>
  <c r="BB72" i="4"/>
  <c r="BA72" i="4"/>
  <c r="AX72" i="4"/>
  <c r="AW72" i="4"/>
  <c r="AV72" i="4"/>
  <c r="AU72" i="4"/>
  <c r="AT72" i="4"/>
  <c r="AS72" i="4"/>
  <c r="AR72" i="4"/>
  <c r="AQ72" i="4"/>
  <c r="AP72" i="4"/>
  <c r="AO72" i="4"/>
  <c r="AN72" i="4"/>
  <c r="AM72" i="4"/>
  <c r="AJ72" i="4"/>
  <c r="AI72" i="4"/>
  <c r="AH72" i="4"/>
  <c r="AG72" i="4"/>
  <c r="AF72" i="4"/>
  <c r="AE72" i="4"/>
  <c r="AD72" i="4"/>
  <c r="AC72" i="4"/>
  <c r="AB72" i="4"/>
  <c r="AA72" i="4"/>
  <c r="Z72" i="4"/>
  <c r="Y72" i="4"/>
  <c r="V72" i="4"/>
  <c r="T72" i="4"/>
  <c r="BL71" i="4"/>
  <c r="BK71" i="4"/>
  <c r="BJ71" i="4"/>
  <c r="BI71" i="4"/>
  <c r="BH71" i="4"/>
  <c r="BG71" i="4"/>
  <c r="BF71" i="4"/>
  <c r="BE71" i="4"/>
  <c r="BD71" i="4"/>
  <c r="BC71" i="4"/>
  <c r="BB71" i="4"/>
  <c r="BA71" i="4"/>
  <c r="AX71" i="4"/>
  <c r="AW71" i="4"/>
  <c r="AV71" i="4"/>
  <c r="AU71" i="4"/>
  <c r="AT71" i="4"/>
  <c r="AS71" i="4"/>
  <c r="AR71" i="4"/>
  <c r="AQ71" i="4"/>
  <c r="AP71" i="4"/>
  <c r="AO71" i="4"/>
  <c r="AN71" i="4"/>
  <c r="AM71" i="4"/>
  <c r="AJ71" i="4"/>
  <c r="AI71" i="4"/>
  <c r="AH71" i="4"/>
  <c r="AG71" i="4"/>
  <c r="AF71" i="4"/>
  <c r="AE71" i="4"/>
  <c r="AD71" i="4"/>
  <c r="AC71" i="4"/>
  <c r="AB71" i="4"/>
  <c r="AA71" i="4"/>
  <c r="Z71" i="4"/>
  <c r="Y71" i="4"/>
  <c r="V71" i="4"/>
  <c r="T71" i="4"/>
  <c r="BL70" i="4"/>
  <c r="BK70" i="4"/>
  <c r="BJ70" i="4"/>
  <c r="BI70" i="4"/>
  <c r="BH70" i="4"/>
  <c r="BG70" i="4"/>
  <c r="BF70" i="4"/>
  <c r="BE70" i="4"/>
  <c r="BD70" i="4"/>
  <c r="BC70" i="4"/>
  <c r="BB70" i="4"/>
  <c r="BA70" i="4"/>
  <c r="AX70" i="4"/>
  <c r="AW70" i="4"/>
  <c r="AV70" i="4"/>
  <c r="AU70" i="4"/>
  <c r="AT70" i="4"/>
  <c r="AS70" i="4"/>
  <c r="AR70" i="4"/>
  <c r="AQ70" i="4"/>
  <c r="AP70" i="4"/>
  <c r="AO70" i="4"/>
  <c r="AN70" i="4"/>
  <c r="AM70" i="4"/>
  <c r="AJ70" i="4"/>
  <c r="AI70" i="4"/>
  <c r="AH70" i="4"/>
  <c r="AG70" i="4"/>
  <c r="AF70" i="4"/>
  <c r="AE70" i="4"/>
  <c r="AD70" i="4"/>
  <c r="AC70" i="4"/>
  <c r="AB70" i="4"/>
  <c r="AA70" i="4"/>
  <c r="Z70" i="4"/>
  <c r="Y70" i="4"/>
  <c r="V70" i="4"/>
  <c r="T70" i="4"/>
  <c r="BL69" i="4"/>
  <c r="BK69" i="4"/>
  <c r="BJ69" i="4"/>
  <c r="BI69" i="4"/>
  <c r="BH69" i="4"/>
  <c r="BG69" i="4"/>
  <c r="BF69" i="4"/>
  <c r="BE69" i="4"/>
  <c r="BD69" i="4"/>
  <c r="BC69" i="4"/>
  <c r="BB69" i="4"/>
  <c r="BA69" i="4"/>
  <c r="AX69" i="4"/>
  <c r="AW69" i="4"/>
  <c r="AV69" i="4"/>
  <c r="AU69" i="4"/>
  <c r="AT69" i="4"/>
  <c r="AS69" i="4"/>
  <c r="AR69" i="4"/>
  <c r="AQ69" i="4"/>
  <c r="AP69" i="4"/>
  <c r="AO69" i="4"/>
  <c r="AN69" i="4"/>
  <c r="AM69" i="4"/>
  <c r="AJ69" i="4"/>
  <c r="AI69" i="4"/>
  <c r="AH69" i="4"/>
  <c r="AG69" i="4"/>
  <c r="AF69" i="4"/>
  <c r="AE69" i="4"/>
  <c r="AD69" i="4"/>
  <c r="AC69" i="4"/>
  <c r="AB69" i="4"/>
  <c r="AA69" i="4"/>
  <c r="Z69" i="4"/>
  <c r="Y69" i="4"/>
  <c r="V69" i="4"/>
  <c r="T69" i="4"/>
  <c r="BL68" i="4"/>
  <c r="BK68" i="4"/>
  <c r="BJ68" i="4"/>
  <c r="BI68" i="4"/>
  <c r="BH68" i="4"/>
  <c r="BG68" i="4"/>
  <c r="BF68" i="4"/>
  <c r="BE68" i="4"/>
  <c r="BD68" i="4"/>
  <c r="BC68" i="4"/>
  <c r="BB68" i="4"/>
  <c r="BA68" i="4"/>
  <c r="AX68" i="4"/>
  <c r="AW68" i="4"/>
  <c r="AV68" i="4"/>
  <c r="AU68" i="4"/>
  <c r="AT68" i="4"/>
  <c r="AS68" i="4"/>
  <c r="AR68" i="4"/>
  <c r="AQ68" i="4"/>
  <c r="AP68" i="4"/>
  <c r="AO68" i="4"/>
  <c r="AN68" i="4"/>
  <c r="AM68" i="4"/>
  <c r="AJ68" i="4"/>
  <c r="AI68" i="4"/>
  <c r="AH68" i="4"/>
  <c r="AG68" i="4"/>
  <c r="AF68" i="4"/>
  <c r="AE68" i="4"/>
  <c r="AD68" i="4"/>
  <c r="AC68" i="4"/>
  <c r="AB68" i="4"/>
  <c r="AA68" i="4"/>
  <c r="Z68" i="4"/>
  <c r="Y68" i="4"/>
  <c r="V68" i="4"/>
  <c r="T68" i="4"/>
  <c r="BL67" i="4"/>
  <c r="BK67" i="4"/>
  <c r="BJ67" i="4"/>
  <c r="BI67" i="4"/>
  <c r="BH67" i="4"/>
  <c r="BG67" i="4"/>
  <c r="BF67" i="4"/>
  <c r="BE67" i="4"/>
  <c r="BD67" i="4"/>
  <c r="BC67" i="4"/>
  <c r="BB67" i="4"/>
  <c r="BA67" i="4"/>
  <c r="AX67" i="4"/>
  <c r="AW67" i="4"/>
  <c r="AV67" i="4"/>
  <c r="AU67" i="4"/>
  <c r="AT67" i="4"/>
  <c r="AS67" i="4"/>
  <c r="AR67" i="4"/>
  <c r="AQ67" i="4"/>
  <c r="AP67" i="4"/>
  <c r="AO67" i="4"/>
  <c r="AN67" i="4"/>
  <c r="AM67" i="4"/>
  <c r="AJ67" i="4"/>
  <c r="AI67" i="4"/>
  <c r="AH67" i="4"/>
  <c r="AG67" i="4"/>
  <c r="AF67" i="4"/>
  <c r="AE67" i="4"/>
  <c r="AD67" i="4"/>
  <c r="AC67" i="4"/>
  <c r="AB67" i="4"/>
  <c r="AA67" i="4"/>
  <c r="Z67" i="4"/>
  <c r="Y67" i="4"/>
  <c r="V67" i="4"/>
  <c r="T67" i="4"/>
  <c r="BL66" i="4"/>
  <c r="BK66" i="4"/>
  <c r="BJ66" i="4"/>
  <c r="BI66" i="4"/>
  <c r="BH66" i="4"/>
  <c r="BG66" i="4"/>
  <c r="BF66" i="4"/>
  <c r="BE66" i="4"/>
  <c r="BD66" i="4"/>
  <c r="BC66" i="4"/>
  <c r="BB66" i="4"/>
  <c r="BA66" i="4"/>
  <c r="AX66" i="4"/>
  <c r="AW66" i="4"/>
  <c r="AV66" i="4"/>
  <c r="AU66" i="4"/>
  <c r="AT66" i="4"/>
  <c r="AS66" i="4"/>
  <c r="AR66" i="4"/>
  <c r="AQ66" i="4"/>
  <c r="AP66" i="4"/>
  <c r="AO66" i="4"/>
  <c r="AN66" i="4"/>
  <c r="AM66" i="4"/>
  <c r="AJ66" i="4"/>
  <c r="AI66" i="4"/>
  <c r="AH66" i="4"/>
  <c r="AG66" i="4"/>
  <c r="AF66" i="4"/>
  <c r="AE66" i="4"/>
  <c r="AD66" i="4"/>
  <c r="AC66" i="4"/>
  <c r="AB66" i="4"/>
  <c r="AA66" i="4"/>
  <c r="Z66" i="4"/>
  <c r="Y66" i="4"/>
  <c r="V66" i="4"/>
  <c r="T66" i="4"/>
  <c r="BL65" i="4"/>
  <c r="BK65" i="4"/>
  <c r="BJ65" i="4"/>
  <c r="BI65" i="4"/>
  <c r="BH65" i="4"/>
  <c r="BG65" i="4"/>
  <c r="BF65" i="4"/>
  <c r="BE65" i="4"/>
  <c r="BD65" i="4"/>
  <c r="BC65" i="4"/>
  <c r="BB65" i="4"/>
  <c r="BA65" i="4"/>
  <c r="AX65" i="4"/>
  <c r="AW65" i="4"/>
  <c r="AV65" i="4"/>
  <c r="AU65" i="4"/>
  <c r="AT65" i="4"/>
  <c r="AS65" i="4"/>
  <c r="AR65" i="4"/>
  <c r="AQ65" i="4"/>
  <c r="AP65" i="4"/>
  <c r="AO65" i="4"/>
  <c r="AN65" i="4"/>
  <c r="AM65" i="4"/>
  <c r="AJ65" i="4"/>
  <c r="AI65" i="4"/>
  <c r="AH65" i="4"/>
  <c r="AG65" i="4"/>
  <c r="AF65" i="4"/>
  <c r="AE65" i="4"/>
  <c r="AD65" i="4"/>
  <c r="AC65" i="4"/>
  <c r="AB65" i="4"/>
  <c r="AA65" i="4"/>
  <c r="Z65" i="4"/>
  <c r="Y65" i="4"/>
  <c r="V65" i="4"/>
  <c r="T65" i="4"/>
  <c r="BL64" i="4"/>
  <c r="BK64" i="4"/>
  <c r="BJ64" i="4"/>
  <c r="BI64" i="4"/>
  <c r="BH64" i="4"/>
  <c r="BG64" i="4"/>
  <c r="BF64" i="4"/>
  <c r="BE64" i="4"/>
  <c r="BD64" i="4"/>
  <c r="BC64" i="4"/>
  <c r="BB64" i="4"/>
  <c r="BA64" i="4"/>
  <c r="AX64" i="4"/>
  <c r="AW64" i="4"/>
  <c r="AV64" i="4"/>
  <c r="AU64" i="4"/>
  <c r="AT64" i="4"/>
  <c r="AS64" i="4"/>
  <c r="AR64" i="4"/>
  <c r="AQ64" i="4"/>
  <c r="AP64" i="4"/>
  <c r="AO64" i="4"/>
  <c r="AN64" i="4"/>
  <c r="AM64" i="4"/>
  <c r="AJ64" i="4"/>
  <c r="AI64" i="4"/>
  <c r="AH64" i="4"/>
  <c r="AG64" i="4"/>
  <c r="AF64" i="4"/>
  <c r="AE64" i="4"/>
  <c r="AD64" i="4"/>
  <c r="AC64" i="4"/>
  <c r="AB64" i="4"/>
  <c r="AA64" i="4"/>
  <c r="Z64" i="4"/>
  <c r="Y64" i="4"/>
  <c r="V64" i="4"/>
  <c r="T64" i="4"/>
  <c r="BL63" i="4"/>
  <c r="BK63" i="4"/>
  <c r="BJ63" i="4"/>
  <c r="BI63" i="4"/>
  <c r="BH63" i="4"/>
  <c r="BG63" i="4"/>
  <c r="BF63" i="4"/>
  <c r="BE63" i="4"/>
  <c r="BD63" i="4"/>
  <c r="BC63" i="4"/>
  <c r="BB63" i="4"/>
  <c r="BA63" i="4"/>
  <c r="AX63" i="4"/>
  <c r="AW63" i="4"/>
  <c r="AV63" i="4"/>
  <c r="AU63" i="4"/>
  <c r="AT63" i="4"/>
  <c r="AS63" i="4"/>
  <c r="AR63" i="4"/>
  <c r="AQ63" i="4"/>
  <c r="AP63" i="4"/>
  <c r="AO63" i="4"/>
  <c r="AN63" i="4"/>
  <c r="AM63" i="4"/>
  <c r="AJ63" i="4"/>
  <c r="AI63" i="4"/>
  <c r="AH63" i="4"/>
  <c r="AG63" i="4"/>
  <c r="AF63" i="4"/>
  <c r="AE63" i="4"/>
  <c r="AD63" i="4"/>
  <c r="AC63" i="4"/>
  <c r="AB63" i="4"/>
  <c r="AA63" i="4"/>
  <c r="Z63" i="4"/>
  <c r="Y63" i="4"/>
  <c r="V63" i="4"/>
  <c r="T63" i="4"/>
  <c r="BL62" i="4"/>
  <c r="BK62" i="4"/>
  <c r="BJ62" i="4"/>
  <c r="BI62" i="4"/>
  <c r="BH62" i="4"/>
  <c r="BG62" i="4"/>
  <c r="BF62" i="4"/>
  <c r="BE62" i="4"/>
  <c r="BD62" i="4"/>
  <c r="BC62" i="4"/>
  <c r="BB62" i="4"/>
  <c r="BA62" i="4"/>
  <c r="AX62" i="4"/>
  <c r="AW62" i="4"/>
  <c r="AV62" i="4"/>
  <c r="AU62" i="4"/>
  <c r="AT62" i="4"/>
  <c r="AS62" i="4"/>
  <c r="AR62" i="4"/>
  <c r="AQ62" i="4"/>
  <c r="AP62" i="4"/>
  <c r="AO62" i="4"/>
  <c r="AN62" i="4"/>
  <c r="AM62" i="4"/>
  <c r="AJ62" i="4"/>
  <c r="AI62" i="4"/>
  <c r="AH62" i="4"/>
  <c r="AG62" i="4"/>
  <c r="AF62" i="4"/>
  <c r="AE62" i="4"/>
  <c r="AD62" i="4"/>
  <c r="AC62" i="4"/>
  <c r="AB62" i="4"/>
  <c r="AA62" i="4"/>
  <c r="Z62" i="4"/>
  <c r="Y62" i="4"/>
  <c r="V62" i="4"/>
  <c r="T62" i="4"/>
  <c r="BL61" i="4"/>
  <c r="BK61" i="4"/>
  <c r="BJ61" i="4"/>
  <c r="BI61" i="4"/>
  <c r="BH61" i="4"/>
  <c r="BG61" i="4"/>
  <c r="BF61" i="4"/>
  <c r="BE61" i="4"/>
  <c r="BD61" i="4"/>
  <c r="BC61" i="4"/>
  <c r="BB61" i="4"/>
  <c r="BA61" i="4"/>
  <c r="AX61" i="4"/>
  <c r="AW61" i="4"/>
  <c r="AV61" i="4"/>
  <c r="AU61" i="4"/>
  <c r="AT61" i="4"/>
  <c r="AS61" i="4"/>
  <c r="AR61" i="4"/>
  <c r="AQ61" i="4"/>
  <c r="AP61" i="4"/>
  <c r="AO61" i="4"/>
  <c r="AN61" i="4"/>
  <c r="AM61" i="4"/>
  <c r="AJ61" i="4"/>
  <c r="AI61" i="4"/>
  <c r="AH61" i="4"/>
  <c r="AG61" i="4"/>
  <c r="AF61" i="4"/>
  <c r="AE61" i="4"/>
  <c r="AD61" i="4"/>
  <c r="AC61" i="4"/>
  <c r="AB61" i="4"/>
  <c r="AA61" i="4"/>
  <c r="Z61" i="4"/>
  <c r="Y61" i="4"/>
  <c r="V61" i="4"/>
  <c r="T61" i="4"/>
  <c r="BL60" i="4"/>
  <c r="BK60" i="4"/>
  <c r="BJ60" i="4"/>
  <c r="BI60" i="4"/>
  <c r="BH60" i="4"/>
  <c r="BG60" i="4"/>
  <c r="BF60" i="4"/>
  <c r="BE60" i="4"/>
  <c r="BD60" i="4"/>
  <c r="BC60" i="4"/>
  <c r="BB60" i="4"/>
  <c r="BA60" i="4"/>
  <c r="AX60" i="4"/>
  <c r="AW60" i="4"/>
  <c r="AV60" i="4"/>
  <c r="AU60" i="4"/>
  <c r="AT60" i="4"/>
  <c r="AS60" i="4"/>
  <c r="AR60" i="4"/>
  <c r="AQ60" i="4"/>
  <c r="AP60" i="4"/>
  <c r="AO60" i="4"/>
  <c r="AN60" i="4"/>
  <c r="AM60" i="4"/>
  <c r="AJ60" i="4"/>
  <c r="AI60" i="4"/>
  <c r="AH60" i="4"/>
  <c r="AG60" i="4"/>
  <c r="AF60" i="4"/>
  <c r="AE60" i="4"/>
  <c r="AD60" i="4"/>
  <c r="AC60" i="4"/>
  <c r="AB60" i="4"/>
  <c r="AA60" i="4"/>
  <c r="Z60" i="4"/>
  <c r="Y60" i="4"/>
  <c r="V60" i="4"/>
  <c r="T60" i="4"/>
  <c r="BL59" i="4"/>
  <c r="BK59" i="4"/>
  <c r="BJ59" i="4"/>
  <c r="BI59" i="4"/>
  <c r="BH59" i="4"/>
  <c r="BG59" i="4"/>
  <c r="BF59" i="4"/>
  <c r="BE59" i="4"/>
  <c r="BD59" i="4"/>
  <c r="BC59" i="4"/>
  <c r="BB59" i="4"/>
  <c r="BA59" i="4"/>
  <c r="AX59" i="4"/>
  <c r="AW59" i="4"/>
  <c r="AV59" i="4"/>
  <c r="AU59" i="4"/>
  <c r="AT59" i="4"/>
  <c r="AS59" i="4"/>
  <c r="AR59" i="4"/>
  <c r="AQ59" i="4"/>
  <c r="AP59" i="4"/>
  <c r="AO59" i="4"/>
  <c r="AN59" i="4"/>
  <c r="AM59" i="4"/>
  <c r="AJ59" i="4"/>
  <c r="AI59" i="4"/>
  <c r="AH59" i="4"/>
  <c r="AG59" i="4"/>
  <c r="AF59" i="4"/>
  <c r="AE59" i="4"/>
  <c r="AD59" i="4"/>
  <c r="AC59" i="4"/>
  <c r="AB59" i="4"/>
  <c r="AA59" i="4"/>
  <c r="Z59" i="4"/>
  <c r="Y59" i="4"/>
  <c r="V59" i="4"/>
  <c r="T59" i="4"/>
  <c r="BL58" i="4"/>
  <c r="BK58" i="4"/>
  <c r="BJ58" i="4"/>
  <c r="BI58" i="4"/>
  <c r="BH58" i="4"/>
  <c r="BG58" i="4"/>
  <c r="BF58" i="4"/>
  <c r="BE58" i="4"/>
  <c r="BD58" i="4"/>
  <c r="BC58" i="4"/>
  <c r="BB58" i="4"/>
  <c r="BA58" i="4"/>
  <c r="AX58" i="4"/>
  <c r="AW58" i="4"/>
  <c r="AV58" i="4"/>
  <c r="AU58" i="4"/>
  <c r="AT58" i="4"/>
  <c r="AS58" i="4"/>
  <c r="AR58" i="4"/>
  <c r="AQ58" i="4"/>
  <c r="AP58" i="4"/>
  <c r="AO58" i="4"/>
  <c r="AN58" i="4"/>
  <c r="AM58" i="4"/>
  <c r="AJ58" i="4"/>
  <c r="AI58" i="4"/>
  <c r="AH58" i="4"/>
  <c r="AG58" i="4"/>
  <c r="AF58" i="4"/>
  <c r="AE58" i="4"/>
  <c r="AD58" i="4"/>
  <c r="AC58" i="4"/>
  <c r="AB58" i="4"/>
  <c r="AA58" i="4"/>
  <c r="Z58" i="4"/>
  <c r="Y58" i="4"/>
  <c r="V58" i="4"/>
  <c r="T58" i="4"/>
  <c r="BL57" i="4"/>
  <c r="BK57" i="4"/>
  <c r="BJ57" i="4"/>
  <c r="BI57" i="4"/>
  <c r="BH57" i="4"/>
  <c r="BG57" i="4"/>
  <c r="BF57" i="4"/>
  <c r="BE57" i="4"/>
  <c r="BD57" i="4"/>
  <c r="BC57" i="4"/>
  <c r="BB57" i="4"/>
  <c r="BA57" i="4"/>
  <c r="AX57" i="4"/>
  <c r="AW57" i="4"/>
  <c r="AV57" i="4"/>
  <c r="AU57" i="4"/>
  <c r="AT57" i="4"/>
  <c r="AS57" i="4"/>
  <c r="AR57" i="4"/>
  <c r="AQ57" i="4"/>
  <c r="AP57" i="4"/>
  <c r="AO57" i="4"/>
  <c r="AN57" i="4"/>
  <c r="AM57" i="4"/>
  <c r="AJ57" i="4"/>
  <c r="AI57" i="4"/>
  <c r="AH57" i="4"/>
  <c r="AG57" i="4"/>
  <c r="AF57" i="4"/>
  <c r="AE57" i="4"/>
  <c r="AD57" i="4"/>
  <c r="AC57" i="4"/>
  <c r="AB57" i="4"/>
  <c r="AA57" i="4"/>
  <c r="Z57" i="4"/>
  <c r="Y57" i="4"/>
  <c r="V57" i="4"/>
  <c r="T57" i="4"/>
  <c r="BL56" i="4"/>
  <c r="BK56" i="4"/>
  <c r="BJ56" i="4"/>
  <c r="BI56" i="4"/>
  <c r="BH56" i="4"/>
  <c r="BG56" i="4"/>
  <c r="BF56" i="4"/>
  <c r="BE56" i="4"/>
  <c r="BD56" i="4"/>
  <c r="BC56" i="4"/>
  <c r="BB56" i="4"/>
  <c r="BA56" i="4"/>
  <c r="AX56" i="4"/>
  <c r="AW56" i="4"/>
  <c r="AV56" i="4"/>
  <c r="AU56" i="4"/>
  <c r="AT56" i="4"/>
  <c r="AS56" i="4"/>
  <c r="AR56" i="4"/>
  <c r="AQ56" i="4"/>
  <c r="AP56" i="4"/>
  <c r="AO56" i="4"/>
  <c r="AN56" i="4"/>
  <c r="AM56" i="4"/>
  <c r="AJ56" i="4"/>
  <c r="AI56" i="4"/>
  <c r="AH56" i="4"/>
  <c r="AG56" i="4"/>
  <c r="AF56" i="4"/>
  <c r="AE56" i="4"/>
  <c r="AD56" i="4"/>
  <c r="AC56" i="4"/>
  <c r="AB56" i="4"/>
  <c r="AA56" i="4"/>
  <c r="Z56" i="4"/>
  <c r="Y56" i="4"/>
  <c r="V56" i="4"/>
  <c r="T56" i="4"/>
  <c r="BL55" i="4"/>
  <c r="BK55" i="4"/>
  <c r="BJ55" i="4"/>
  <c r="BI55" i="4"/>
  <c r="BH55" i="4"/>
  <c r="BG55" i="4"/>
  <c r="BF55" i="4"/>
  <c r="BE55" i="4"/>
  <c r="BD55" i="4"/>
  <c r="BC55" i="4"/>
  <c r="BB55" i="4"/>
  <c r="BA55" i="4"/>
  <c r="AX55" i="4"/>
  <c r="AW55" i="4"/>
  <c r="AV55" i="4"/>
  <c r="AU55" i="4"/>
  <c r="AT55" i="4"/>
  <c r="AS55" i="4"/>
  <c r="AR55" i="4"/>
  <c r="AQ55" i="4"/>
  <c r="AP55" i="4"/>
  <c r="AO55" i="4"/>
  <c r="AN55" i="4"/>
  <c r="AM55" i="4"/>
  <c r="AJ55" i="4"/>
  <c r="AI55" i="4"/>
  <c r="AH55" i="4"/>
  <c r="AG55" i="4"/>
  <c r="AF55" i="4"/>
  <c r="AE55" i="4"/>
  <c r="AD55" i="4"/>
  <c r="AC55" i="4"/>
  <c r="AB55" i="4"/>
  <c r="AA55" i="4"/>
  <c r="Z55" i="4"/>
  <c r="Y55" i="4"/>
  <c r="V55" i="4"/>
  <c r="T55" i="4"/>
  <c r="BL54" i="4"/>
  <c r="BK54" i="4"/>
  <c r="BJ54" i="4"/>
  <c r="BI54" i="4"/>
  <c r="BH54" i="4"/>
  <c r="BG54" i="4"/>
  <c r="BF54" i="4"/>
  <c r="BE54" i="4"/>
  <c r="BD54" i="4"/>
  <c r="BC54" i="4"/>
  <c r="BB54" i="4"/>
  <c r="BA54" i="4"/>
  <c r="AX54" i="4"/>
  <c r="AW54" i="4"/>
  <c r="AV54" i="4"/>
  <c r="AU54" i="4"/>
  <c r="AT54" i="4"/>
  <c r="AS54" i="4"/>
  <c r="AR54" i="4"/>
  <c r="AQ54" i="4"/>
  <c r="AP54" i="4"/>
  <c r="AO54" i="4"/>
  <c r="AN54" i="4"/>
  <c r="AM54" i="4"/>
  <c r="AJ54" i="4"/>
  <c r="AI54" i="4"/>
  <c r="AH54" i="4"/>
  <c r="AG54" i="4"/>
  <c r="AF54" i="4"/>
  <c r="AE54" i="4"/>
  <c r="AD54" i="4"/>
  <c r="AC54" i="4"/>
  <c r="AB54" i="4"/>
  <c r="AA54" i="4"/>
  <c r="Z54" i="4"/>
  <c r="Y54" i="4"/>
  <c r="V54" i="4"/>
  <c r="T54" i="4"/>
  <c r="D45" i="4"/>
  <c r="C45" i="4"/>
  <c r="P43" i="4"/>
  <c r="P42" i="4"/>
  <c r="Y41" i="4"/>
  <c r="P41" i="4"/>
  <c r="U40" i="4"/>
  <c r="T39" i="4"/>
  <c r="T38" i="4"/>
  <c r="T37" i="4"/>
  <c r="C34" i="4"/>
  <c r="BL31" i="4"/>
  <c r="BK31" i="4"/>
  <c r="BJ31" i="4"/>
  <c r="BI31" i="4"/>
  <c r="BH31" i="4"/>
  <c r="BG31" i="4"/>
  <c r="BF31" i="4"/>
  <c r="BE31" i="4"/>
  <c r="BD31" i="4"/>
  <c r="BC31" i="4"/>
  <c r="BB31" i="4"/>
  <c r="BA31" i="4"/>
  <c r="AX31" i="4"/>
  <c r="AW31" i="4"/>
  <c r="AV31" i="4"/>
  <c r="AU31" i="4"/>
  <c r="AT31" i="4"/>
  <c r="AS31" i="4"/>
  <c r="AR31" i="4"/>
  <c r="AQ31" i="4"/>
  <c r="AP31" i="4"/>
  <c r="AO31" i="4"/>
  <c r="AN31" i="4"/>
  <c r="AM31" i="4"/>
  <c r="AJ31" i="4"/>
  <c r="AI31" i="4"/>
  <c r="AH31" i="4"/>
  <c r="AG31" i="4"/>
  <c r="AF31" i="4"/>
  <c r="AE31" i="4"/>
  <c r="AD31" i="4"/>
  <c r="AC31" i="4"/>
  <c r="AB31" i="4"/>
  <c r="AA31" i="4"/>
  <c r="Z31" i="4"/>
  <c r="Y31" i="4"/>
  <c r="V31" i="4"/>
  <c r="T31" i="4"/>
  <c r="BL30" i="4"/>
  <c r="BK30" i="4"/>
  <c r="BJ30" i="4"/>
  <c r="BI30" i="4"/>
  <c r="BH30" i="4"/>
  <c r="BG30" i="4"/>
  <c r="BF30" i="4"/>
  <c r="BE30" i="4"/>
  <c r="BD30" i="4"/>
  <c r="BC30" i="4"/>
  <c r="BB30" i="4"/>
  <c r="BA30" i="4"/>
  <c r="AX30" i="4"/>
  <c r="AW30" i="4"/>
  <c r="AV30" i="4"/>
  <c r="AU30" i="4"/>
  <c r="AT30" i="4"/>
  <c r="AS30" i="4"/>
  <c r="AR30" i="4"/>
  <c r="AQ30" i="4"/>
  <c r="AP30" i="4"/>
  <c r="AO30" i="4"/>
  <c r="AN30" i="4"/>
  <c r="AM30" i="4"/>
  <c r="AJ30" i="4"/>
  <c r="AI30" i="4"/>
  <c r="AH30" i="4"/>
  <c r="AG30" i="4"/>
  <c r="AF30" i="4"/>
  <c r="AE30" i="4"/>
  <c r="AD30" i="4"/>
  <c r="AC30" i="4"/>
  <c r="AB30" i="4"/>
  <c r="AA30" i="4"/>
  <c r="Z30" i="4"/>
  <c r="Y30" i="4"/>
  <c r="V30" i="4"/>
  <c r="T30" i="4"/>
  <c r="BL29" i="4"/>
  <c r="BK29" i="4"/>
  <c r="BJ29" i="4"/>
  <c r="BI29" i="4"/>
  <c r="BH29" i="4"/>
  <c r="BG29" i="4"/>
  <c r="BF29" i="4"/>
  <c r="BE29" i="4"/>
  <c r="BD29" i="4"/>
  <c r="BC29" i="4"/>
  <c r="BB29" i="4"/>
  <c r="BA29" i="4"/>
  <c r="AX29" i="4"/>
  <c r="AW29" i="4"/>
  <c r="AV29" i="4"/>
  <c r="AU29" i="4"/>
  <c r="AT29" i="4"/>
  <c r="AS29" i="4"/>
  <c r="AR29" i="4"/>
  <c r="AQ29" i="4"/>
  <c r="AP29" i="4"/>
  <c r="AO29" i="4"/>
  <c r="AN29" i="4"/>
  <c r="AM29" i="4"/>
  <c r="AJ29" i="4"/>
  <c r="AI29" i="4"/>
  <c r="AH29" i="4"/>
  <c r="AG29" i="4"/>
  <c r="AF29" i="4"/>
  <c r="AE29" i="4"/>
  <c r="AD29" i="4"/>
  <c r="AC29" i="4"/>
  <c r="AB29" i="4"/>
  <c r="AA29" i="4"/>
  <c r="Z29" i="4"/>
  <c r="Y29" i="4"/>
  <c r="V29" i="4"/>
  <c r="T29" i="4"/>
  <c r="BL28" i="4"/>
  <c r="BK28" i="4"/>
  <c r="BJ28" i="4"/>
  <c r="BI28" i="4"/>
  <c r="BH28" i="4"/>
  <c r="BG28" i="4"/>
  <c r="BF28" i="4"/>
  <c r="BE28" i="4"/>
  <c r="BD28" i="4"/>
  <c r="BC28" i="4"/>
  <c r="BB28" i="4"/>
  <c r="BA28" i="4"/>
  <c r="AX28" i="4"/>
  <c r="AW28" i="4"/>
  <c r="AV28" i="4"/>
  <c r="AU28" i="4"/>
  <c r="AT28" i="4"/>
  <c r="AS28" i="4"/>
  <c r="AR28" i="4"/>
  <c r="AQ28" i="4"/>
  <c r="AP28" i="4"/>
  <c r="AO28" i="4"/>
  <c r="AN28" i="4"/>
  <c r="AM28" i="4"/>
  <c r="AJ28" i="4"/>
  <c r="AI28" i="4"/>
  <c r="AH28" i="4"/>
  <c r="AG28" i="4"/>
  <c r="AF28" i="4"/>
  <c r="AE28" i="4"/>
  <c r="AD28" i="4"/>
  <c r="AC28" i="4"/>
  <c r="AB28" i="4"/>
  <c r="AA28" i="4"/>
  <c r="Z28" i="4"/>
  <c r="Y28" i="4"/>
  <c r="V28" i="4"/>
  <c r="T28" i="4"/>
  <c r="BL27" i="4"/>
  <c r="BK27" i="4"/>
  <c r="BJ27" i="4"/>
  <c r="BI27" i="4"/>
  <c r="BH27" i="4"/>
  <c r="BG27" i="4"/>
  <c r="BF27" i="4"/>
  <c r="BE27" i="4"/>
  <c r="BD27" i="4"/>
  <c r="BC27" i="4"/>
  <c r="BB27" i="4"/>
  <c r="BA27" i="4"/>
  <c r="AX27" i="4"/>
  <c r="AW27" i="4"/>
  <c r="AV27" i="4"/>
  <c r="AU27" i="4"/>
  <c r="AT27" i="4"/>
  <c r="AS27" i="4"/>
  <c r="AR27" i="4"/>
  <c r="AQ27" i="4"/>
  <c r="AP27" i="4"/>
  <c r="AO27" i="4"/>
  <c r="AN27" i="4"/>
  <c r="AM27" i="4"/>
  <c r="AJ27" i="4"/>
  <c r="AI27" i="4"/>
  <c r="AH27" i="4"/>
  <c r="AG27" i="4"/>
  <c r="AF27" i="4"/>
  <c r="AE27" i="4"/>
  <c r="AD27" i="4"/>
  <c r="AC27" i="4"/>
  <c r="AB27" i="4"/>
  <c r="AA27" i="4"/>
  <c r="Z27" i="4"/>
  <c r="Y27" i="4"/>
  <c r="V27" i="4"/>
  <c r="T27" i="4"/>
  <c r="BL26" i="4"/>
  <c r="BK26" i="4"/>
  <c r="BJ26" i="4"/>
  <c r="BI26" i="4"/>
  <c r="BH26" i="4"/>
  <c r="BG26" i="4"/>
  <c r="BF26" i="4"/>
  <c r="BE26" i="4"/>
  <c r="BD26" i="4"/>
  <c r="BC26" i="4"/>
  <c r="BB26" i="4"/>
  <c r="BA26" i="4"/>
  <c r="AX26" i="4"/>
  <c r="AW26" i="4"/>
  <c r="AV26" i="4"/>
  <c r="AU26" i="4"/>
  <c r="AT26" i="4"/>
  <c r="AS26" i="4"/>
  <c r="AR26" i="4"/>
  <c r="AQ26" i="4"/>
  <c r="AP26" i="4"/>
  <c r="AO26" i="4"/>
  <c r="AN26" i="4"/>
  <c r="AM26" i="4"/>
  <c r="AJ26" i="4"/>
  <c r="AI26" i="4"/>
  <c r="AH26" i="4"/>
  <c r="AG26" i="4"/>
  <c r="AF26" i="4"/>
  <c r="AE26" i="4"/>
  <c r="AD26" i="4"/>
  <c r="AC26" i="4"/>
  <c r="AB26" i="4"/>
  <c r="AA26" i="4"/>
  <c r="Z26" i="4"/>
  <c r="Y26" i="4"/>
  <c r="V26" i="4"/>
  <c r="T26" i="4"/>
  <c r="BL25" i="4"/>
  <c r="BK25" i="4"/>
  <c r="BJ25" i="4"/>
  <c r="BI25" i="4"/>
  <c r="BH25" i="4"/>
  <c r="BG25" i="4"/>
  <c r="BF25" i="4"/>
  <c r="BE25" i="4"/>
  <c r="BD25" i="4"/>
  <c r="BC25" i="4"/>
  <c r="BB25" i="4"/>
  <c r="BA25" i="4"/>
  <c r="AX25" i="4"/>
  <c r="AW25" i="4"/>
  <c r="AV25" i="4"/>
  <c r="AU25" i="4"/>
  <c r="AT25" i="4"/>
  <c r="AS25" i="4"/>
  <c r="AR25" i="4"/>
  <c r="AQ25" i="4"/>
  <c r="AP25" i="4"/>
  <c r="AO25" i="4"/>
  <c r="AN25" i="4"/>
  <c r="AM25" i="4"/>
  <c r="AJ25" i="4"/>
  <c r="AI25" i="4"/>
  <c r="AH25" i="4"/>
  <c r="AG25" i="4"/>
  <c r="AF25" i="4"/>
  <c r="AE25" i="4"/>
  <c r="AD25" i="4"/>
  <c r="AC25" i="4"/>
  <c r="AB25" i="4"/>
  <c r="AA25" i="4"/>
  <c r="Z25" i="4"/>
  <c r="Y25" i="4"/>
  <c r="V25" i="4"/>
  <c r="T25" i="4"/>
  <c r="BL24" i="4"/>
  <c r="BK24" i="4"/>
  <c r="BJ24" i="4"/>
  <c r="BI24" i="4"/>
  <c r="BH24" i="4"/>
  <c r="BG24" i="4"/>
  <c r="BF24" i="4"/>
  <c r="BE24" i="4"/>
  <c r="BD24" i="4"/>
  <c r="BC24" i="4"/>
  <c r="BB24" i="4"/>
  <c r="BA24" i="4"/>
  <c r="AX24" i="4"/>
  <c r="AW24" i="4"/>
  <c r="AV24" i="4"/>
  <c r="AU24" i="4"/>
  <c r="AT24" i="4"/>
  <c r="AS24" i="4"/>
  <c r="AR24" i="4"/>
  <c r="AQ24" i="4"/>
  <c r="AP24" i="4"/>
  <c r="AO24" i="4"/>
  <c r="AN24" i="4"/>
  <c r="AM24" i="4"/>
  <c r="AJ24" i="4"/>
  <c r="AI24" i="4"/>
  <c r="AH24" i="4"/>
  <c r="AG24" i="4"/>
  <c r="AF24" i="4"/>
  <c r="AE24" i="4"/>
  <c r="AD24" i="4"/>
  <c r="AC24" i="4"/>
  <c r="AB24" i="4"/>
  <c r="AA24" i="4"/>
  <c r="Z24" i="4"/>
  <c r="Y24" i="4"/>
  <c r="V24" i="4"/>
  <c r="T24" i="4"/>
  <c r="BL23" i="4"/>
  <c r="BK23" i="4"/>
  <c r="BJ23" i="4"/>
  <c r="BI23" i="4"/>
  <c r="BH23" i="4"/>
  <c r="BG23" i="4"/>
  <c r="BF23" i="4"/>
  <c r="BE23" i="4"/>
  <c r="BD23" i="4"/>
  <c r="BC23" i="4"/>
  <c r="BB23" i="4"/>
  <c r="BA23" i="4"/>
  <c r="AX23" i="4"/>
  <c r="AW23" i="4"/>
  <c r="AV23" i="4"/>
  <c r="AU23" i="4"/>
  <c r="AT23" i="4"/>
  <c r="AS23" i="4"/>
  <c r="AR23" i="4"/>
  <c r="AQ23" i="4"/>
  <c r="AP23" i="4"/>
  <c r="AO23" i="4"/>
  <c r="AN23" i="4"/>
  <c r="AM23" i="4"/>
  <c r="AJ23" i="4"/>
  <c r="AI23" i="4"/>
  <c r="AH23" i="4"/>
  <c r="AG23" i="4"/>
  <c r="AF23" i="4"/>
  <c r="AE23" i="4"/>
  <c r="AD23" i="4"/>
  <c r="AC23" i="4"/>
  <c r="AB23" i="4"/>
  <c r="AA23" i="4"/>
  <c r="Z23" i="4"/>
  <c r="Y23" i="4"/>
  <c r="V23" i="4"/>
  <c r="T23" i="4"/>
  <c r="BL22" i="4"/>
  <c r="BK22" i="4"/>
  <c r="BJ22" i="4"/>
  <c r="BI22" i="4"/>
  <c r="BH22" i="4"/>
  <c r="BG22" i="4"/>
  <c r="BF22" i="4"/>
  <c r="BE22" i="4"/>
  <c r="BD22" i="4"/>
  <c r="BC22" i="4"/>
  <c r="BB22" i="4"/>
  <c r="BA22" i="4"/>
  <c r="AX22" i="4"/>
  <c r="AW22" i="4"/>
  <c r="AV22" i="4"/>
  <c r="AU22" i="4"/>
  <c r="AT22" i="4"/>
  <c r="AS22" i="4"/>
  <c r="AR22" i="4"/>
  <c r="AQ22" i="4"/>
  <c r="AP22" i="4"/>
  <c r="AO22" i="4"/>
  <c r="AN22" i="4"/>
  <c r="AM22" i="4"/>
  <c r="AJ22" i="4"/>
  <c r="AI22" i="4"/>
  <c r="AH22" i="4"/>
  <c r="AG22" i="4"/>
  <c r="AF22" i="4"/>
  <c r="AE22" i="4"/>
  <c r="AD22" i="4"/>
  <c r="AC22" i="4"/>
  <c r="AB22" i="4"/>
  <c r="AA22" i="4"/>
  <c r="Z22" i="4"/>
  <c r="Y22" i="4"/>
  <c r="V22" i="4"/>
  <c r="T22" i="4"/>
  <c r="BL21" i="4"/>
  <c r="BK21" i="4"/>
  <c r="BJ21" i="4"/>
  <c r="BI21" i="4"/>
  <c r="BH21" i="4"/>
  <c r="BG21" i="4"/>
  <c r="BF21" i="4"/>
  <c r="BE21" i="4"/>
  <c r="BD21" i="4"/>
  <c r="BC21" i="4"/>
  <c r="BB21" i="4"/>
  <c r="BA21" i="4"/>
  <c r="AX21" i="4"/>
  <c r="AW21" i="4"/>
  <c r="AV21" i="4"/>
  <c r="AU21" i="4"/>
  <c r="AT21" i="4"/>
  <c r="AS21" i="4"/>
  <c r="AR21" i="4"/>
  <c r="AQ21" i="4"/>
  <c r="AP21" i="4"/>
  <c r="AO21" i="4"/>
  <c r="AN21" i="4"/>
  <c r="AM21" i="4"/>
  <c r="AJ21" i="4"/>
  <c r="AI21" i="4"/>
  <c r="AH21" i="4"/>
  <c r="AG21" i="4"/>
  <c r="AF21" i="4"/>
  <c r="AE21" i="4"/>
  <c r="AD21" i="4"/>
  <c r="AC21" i="4"/>
  <c r="AB21" i="4"/>
  <c r="AA21" i="4"/>
  <c r="Z21" i="4"/>
  <c r="Y21" i="4"/>
  <c r="V21" i="4"/>
  <c r="T21" i="4"/>
  <c r="BL20" i="4"/>
  <c r="BK20" i="4"/>
  <c r="BJ20" i="4"/>
  <c r="BI20" i="4"/>
  <c r="BH20" i="4"/>
  <c r="BG20" i="4"/>
  <c r="BF20" i="4"/>
  <c r="BE20" i="4"/>
  <c r="BD20" i="4"/>
  <c r="BC20" i="4"/>
  <c r="BB20" i="4"/>
  <c r="BA20" i="4"/>
  <c r="AX20" i="4"/>
  <c r="AW20" i="4"/>
  <c r="AV20" i="4"/>
  <c r="AU20" i="4"/>
  <c r="AT20" i="4"/>
  <c r="AS20" i="4"/>
  <c r="AR20" i="4"/>
  <c r="AQ20" i="4"/>
  <c r="AP20" i="4"/>
  <c r="AO20" i="4"/>
  <c r="AN20" i="4"/>
  <c r="AM20" i="4"/>
  <c r="AJ20" i="4"/>
  <c r="AI20" i="4"/>
  <c r="AH20" i="4"/>
  <c r="AG20" i="4"/>
  <c r="AF20" i="4"/>
  <c r="AE20" i="4"/>
  <c r="AD20" i="4"/>
  <c r="AC20" i="4"/>
  <c r="AB20" i="4"/>
  <c r="AA20" i="4"/>
  <c r="Z20" i="4"/>
  <c r="Y20" i="4"/>
  <c r="V20" i="4"/>
  <c r="T20" i="4"/>
  <c r="BL19" i="4"/>
  <c r="BK19" i="4"/>
  <c r="BJ19" i="4"/>
  <c r="BI19" i="4"/>
  <c r="BH19" i="4"/>
  <c r="BG19" i="4"/>
  <c r="BF19" i="4"/>
  <c r="BE19" i="4"/>
  <c r="BD19" i="4"/>
  <c r="BC19" i="4"/>
  <c r="BB19" i="4"/>
  <c r="BA19" i="4"/>
  <c r="AX19" i="4"/>
  <c r="AW19" i="4"/>
  <c r="AV19" i="4"/>
  <c r="AU19" i="4"/>
  <c r="AT19" i="4"/>
  <c r="AS19" i="4"/>
  <c r="AR19" i="4"/>
  <c r="AQ19" i="4"/>
  <c r="AP19" i="4"/>
  <c r="AO19" i="4"/>
  <c r="AN19" i="4"/>
  <c r="AM19" i="4"/>
  <c r="AJ19" i="4"/>
  <c r="AI19" i="4"/>
  <c r="AH19" i="4"/>
  <c r="AG19" i="4"/>
  <c r="AF19" i="4"/>
  <c r="AE19" i="4"/>
  <c r="AD19" i="4"/>
  <c r="AC19" i="4"/>
  <c r="AB19" i="4"/>
  <c r="AA19" i="4"/>
  <c r="Z19" i="4"/>
  <c r="Y19" i="4"/>
  <c r="V19" i="4"/>
  <c r="T19" i="4"/>
  <c r="BL18" i="4"/>
  <c r="BK18" i="4"/>
  <c r="BJ18" i="4"/>
  <c r="BI18" i="4"/>
  <c r="BH18" i="4"/>
  <c r="BG18" i="4"/>
  <c r="BF18" i="4"/>
  <c r="BE18" i="4"/>
  <c r="BD18" i="4"/>
  <c r="BC18" i="4"/>
  <c r="BB18" i="4"/>
  <c r="BA18" i="4"/>
  <c r="AX18" i="4"/>
  <c r="AW18" i="4"/>
  <c r="AV18" i="4"/>
  <c r="AU18" i="4"/>
  <c r="AT18" i="4"/>
  <c r="AS18" i="4"/>
  <c r="AR18" i="4"/>
  <c r="AQ18" i="4"/>
  <c r="AP18" i="4"/>
  <c r="AO18" i="4"/>
  <c r="AN18" i="4"/>
  <c r="AM18" i="4"/>
  <c r="AJ18" i="4"/>
  <c r="AI18" i="4"/>
  <c r="AH18" i="4"/>
  <c r="AG18" i="4"/>
  <c r="AF18" i="4"/>
  <c r="AE18" i="4"/>
  <c r="AD18" i="4"/>
  <c r="AC18" i="4"/>
  <c r="AB18" i="4"/>
  <c r="AA18" i="4"/>
  <c r="Z18" i="4"/>
  <c r="Y18" i="4"/>
  <c r="V18" i="4"/>
  <c r="T18" i="4"/>
  <c r="BL17" i="4"/>
  <c r="BK17" i="4"/>
  <c r="BJ17" i="4"/>
  <c r="BI17" i="4"/>
  <c r="BH17" i="4"/>
  <c r="BG17" i="4"/>
  <c r="BF17" i="4"/>
  <c r="BE17" i="4"/>
  <c r="BD17" i="4"/>
  <c r="BC17" i="4"/>
  <c r="BB17" i="4"/>
  <c r="BA17" i="4"/>
  <c r="AX17" i="4"/>
  <c r="AW17" i="4"/>
  <c r="AV17" i="4"/>
  <c r="AU17" i="4"/>
  <c r="AT17" i="4"/>
  <c r="AS17" i="4"/>
  <c r="AR17" i="4"/>
  <c r="AQ17" i="4"/>
  <c r="AP17" i="4"/>
  <c r="AO17" i="4"/>
  <c r="AN17" i="4"/>
  <c r="AM17" i="4"/>
  <c r="AJ17" i="4"/>
  <c r="AI17" i="4"/>
  <c r="AH17" i="4"/>
  <c r="AG17" i="4"/>
  <c r="AF17" i="4"/>
  <c r="AE17" i="4"/>
  <c r="AD17" i="4"/>
  <c r="AC17" i="4"/>
  <c r="AB17" i="4"/>
  <c r="AA17" i="4"/>
  <c r="Z17" i="4"/>
  <c r="Y17" i="4"/>
  <c r="V17" i="4"/>
  <c r="T17" i="4"/>
  <c r="BL16" i="4"/>
  <c r="BK16" i="4"/>
  <c r="BJ16" i="4"/>
  <c r="BI16" i="4"/>
  <c r="BH16" i="4"/>
  <c r="BG16" i="4"/>
  <c r="BF16" i="4"/>
  <c r="BE16" i="4"/>
  <c r="BD16" i="4"/>
  <c r="BC16" i="4"/>
  <c r="BB16" i="4"/>
  <c r="BA16" i="4"/>
  <c r="AX16" i="4"/>
  <c r="AW16" i="4"/>
  <c r="AV16" i="4"/>
  <c r="AU16" i="4"/>
  <c r="AT16" i="4"/>
  <c r="AS16" i="4"/>
  <c r="AR16" i="4"/>
  <c r="AQ16" i="4"/>
  <c r="AP16" i="4"/>
  <c r="AO16" i="4"/>
  <c r="AN16" i="4"/>
  <c r="AM16" i="4"/>
  <c r="AJ16" i="4"/>
  <c r="AI16" i="4"/>
  <c r="AH16" i="4"/>
  <c r="AG16" i="4"/>
  <c r="AF16" i="4"/>
  <c r="AE16" i="4"/>
  <c r="AD16" i="4"/>
  <c r="AC16" i="4"/>
  <c r="AB16" i="4"/>
  <c r="AA16" i="4"/>
  <c r="Z16" i="4"/>
  <c r="Y16" i="4"/>
  <c r="V16" i="4"/>
  <c r="T16" i="4"/>
  <c r="BL15" i="4"/>
  <c r="BK15" i="4"/>
  <c r="BJ15" i="4"/>
  <c r="BI15" i="4"/>
  <c r="BH15" i="4"/>
  <c r="BG15" i="4"/>
  <c r="BF15" i="4"/>
  <c r="BE15" i="4"/>
  <c r="BD15" i="4"/>
  <c r="BC15" i="4"/>
  <c r="BB15" i="4"/>
  <c r="BA15" i="4"/>
  <c r="AX15" i="4"/>
  <c r="AW15" i="4"/>
  <c r="AV15" i="4"/>
  <c r="AU15" i="4"/>
  <c r="AT15" i="4"/>
  <c r="AS15" i="4"/>
  <c r="AR15" i="4"/>
  <c r="AQ15" i="4"/>
  <c r="AP15" i="4"/>
  <c r="AO15" i="4"/>
  <c r="AN15" i="4"/>
  <c r="AM15" i="4"/>
  <c r="AJ15" i="4"/>
  <c r="AI15" i="4"/>
  <c r="AH15" i="4"/>
  <c r="AG15" i="4"/>
  <c r="AF15" i="4"/>
  <c r="AE15" i="4"/>
  <c r="AD15" i="4"/>
  <c r="AC15" i="4"/>
  <c r="AB15" i="4"/>
  <c r="AA15" i="4"/>
  <c r="Z15" i="4"/>
  <c r="Y15" i="4"/>
  <c r="V15" i="4"/>
  <c r="T15" i="4"/>
  <c r="BL14" i="4"/>
  <c r="BK14" i="4"/>
  <c r="BJ14" i="4"/>
  <c r="BI14" i="4"/>
  <c r="BH14" i="4"/>
  <c r="BG14" i="4"/>
  <c r="BF14" i="4"/>
  <c r="BE14" i="4"/>
  <c r="BD14" i="4"/>
  <c r="BC14" i="4"/>
  <c r="BB14" i="4"/>
  <c r="BA14" i="4"/>
  <c r="AX14" i="4"/>
  <c r="AW14" i="4"/>
  <c r="AV14" i="4"/>
  <c r="AU14" i="4"/>
  <c r="AT14" i="4"/>
  <c r="AS14" i="4"/>
  <c r="AR14" i="4"/>
  <c r="AQ14" i="4"/>
  <c r="AP14" i="4"/>
  <c r="AO14" i="4"/>
  <c r="AN14" i="4"/>
  <c r="AM14" i="4"/>
  <c r="AJ14" i="4"/>
  <c r="AI14" i="4"/>
  <c r="AH14" i="4"/>
  <c r="AG14" i="4"/>
  <c r="AF14" i="4"/>
  <c r="AE14" i="4"/>
  <c r="AD14" i="4"/>
  <c r="AC14" i="4"/>
  <c r="AB14" i="4"/>
  <c r="AA14" i="4"/>
  <c r="Z14" i="4"/>
  <c r="Y14" i="4"/>
  <c r="V14" i="4"/>
  <c r="T14" i="4"/>
  <c r="BL13" i="4"/>
  <c r="BK13" i="4"/>
  <c r="BJ13" i="4"/>
  <c r="BI13" i="4"/>
  <c r="BH13" i="4"/>
  <c r="BG13" i="4"/>
  <c r="BF13" i="4"/>
  <c r="BE13" i="4"/>
  <c r="BD13" i="4"/>
  <c r="BC13" i="4"/>
  <c r="BB13" i="4"/>
  <c r="BA13" i="4"/>
  <c r="AX13" i="4"/>
  <c r="AW13" i="4"/>
  <c r="AV13" i="4"/>
  <c r="AU13" i="4"/>
  <c r="AT13" i="4"/>
  <c r="AS13" i="4"/>
  <c r="AR13" i="4"/>
  <c r="AQ13" i="4"/>
  <c r="AP13" i="4"/>
  <c r="AO13" i="4"/>
  <c r="AN13" i="4"/>
  <c r="AM13" i="4"/>
  <c r="AJ13" i="4"/>
  <c r="AI13" i="4"/>
  <c r="AH13" i="4"/>
  <c r="AG13" i="4"/>
  <c r="AF13" i="4"/>
  <c r="AE13" i="4"/>
  <c r="AD13" i="4"/>
  <c r="AC13" i="4"/>
  <c r="AB13" i="4"/>
  <c r="AA13" i="4"/>
  <c r="Z13" i="4"/>
  <c r="Y13" i="4"/>
  <c r="V13" i="4"/>
  <c r="T13" i="4"/>
  <c r="BL12" i="4"/>
  <c r="BK12" i="4"/>
  <c r="BJ12" i="4"/>
  <c r="BI12" i="4"/>
  <c r="BH12" i="4"/>
  <c r="BG12" i="4"/>
  <c r="BF12" i="4"/>
  <c r="BE12" i="4"/>
  <c r="BD12" i="4"/>
  <c r="BC12" i="4"/>
  <c r="BB12" i="4"/>
  <c r="BA12" i="4"/>
  <c r="AX12" i="4"/>
  <c r="AW12" i="4"/>
  <c r="AV12" i="4"/>
  <c r="AU12" i="4"/>
  <c r="AT12" i="4"/>
  <c r="AS12" i="4"/>
  <c r="AR12" i="4"/>
  <c r="AQ12" i="4"/>
  <c r="AP12" i="4"/>
  <c r="AO12" i="4"/>
  <c r="AN12" i="4"/>
  <c r="AM12" i="4"/>
  <c r="AJ12" i="4"/>
  <c r="AI12" i="4"/>
  <c r="AH12" i="4"/>
  <c r="AG12" i="4"/>
  <c r="AF12" i="4"/>
  <c r="AE12" i="4"/>
  <c r="AD12" i="4"/>
  <c r="AC12" i="4"/>
  <c r="AB12" i="4"/>
  <c r="AA12" i="4"/>
  <c r="Z12" i="4"/>
  <c r="Y12" i="4"/>
  <c r="V12" i="4"/>
  <c r="T12" i="4"/>
  <c r="BL11" i="4"/>
  <c r="BK11" i="4"/>
  <c r="BJ11" i="4"/>
  <c r="BI11" i="4"/>
  <c r="BH11" i="4"/>
  <c r="BG11" i="4"/>
  <c r="BF11" i="4"/>
  <c r="BE11" i="4"/>
  <c r="BD11" i="4"/>
  <c r="BC11" i="4"/>
  <c r="BB11" i="4"/>
  <c r="BA11" i="4"/>
  <c r="AX11" i="4"/>
  <c r="AW11" i="4"/>
  <c r="AV11" i="4"/>
  <c r="AU11" i="4"/>
  <c r="AT11" i="4"/>
  <c r="AS11" i="4"/>
  <c r="AR11" i="4"/>
  <c r="AQ11" i="4"/>
  <c r="AP11" i="4"/>
  <c r="AO11" i="4"/>
  <c r="AN11" i="4"/>
  <c r="AM11" i="4"/>
  <c r="AJ11" i="4"/>
  <c r="AI11" i="4"/>
  <c r="AH11" i="4"/>
  <c r="AG11" i="4"/>
  <c r="AF11" i="4"/>
  <c r="AE11" i="4"/>
  <c r="AD11" i="4"/>
  <c r="AC11" i="4"/>
  <c r="AB11" i="4"/>
  <c r="AA11" i="4"/>
  <c r="Z11" i="4"/>
  <c r="Y11" i="4"/>
  <c r="V11" i="4"/>
  <c r="T11" i="4"/>
  <c r="BL10" i="4"/>
  <c r="BK10" i="4"/>
  <c r="BJ10" i="4"/>
  <c r="BI10" i="4"/>
  <c r="BH10" i="4"/>
  <c r="BG10" i="4"/>
  <c r="BF10" i="4"/>
  <c r="BE10" i="4"/>
  <c r="BD10" i="4"/>
  <c r="BC10" i="4"/>
  <c r="BB10" i="4"/>
  <c r="BA10" i="4"/>
  <c r="AX10" i="4"/>
  <c r="AW10" i="4"/>
  <c r="AV10" i="4"/>
  <c r="AU10" i="4"/>
  <c r="AT10" i="4"/>
  <c r="AS10" i="4"/>
  <c r="AR10" i="4"/>
  <c r="AQ10" i="4"/>
  <c r="AP10" i="4"/>
  <c r="AO10" i="4"/>
  <c r="AN10" i="4"/>
  <c r="AM10" i="4"/>
  <c r="AJ10" i="4"/>
  <c r="AI10" i="4"/>
  <c r="AH10" i="4"/>
  <c r="AG10" i="4"/>
  <c r="AF10" i="4"/>
  <c r="AE10" i="4"/>
  <c r="AD10" i="4"/>
  <c r="AC10" i="4"/>
  <c r="AB10" i="4"/>
  <c r="AA10" i="4"/>
  <c r="Z10" i="4"/>
  <c r="Y10" i="4"/>
  <c r="V10" i="4"/>
  <c r="T10" i="4"/>
  <c r="AD52" i="3"/>
  <c r="Y52" i="3"/>
  <c r="AD51" i="3"/>
  <c r="Y51" i="3"/>
  <c r="AD50" i="3"/>
  <c r="Y50" i="3"/>
  <c r="AD49" i="3"/>
  <c r="Y49" i="3"/>
  <c r="AD48" i="3"/>
  <c r="Y48" i="3"/>
  <c r="AD47" i="3"/>
  <c r="Y47" i="3"/>
  <c r="AD46" i="3"/>
  <c r="Y46" i="3"/>
  <c r="AD45" i="3"/>
  <c r="Y45" i="3"/>
  <c r="AD44" i="3"/>
  <c r="Y44" i="3"/>
  <c r="AD43" i="3"/>
  <c r="Y43" i="3"/>
  <c r="AD42" i="3"/>
  <c r="Y42" i="3"/>
  <c r="AD41" i="3"/>
  <c r="Y41" i="3"/>
  <c r="AD40" i="3"/>
  <c r="Y40" i="3"/>
  <c r="AD39" i="3"/>
  <c r="Y39" i="3"/>
  <c r="AD38" i="3"/>
  <c r="Y38" i="3"/>
  <c r="AD37" i="3"/>
  <c r="Y37" i="3"/>
  <c r="AD36" i="3"/>
  <c r="Y36" i="3"/>
  <c r="AD35" i="3"/>
  <c r="Y35" i="3"/>
  <c r="AD34" i="3"/>
  <c r="Y34" i="3"/>
  <c r="AD33" i="3"/>
  <c r="Y33" i="3"/>
  <c r="AD32" i="3"/>
  <c r="Y32" i="3"/>
  <c r="AC81" i="2"/>
  <c r="AB81" i="2"/>
  <c r="AA81" i="2"/>
  <c r="Z81" i="2"/>
  <c r="Y81" i="2"/>
  <c r="X81" i="2"/>
  <c r="W81" i="2"/>
  <c r="V81" i="2"/>
  <c r="U81" i="2"/>
  <c r="T81" i="2"/>
  <c r="S81" i="2"/>
  <c r="R81" i="2"/>
  <c r="AF81" i="2" s="1"/>
  <c r="AC80" i="2"/>
  <c r="AB80" i="2"/>
  <c r="AA80" i="2"/>
  <c r="Z80" i="2"/>
  <c r="Y80" i="2"/>
  <c r="X80" i="2"/>
  <c r="W80" i="2"/>
  <c r="V80" i="2"/>
  <c r="U80" i="2"/>
  <c r="T80" i="2"/>
  <c r="S80" i="2"/>
  <c r="R80" i="2"/>
  <c r="AC79" i="2"/>
  <c r="AB79" i="2"/>
  <c r="AA79" i="2"/>
  <c r="Z79" i="2"/>
  <c r="Y79" i="2"/>
  <c r="X79" i="2"/>
  <c r="W79" i="2"/>
  <c r="V79" i="2"/>
  <c r="U79" i="2"/>
  <c r="T79" i="2"/>
  <c r="S79" i="2"/>
  <c r="R79" i="2"/>
  <c r="AC78" i="2"/>
  <c r="AB78" i="2"/>
  <c r="AA78" i="2"/>
  <c r="Z78" i="2"/>
  <c r="Y78" i="2"/>
  <c r="X78" i="2"/>
  <c r="W78" i="2"/>
  <c r="V78" i="2"/>
  <c r="U78" i="2"/>
  <c r="T78" i="2"/>
  <c r="S78" i="2"/>
  <c r="R78" i="2"/>
  <c r="AF78" i="2" s="1"/>
  <c r="AC77" i="2"/>
  <c r="AB77" i="2"/>
  <c r="AA77" i="2"/>
  <c r="Z77" i="2"/>
  <c r="Y77" i="2"/>
  <c r="X77" i="2"/>
  <c r="W77" i="2"/>
  <c r="V77" i="2"/>
  <c r="U77" i="2"/>
  <c r="T77" i="2"/>
  <c r="S77" i="2"/>
  <c r="R77" i="2"/>
  <c r="AF77" i="2" s="1"/>
  <c r="AC76" i="2"/>
  <c r="AB76" i="2"/>
  <c r="AA76" i="2"/>
  <c r="Z76" i="2"/>
  <c r="Y76" i="2"/>
  <c r="X76" i="2"/>
  <c r="W76" i="2"/>
  <c r="V76" i="2"/>
  <c r="U76" i="2"/>
  <c r="T76" i="2"/>
  <c r="S76" i="2"/>
  <c r="R76" i="2"/>
  <c r="AF76" i="2" s="1"/>
  <c r="AC75" i="2"/>
  <c r="AB75" i="2"/>
  <c r="AA75" i="2"/>
  <c r="Z75" i="2"/>
  <c r="Y75" i="2"/>
  <c r="X75" i="2"/>
  <c r="W75" i="2"/>
  <c r="V75" i="2"/>
  <c r="U75" i="2"/>
  <c r="T75" i="2"/>
  <c r="S75" i="2"/>
  <c r="R75" i="2"/>
  <c r="AC74" i="2"/>
  <c r="AB74" i="2"/>
  <c r="AA74" i="2"/>
  <c r="Z74" i="2"/>
  <c r="Y74" i="2"/>
  <c r="X74" i="2"/>
  <c r="W74" i="2"/>
  <c r="V74" i="2"/>
  <c r="U74" i="2"/>
  <c r="T74" i="2"/>
  <c r="S74" i="2"/>
  <c r="R74" i="2"/>
  <c r="AF74" i="2" s="1"/>
  <c r="AC73" i="2"/>
  <c r="AB73" i="2"/>
  <c r="AA73" i="2"/>
  <c r="Z73" i="2"/>
  <c r="Y73" i="2"/>
  <c r="X73" i="2"/>
  <c r="W73" i="2"/>
  <c r="V73" i="2"/>
  <c r="U73" i="2"/>
  <c r="T73" i="2"/>
  <c r="S73" i="2"/>
  <c r="R73" i="2"/>
  <c r="AF73" i="2" s="1"/>
  <c r="AC72" i="2"/>
  <c r="AB72" i="2"/>
  <c r="AA72" i="2"/>
  <c r="Z72" i="2"/>
  <c r="Y72" i="2"/>
  <c r="X72" i="2"/>
  <c r="W72" i="2"/>
  <c r="V72" i="2"/>
  <c r="U72" i="2"/>
  <c r="T72" i="2"/>
  <c r="S72" i="2"/>
  <c r="R72" i="2"/>
  <c r="AF72" i="2" s="1"/>
  <c r="AC71" i="2"/>
  <c r="AB71" i="2"/>
  <c r="AA71" i="2"/>
  <c r="Z71" i="2"/>
  <c r="Y71" i="2"/>
  <c r="X71" i="2"/>
  <c r="W71" i="2"/>
  <c r="V71" i="2"/>
  <c r="U71" i="2"/>
  <c r="T71" i="2"/>
  <c r="S71" i="2"/>
  <c r="R71" i="2"/>
  <c r="AF71" i="2" s="1"/>
  <c r="AC70" i="2"/>
  <c r="AB70" i="2"/>
  <c r="AA70" i="2"/>
  <c r="Z70" i="2"/>
  <c r="Y70" i="2"/>
  <c r="X70" i="2"/>
  <c r="W70" i="2"/>
  <c r="V70" i="2"/>
  <c r="U70" i="2"/>
  <c r="T70" i="2"/>
  <c r="S70" i="2"/>
  <c r="R70" i="2"/>
  <c r="AF70" i="2" s="1"/>
  <c r="AC69" i="2"/>
  <c r="AB69" i="2"/>
  <c r="AA69" i="2"/>
  <c r="Z69" i="2"/>
  <c r="Y69" i="2"/>
  <c r="X69" i="2"/>
  <c r="W69" i="2"/>
  <c r="V69" i="2"/>
  <c r="U69" i="2"/>
  <c r="T69" i="2"/>
  <c r="S69" i="2"/>
  <c r="R69" i="2"/>
  <c r="AC68" i="2"/>
  <c r="AB68" i="2"/>
  <c r="AA68" i="2"/>
  <c r="Z68" i="2"/>
  <c r="Y68" i="2"/>
  <c r="X68" i="2"/>
  <c r="W68" i="2"/>
  <c r="V68" i="2"/>
  <c r="U68" i="2"/>
  <c r="T68" i="2"/>
  <c r="S68" i="2"/>
  <c r="R68" i="2"/>
  <c r="AC67" i="2"/>
  <c r="AB67" i="2"/>
  <c r="AA67" i="2"/>
  <c r="Z67" i="2"/>
  <c r="Y67" i="2"/>
  <c r="X67" i="2"/>
  <c r="W67" i="2"/>
  <c r="V67" i="2"/>
  <c r="U67" i="2"/>
  <c r="T67" i="2"/>
  <c r="S67" i="2"/>
  <c r="R67" i="2"/>
  <c r="AC66" i="2"/>
  <c r="AB66" i="2"/>
  <c r="AA66" i="2"/>
  <c r="Z66" i="2"/>
  <c r="Y66" i="2"/>
  <c r="X66" i="2"/>
  <c r="W66" i="2"/>
  <c r="V66" i="2"/>
  <c r="U66" i="2"/>
  <c r="T66" i="2"/>
  <c r="S66" i="2"/>
  <c r="R66" i="2"/>
  <c r="AF66" i="2" s="1"/>
  <c r="AC65" i="2"/>
  <c r="AB65" i="2"/>
  <c r="AA65" i="2"/>
  <c r="Z65" i="2"/>
  <c r="Y65" i="2"/>
  <c r="X65" i="2"/>
  <c r="W65" i="2"/>
  <c r="V65" i="2"/>
  <c r="U65" i="2"/>
  <c r="T65" i="2"/>
  <c r="S65" i="2"/>
  <c r="R65" i="2"/>
  <c r="AF65" i="2" s="1"/>
  <c r="AC64" i="2"/>
  <c r="AB64" i="2"/>
  <c r="AA64" i="2"/>
  <c r="Z64" i="2"/>
  <c r="Y64" i="2"/>
  <c r="X64" i="2"/>
  <c r="W64" i="2"/>
  <c r="V64" i="2"/>
  <c r="U64" i="2"/>
  <c r="T64" i="2"/>
  <c r="S64" i="2"/>
  <c r="R64" i="2"/>
  <c r="AC63" i="2"/>
  <c r="AB63" i="2"/>
  <c r="AA63" i="2"/>
  <c r="Z63" i="2"/>
  <c r="Y63" i="2"/>
  <c r="X63" i="2"/>
  <c r="W63" i="2"/>
  <c r="V63" i="2"/>
  <c r="U63" i="2"/>
  <c r="T63" i="2"/>
  <c r="S63" i="2"/>
  <c r="R63" i="2"/>
  <c r="AC62" i="2"/>
  <c r="AB62" i="2"/>
  <c r="AA62" i="2"/>
  <c r="Z62" i="2"/>
  <c r="Y62" i="2"/>
  <c r="X62" i="2"/>
  <c r="W62" i="2"/>
  <c r="V62" i="2"/>
  <c r="U62" i="2"/>
  <c r="T62" i="2"/>
  <c r="S62" i="2"/>
  <c r="R62" i="2"/>
  <c r="AF62" i="2" s="1"/>
  <c r="AC61" i="2"/>
  <c r="AB61" i="2"/>
  <c r="AA61" i="2"/>
  <c r="Z61" i="2"/>
  <c r="Y61" i="2"/>
  <c r="X61" i="2"/>
  <c r="W61" i="2"/>
  <c r="V61" i="2"/>
  <c r="U61" i="2"/>
  <c r="T61" i="2"/>
  <c r="S61" i="2"/>
  <c r="R61" i="2"/>
  <c r="AF61" i="2" s="1"/>
  <c r="AC60" i="2"/>
  <c r="AB60" i="2"/>
  <c r="AA60" i="2"/>
  <c r="Z60" i="2"/>
  <c r="Y60" i="2"/>
  <c r="X60" i="2"/>
  <c r="W60" i="2"/>
  <c r="V60" i="2"/>
  <c r="U60" i="2"/>
  <c r="T60" i="2"/>
  <c r="S60" i="2"/>
  <c r="R60" i="2"/>
  <c r="AF60" i="2" s="1"/>
  <c r="BM54" i="2"/>
  <c r="BL54" i="2"/>
  <c r="BH54" i="2"/>
  <c r="BG54" i="2"/>
  <c r="BF54" i="2"/>
  <c r="BE54" i="2"/>
  <c r="BD54" i="2"/>
  <c r="BC54" i="2"/>
  <c r="BB54" i="2"/>
  <c r="BA54" i="2"/>
  <c r="AZ54" i="2"/>
  <c r="AY54" i="2"/>
  <c r="AX54" i="2"/>
  <c r="AW54" i="2"/>
  <c r="AT54" i="2"/>
  <c r="AS54" i="2"/>
  <c r="AR54" i="2"/>
  <c r="AQ54" i="2"/>
  <c r="AP54" i="2"/>
  <c r="AO54" i="2"/>
  <c r="AN54" i="2"/>
  <c r="AM54" i="2"/>
  <c r="AL54" i="2"/>
  <c r="AK54" i="2"/>
  <c r="AJ54" i="2"/>
  <c r="AI54" i="2"/>
  <c r="AC54" i="2"/>
  <c r="AB54" i="2"/>
  <c r="AA54" i="2"/>
  <c r="Z54" i="2"/>
  <c r="Y54" i="2"/>
  <c r="X54" i="2"/>
  <c r="W54" i="2"/>
  <c r="V54" i="2"/>
  <c r="U54" i="2"/>
  <c r="T54" i="2"/>
  <c r="S54" i="2"/>
  <c r="R54" i="2"/>
  <c r="BH53" i="2"/>
  <c r="BG53" i="2"/>
  <c r="BF53" i="2"/>
  <c r="BE53" i="2"/>
  <c r="BD53" i="2"/>
  <c r="BC53" i="2"/>
  <c r="BB53" i="2"/>
  <c r="BA53" i="2"/>
  <c r="AZ53" i="2"/>
  <c r="AY53" i="2"/>
  <c r="AX53" i="2"/>
  <c r="AW53" i="2"/>
  <c r="AT53" i="2"/>
  <c r="AS53" i="2"/>
  <c r="AR53" i="2"/>
  <c r="AQ53" i="2"/>
  <c r="AP53" i="2"/>
  <c r="AO53" i="2"/>
  <c r="AN53" i="2"/>
  <c r="AM53" i="2"/>
  <c r="AL53" i="2"/>
  <c r="AK53" i="2"/>
  <c r="AJ53" i="2"/>
  <c r="AI53" i="2"/>
  <c r="AC53" i="2"/>
  <c r="AB53" i="2"/>
  <c r="AA53" i="2"/>
  <c r="Z53" i="2"/>
  <c r="Y53" i="2"/>
  <c r="X53" i="2"/>
  <c r="W53" i="2"/>
  <c r="V53" i="2"/>
  <c r="U53" i="2"/>
  <c r="T53" i="2"/>
  <c r="S53" i="2"/>
  <c r="R53" i="2"/>
  <c r="BL52" i="2"/>
  <c r="BM52" i="2" s="1"/>
  <c r="BN52" i="2" s="1"/>
  <c r="BO52" i="2" s="1"/>
  <c r="BP52" i="2" s="1"/>
  <c r="BQ52" i="2" s="1"/>
  <c r="BR52" i="2" s="1"/>
  <c r="BS52" i="2" s="1"/>
  <c r="BT52" i="2" s="1"/>
  <c r="BU52" i="2" s="1"/>
  <c r="BV52" i="2" s="1"/>
  <c r="BK51" i="2" s="1"/>
  <c r="BH52" i="2"/>
  <c r="BG52" i="2"/>
  <c r="BF52" i="2"/>
  <c r="BE52" i="2"/>
  <c r="BD52" i="2"/>
  <c r="BC52" i="2"/>
  <c r="BB52" i="2"/>
  <c r="BA52" i="2"/>
  <c r="AZ52" i="2"/>
  <c r="AY52" i="2"/>
  <c r="AX52" i="2"/>
  <c r="AW52" i="2"/>
  <c r="AT52" i="2"/>
  <c r="AS52" i="2"/>
  <c r="AR52" i="2"/>
  <c r="AQ52" i="2"/>
  <c r="AP52" i="2"/>
  <c r="AO52" i="2"/>
  <c r="AN52" i="2"/>
  <c r="AM52" i="2"/>
  <c r="AL52" i="2"/>
  <c r="AK52" i="2"/>
  <c r="AJ52" i="2"/>
  <c r="AI52" i="2"/>
  <c r="AC52" i="2"/>
  <c r="AB52" i="2"/>
  <c r="AA52" i="2"/>
  <c r="Z52" i="2"/>
  <c r="Y52" i="2"/>
  <c r="X52" i="2"/>
  <c r="W52" i="2"/>
  <c r="V52" i="2"/>
  <c r="U52" i="2"/>
  <c r="T52" i="2"/>
  <c r="S52" i="2"/>
  <c r="R52" i="2"/>
  <c r="AF52" i="2" s="1"/>
  <c r="BH51" i="2"/>
  <c r="BG51" i="2"/>
  <c r="BF51" i="2"/>
  <c r="BE51" i="2"/>
  <c r="BD51" i="2"/>
  <c r="BC51" i="2"/>
  <c r="BB51" i="2"/>
  <c r="BA51" i="2"/>
  <c r="AZ51" i="2"/>
  <c r="AY51" i="2"/>
  <c r="AX51" i="2"/>
  <c r="AW51" i="2"/>
  <c r="AT51" i="2"/>
  <c r="AS51" i="2"/>
  <c r="AR51" i="2"/>
  <c r="AQ51" i="2"/>
  <c r="AP51" i="2"/>
  <c r="AO51" i="2"/>
  <c r="AN51" i="2"/>
  <c r="AM51" i="2"/>
  <c r="AL51" i="2"/>
  <c r="AK51" i="2"/>
  <c r="AJ51" i="2"/>
  <c r="AI51" i="2"/>
  <c r="AC51" i="2"/>
  <c r="AB51" i="2"/>
  <c r="AA51" i="2"/>
  <c r="Z51" i="2"/>
  <c r="Y51" i="2"/>
  <c r="X51" i="2"/>
  <c r="W51" i="2"/>
  <c r="V51" i="2"/>
  <c r="U51" i="2"/>
  <c r="T51" i="2"/>
  <c r="S51" i="2"/>
  <c r="R51" i="2"/>
  <c r="AF51" i="2" s="1"/>
  <c r="BM50" i="2"/>
  <c r="BN50" i="2" s="1"/>
  <c r="BL50" i="2"/>
  <c r="BH50" i="2"/>
  <c r="BG50" i="2"/>
  <c r="BF50" i="2"/>
  <c r="BE50" i="2"/>
  <c r="BD50" i="2"/>
  <c r="BC50" i="2"/>
  <c r="BB50" i="2"/>
  <c r="BA50" i="2"/>
  <c r="AZ50" i="2"/>
  <c r="AY50" i="2"/>
  <c r="AX50" i="2"/>
  <c r="AW50" i="2"/>
  <c r="AT50" i="2"/>
  <c r="AS50" i="2"/>
  <c r="AR50" i="2"/>
  <c r="AQ50" i="2"/>
  <c r="AP50" i="2"/>
  <c r="AO50" i="2"/>
  <c r="AN50" i="2"/>
  <c r="AM50" i="2"/>
  <c r="AL50" i="2"/>
  <c r="AK50" i="2"/>
  <c r="AJ50" i="2"/>
  <c r="AI50" i="2"/>
  <c r="AC50" i="2"/>
  <c r="AB50" i="2"/>
  <c r="AA50" i="2"/>
  <c r="Z50" i="2"/>
  <c r="Y50" i="2"/>
  <c r="X50" i="2"/>
  <c r="W50" i="2"/>
  <c r="V50" i="2"/>
  <c r="U50" i="2"/>
  <c r="T50" i="2"/>
  <c r="S50" i="2"/>
  <c r="R50" i="2"/>
  <c r="AF50" i="2" s="1"/>
  <c r="BH49" i="2"/>
  <c r="BG49" i="2"/>
  <c r="BF49" i="2"/>
  <c r="BE49" i="2"/>
  <c r="BD49" i="2"/>
  <c r="BC49" i="2"/>
  <c r="BB49" i="2"/>
  <c r="BA49" i="2"/>
  <c r="AZ49" i="2"/>
  <c r="AY49" i="2"/>
  <c r="AX49" i="2"/>
  <c r="AW49" i="2"/>
  <c r="AT49" i="2"/>
  <c r="AS49" i="2"/>
  <c r="AR49" i="2"/>
  <c r="AQ49" i="2"/>
  <c r="AP49" i="2"/>
  <c r="AO49" i="2"/>
  <c r="AN49" i="2"/>
  <c r="AM49" i="2"/>
  <c r="AL49" i="2"/>
  <c r="AK49" i="2"/>
  <c r="AJ49" i="2"/>
  <c r="AI49" i="2"/>
  <c r="AC49" i="2"/>
  <c r="AB49" i="2"/>
  <c r="AA49" i="2"/>
  <c r="Z49" i="2"/>
  <c r="Y49" i="2"/>
  <c r="X49" i="2"/>
  <c r="W49" i="2"/>
  <c r="V49" i="2"/>
  <c r="U49" i="2"/>
  <c r="T49" i="2"/>
  <c r="S49" i="2"/>
  <c r="R49" i="2"/>
  <c r="BL48" i="2"/>
  <c r="BH48" i="2"/>
  <c r="BG48" i="2"/>
  <c r="BF48" i="2"/>
  <c r="BE48" i="2"/>
  <c r="BD48" i="2"/>
  <c r="BC48" i="2"/>
  <c r="BB48" i="2"/>
  <c r="BA48" i="2"/>
  <c r="AZ48" i="2"/>
  <c r="AY48" i="2"/>
  <c r="AX48" i="2"/>
  <c r="AW48" i="2"/>
  <c r="AT48" i="2"/>
  <c r="AS48" i="2"/>
  <c r="AR48" i="2"/>
  <c r="AQ48" i="2"/>
  <c r="AP48" i="2"/>
  <c r="AO48" i="2"/>
  <c r="AN48" i="2"/>
  <c r="AM48" i="2"/>
  <c r="AL48" i="2"/>
  <c r="AK48" i="2"/>
  <c r="AJ48" i="2"/>
  <c r="AI48" i="2"/>
  <c r="AC48" i="2"/>
  <c r="AB48" i="2"/>
  <c r="AA48" i="2"/>
  <c r="Z48" i="2"/>
  <c r="Y48" i="2"/>
  <c r="X48" i="2"/>
  <c r="W48" i="2"/>
  <c r="V48" i="2"/>
  <c r="U48" i="2"/>
  <c r="T48" i="2"/>
  <c r="S48" i="2"/>
  <c r="R48" i="2"/>
  <c r="BH47" i="2"/>
  <c r="BG47" i="2"/>
  <c r="BF47" i="2"/>
  <c r="BE47" i="2"/>
  <c r="BD47" i="2"/>
  <c r="BC47" i="2"/>
  <c r="BB47" i="2"/>
  <c r="BA47" i="2"/>
  <c r="AZ47" i="2"/>
  <c r="AY47" i="2"/>
  <c r="AX47" i="2"/>
  <c r="AW47" i="2"/>
  <c r="AT47" i="2"/>
  <c r="AS47" i="2"/>
  <c r="AR47" i="2"/>
  <c r="AQ47" i="2"/>
  <c r="AP47" i="2"/>
  <c r="AO47" i="2"/>
  <c r="AN47" i="2"/>
  <c r="AM47" i="2"/>
  <c r="AL47" i="2"/>
  <c r="AK47" i="2"/>
  <c r="AJ47" i="2"/>
  <c r="AI47" i="2"/>
  <c r="AC47" i="2"/>
  <c r="AB47" i="2"/>
  <c r="AA47" i="2"/>
  <c r="Z47" i="2"/>
  <c r="Y47" i="2"/>
  <c r="X47" i="2"/>
  <c r="W47" i="2"/>
  <c r="V47" i="2"/>
  <c r="U47" i="2"/>
  <c r="T47" i="2"/>
  <c r="S47" i="2"/>
  <c r="R47" i="2"/>
  <c r="AF47" i="2" s="1"/>
  <c r="BM46" i="2"/>
  <c r="BN46" i="2" s="1"/>
  <c r="BO46" i="2" s="1"/>
  <c r="BP46" i="2" s="1"/>
  <c r="BQ46" i="2" s="1"/>
  <c r="BR46" i="2" s="1"/>
  <c r="BS46" i="2" s="1"/>
  <c r="BT46" i="2" s="1"/>
  <c r="BU46" i="2" s="1"/>
  <c r="BV46" i="2" s="1"/>
  <c r="BK45" i="2" s="1"/>
  <c r="BL46" i="2"/>
  <c r="BH46" i="2"/>
  <c r="BG46" i="2"/>
  <c r="BF46" i="2"/>
  <c r="BE46" i="2"/>
  <c r="BD46" i="2"/>
  <c r="BC46" i="2"/>
  <c r="BB46" i="2"/>
  <c r="BA46" i="2"/>
  <c r="AZ46" i="2"/>
  <c r="AY46" i="2"/>
  <c r="AX46" i="2"/>
  <c r="AW46" i="2"/>
  <c r="AT46" i="2"/>
  <c r="AS46" i="2"/>
  <c r="AR46" i="2"/>
  <c r="AQ46" i="2"/>
  <c r="AP46" i="2"/>
  <c r="AO46" i="2"/>
  <c r="AN46" i="2"/>
  <c r="AM46" i="2"/>
  <c r="AL46" i="2"/>
  <c r="AK46" i="2"/>
  <c r="AJ46" i="2"/>
  <c r="AI46" i="2"/>
  <c r="AC46" i="2"/>
  <c r="AB46" i="2"/>
  <c r="AA46" i="2"/>
  <c r="Z46" i="2"/>
  <c r="Y46" i="2"/>
  <c r="X46" i="2"/>
  <c r="W46" i="2"/>
  <c r="V46" i="2"/>
  <c r="U46" i="2"/>
  <c r="T46" i="2"/>
  <c r="S46" i="2"/>
  <c r="R46" i="2"/>
  <c r="BH45" i="2"/>
  <c r="BG45" i="2"/>
  <c r="BF45" i="2"/>
  <c r="BE45" i="2"/>
  <c r="BD45" i="2"/>
  <c r="BC45" i="2"/>
  <c r="BB45" i="2"/>
  <c r="BA45" i="2"/>
  <c r="AZ45" i="2"/>
  <c r="AY45" i="2"/>
  <c r="AX45" i="2"/>
  <c r="AW45" i="2"/>
  <c r="AT45" i="2"/>
  <c r="AS45" i="2"/>
  <c r="AR45" i="2"/>
  <c r="AQ45" i="2"/>
  <c r="AP45" i="2"/>
  <c r="AO45" i="2"/>
  <c r="AN45" i="2"/>
  <c r="AM45" i="2"/>
  <c r="AL45" i="2"/>
  <c r="AK45" i="2"/>
  <c r="AJ45" i="2"/>
  <c r="AI45" i="2"/>
  <c r="AC45" i="2"/>
  <c r="AB45" i="2"/>
  <c r="AA45" i="2"/>
  <c r="Z45" i="2"/>
  <c r="Y45" i="2"/>
  <c r="X45" i="2"/>
  <c r="W45" i="2"/>
  <c r="V45" i="2"/>
  <c r="U45" i="2"/>
  <c r="T45" i="2"/>
  <c r="S45" i="2"/>
  <c r="R45" i="2"/>
  <c r="BN44" i="2"/>
  <c r="BO44" i="2" s="1"/>
  <c r="BP44" i="2" s="1"/>
  <c r="BQ44" i="2" s="1"/>
  <c r="BR44" i="2" s="1"/>
  <c r="BS44" i="2" s="1"/>
  <c r="BT44" i="2" s="1"/>
  <c r="BU44" i="2" s="1"/>
  <c r="BV44" i="2" s="1"/>
  <c r="BK43" i="2" s="1"/>
  <c r="BL44" i="2"/>
  <c r="BM44" i="2" s="1"/>
  <c r="BH44" i="2"/>
  <c r="BG44" i="2"/>
  <c r="BF44" i="2"/>
  <c r="BE44" i="2"/>
  <c r="BD44" i="2"/>
  <c r="BC44" i="2"/>
  <c r="BB44" i="2"/>
  <c r="BA44" i="2"/>
  <c r="AZ44" i="2"/>
  <c r="AY44" i="2"/>
  <c r="AX44" i="2"/>
  <c r="AW44" i="2"/>
  <c r="AT44" i="2"/>
  <c r="AS44" i="2"/>
  <c r="AR44" i="2"/>
  <c r="AQ44" i="2"/>
  <c r="AP44" i="2"/>
  <c r="AO44" i="2"/>
  <c r="AN44" i="2"/>
  <c r="AM44" i="2"/>
  <c r="AL44" i="2"/>
  <c r="AK44" i="2"/>
  <c r="AJ44" i="2"/>
  <c r="AI44" i="2"/>
  <c r="AC44" i="2"/>
  <c r="AB44" i="2"/>
  <c r="AA44" i="2"/>
  <c r="Z44" i="2"/>
  <c r="Y44" i="2"/>
  <c r="X44" i="2"/>
  <c r="W44" i="2"/>
  <c r="V44" i="2"/>
  <c r="U44" i="2"/>
  <c r="T44" i="2"/>
  <c r="S44" i="2"/>
  <c r="R44" i="2"/>
  <c r="BH43" i="2"/>
  <c r="BG43" i="2"/>
  <c r="BF43" i="2"/>
  <c r="BE43" i="2"/>
  <c r="BD43" i="2"/>
  <c r="BC43" i="2"/>
  <c r="BB43" i="2"/>
  <c r="BA43" i="2"/>
  <c r="AZ43" i="2"/>
  <c r="AY43" i="2"/>
  <c r="AX43" i="2"/>
  <c r="AW43" i="2"/>
  <c r="AT43" i="2"/>
  <c r="AS43" i="2"/>
  <c r="AR43" i="2"/>
  <c r="AQ43" i="2"/>
  <c r="AP43" i="2"/>
  <c r="AO43" i="2"/>
  <c r="AN43" i="2"/>
  <c r="AM43" i="2"/>
  <c r="AL43" i="2"/>
  <c r="AK43" i="2"/>
  <c r="AJ43" i="2"/>
  <c r="AI43" i="2"/>
  <c r="AC43" i="2"/>
  <c r="AB43" i="2"/>
  <c r="AA43" i="2"/>
  <c r="Z43" i="2"/>
  <c r="Y43" i="2"/>
  <c r="X43" i="2"/>
  <c r="W43" i="2"/>
  <c r="V43" i="2"/>
  <c r="U43" i="2"/>
  <c r="T43" i="2"/>
  <c r="S43" i="2"/>
  <c r="R43" i="2"/>
  <c r="CB42" i="2"/>
  <c r="BL42" i="2"/>
  <c r="BH42" i="2"/>
  <c r="BG42" i="2"/>
  <c r="BF42" i="2"/>
  <c r="BE42" i="2"/>
  <c r="BD42" i="2"/>
  <c r="BC42" i="2"/>
  <c r="BB42" i="2"/>
  <c r="BA42" i="2"/>
  <c r="AZ42" i="2"/>
  <c r="AY42" i="2"/>
  <c r="AX42" i="2"/>
  <c r="AW42" i="2"/>
  <c r="AT42" i="2"/>
  <c r="AS42" i="2"/>
  <c r="AR42" i="2"/>
  <c r="AQ42" i="2"/>
  <c r="AP42" i="2"/>
  <c r="AO42" i="2"/>
  <c r="AN42" i="2"/>
  <c r="AM42" i="2"/>
  <c r="AL42" i="2"/>
  <c r="AK42" i="2"/>
  <c r="AJ42" i="2"/>
  <c r="AI42" i="2"/>
  <c r="AC42" i="2"/>
  <c r="AB42" i="2"/>
  <c r="AA42" i="2"/>
  <c r="Z42" i="2"/>
  <c r="Y42" i="2"/>
  <c r="X42" i="2"/>
  <c r="W42" i="2"/>
  <c r="V42" i="2"/>
  <c r="U42" i="2"/>
  <c r="T42" i="2"/>
  <c r="S42" i="2"/>
  <c r="R42" i="2"/>
  <c r="AF42" i="2" s="1"/>
  <c r="BH41" i="2"/>
  <c r="BG41" i="2"/>
  <c r="BF41" i="2"/>
  <c r="BE41" i="2"/>
  <c r="BD41" i="2"/>
  <c r="BC41" i="2"/>
  <c r="BB41" i="2"/>
  <c r="BA41" i="2"/>
  <c r="AZ41" i="2"/>
  <c r="AY41" i="2"/>
  <c r="AX41" i="2"/>
  <c r="AW41" i="2"/>
  <c r="AT41" i="2"/>
  <c r="AS41" i="2"/>
  <c r="AR41" i="2"/>
  <c r="AQ41" i="2"/>
  <c r="AP41" i="2"/>
  <c r="AO41" i="2"/>
  <c r="AN41" i="2"/>
  <c r="AM41" i="2"/>
  <c r="AL41" i="2"/>
  <c r="AK41" i="2"/>
  <c r="AJ41" i="2"/>
  <c r="AI41" i="2"/>
  <c r="AC41" i="2"/>
  <c r="AB41" i="2"/>
  <c r="AA41" i="2"/>
  <c r="Z41" i="2"/>
  <c r="Y41" i="2"/>
  <c r="X41" i="2"/>
  <c r="W41" i="2"/>
  <c r="V41" i="2"/>
  <c r="U41" i="2"/>
  <c r="T41" i="2"/>
  <c r="S41" i="2"/>
  <c r="R41" i="2"/>
  <c r="AF41" i="2" s="1"/>
  <c r="BM40" i="2"/>
  <c r="BL40" i="2"/>
  <c r="BH40" i="2"/>
  <c r="BG40" i="2"/>
  <c r="BF40" i="2"/>
  <c r="BE40" i="2"/>
  <c r="BD40" i="2"/>
  <c r="BC40" i="2"/>
  <c r="BB40" i="2"/>
  <c r="BA40" i="2"/>
  <c r="AZ40" i="2"/>
  <c r="AY40" i="2"/>
  <c r="AX40" i="2"/>
  <c r="AW40" i="2"/>
  <c r="AT40" i="2"/>
  <c r="AS40" i="2"/>
  <c r="AR40" i="2"/>
  <c r="AQ40" i="2"/>
  <c r="AP40" i="2"/>
  <c r="AO40" i="2"/>
  <c r="AN40" i="2"/>
  <c r="AM40" i="2"/>
  <c r="AL40" i="2"/>
  <c r="AK40" i="2"/>
  <c r="AJ40" i="2"/>
  <c r="AI40" i="2"/>
  <c r="AC40" i="2"/>
  <c r="AB40" i="2"/>
  <c r="AA40" i="2"/>
  <c r="Z40" i="2"/>
  <c r="Y40" i="2"/>
  <c r="X40" i="2"/>
  <c r="W40" i="2"/>
  <c r="V40" i="2"/>
  <c r="U40" i="2"/>
  <c r="T40" i="2"/>
  <c r="S40" i="2"/>
  <c r="R40" i="2"/>
  <c r="BH39" i="2"/>
  <c r="BG39" i="2"/>
  <c r="BF39" i="2"/>
  <c r="BE39" i="2"/>
  <c r="BD39" i="2"/>
  <c r="BC39" i="2"/>
  <c r="BB39" i="2"/>
  <c r="BA39" i="2"/>
  <c r="AZ39" i="2"/>
  <c r="AY39" i="2"/>
  <c r="AX39" i="2"/>
  <c r="AW39" i="2"/>
  <c r="AT39" i="2"/>
  <c r="AS39" i="2"/>
  <c r="AR39" i="2"/>
  <c r="AQ39" i="2"/>
  <c r="AP39" i="2"/>
  <c r="AO39" i="2"/>
  <c r="AN39" i="2"/>
  <c r="AM39" i="2"/>
  <c r="AL39" i="2"/>
  <c r="AK39" i="2"/>
  <c r="AJ39" i="2"/>
  <c r="AI39" i="2"/>
  <c r="AC39" i="2"/>
  <c r="AB39" i="2"/>
  <c r="AA39" i="2"/>
  <c r="Z39" i="2"/>
  <c r="Y39" i="2"/>
  <c r="X39" i="2"/>
  <c r="W39" i="2"/>
  <c r="V39" i="2"/>
  <c r="U39" i="2"/>
  <c r="T39" i="2"/>
  <c r="S39" i="2"/>
  <c r="R39" i="2"/>
  <c r="BL38" i="2"/>
  <c r="BH38" i="2"/>
  <c r="BG38" i="2"/>
  <c r="BF38" i="2"/>
  <c r="BE38" i="2"/>
  <c r="BD38" i="2"/>
  <c r="BC38" i="2"/>
  <c r="BB38" i="2"/>
  <c r="BA38" i="2"/>
  <c r="AZ38" i="2"/>
  <c r="AY38" i="2"/>
  <c r="AX38" i="2"/>
  <c r="AW38" i="2"/>
  <c r="AT38" i="2"/>
  <c r="AS38" i="2"/>
  <c r="AR38" i="2"/>
  <c r="AQ38" i="2"/>
  <c r="AP38" i="2"/>
  <c r="AO38" i="2"/>
  <c r="AN38" i="2"/>
  <c r="AM38" i="2"/>
  <c r="AL38" i="2"/>
  <c r="AK38" i="2"/>
  <c r="AJ38" i="2"/>
  <c r="AI38" i="2"/>
  <c r="AC38" i="2"/>
  <c r="AB38" i="2"/>
  <c r="AA38" i="2"/>
  <c r="Z38" i="2"/>
  <c r="Y38" i="2"/>
  <c r="X38" i="2"/>
  <c r="W38" i="2"/>
  <c r="V38" i="2"/>
  <c r="U38" i="2"/>
  <c r="T38" i="2"/>
  <c r="S38" i="2"/>
  <c r="R38" i="2"/>
  <c r="AF38" i="2" s="1"/>
  <c r="BH37" i="2"/>
  <c r="BG37" i="2"/>
  <c r="BF37" i="2"/>
  <c r="BE37" i="2"/>
  <c r="BD37" i="2"/>
  <c r="BC37" i="2"/>
  <c r="BB37" i="2"/>
  <c r="BA37" i="2"/>
  <c r="AZ37" i="2"/>
  <c r="AY37" i="2"/>
  <c r="AX37" i="2"/>
  <c r="AW37" i="2"/>
  <c r="AT37" i="2"/>
  <c r="AS37" i="2"/>
  <c r="AR37" i="2"/>
  <c r="AQ37" i="2"/>
  <c r="AP37" i="2"/>
  <c r="AO37" i="2"/>
  <c r="AN37" i="2"/>
  <c r="AM37" i="2"/>
  <c r="AL37" i="2"/>
  <c r="AK37" i="2"/>
  <c r="AJ37" i="2"/>
  <c r="AI37" i="2"/>
  <c r="AC37" i="2"/>
  <c r="AB37" i="2"/>
  <c r="AA37" i="2"/>
  <c r="Z37" i="2"/>
  <c r="Y37" i="2"/>
  <c r="X37" i="2"/>
  <c r="W37" i="2"/>
  <c r="V37" i="2"/>
  <c r="U37" i="2"/>
  <c r="T37" i="2"/>
  <c r="S37" i="2"/>
  <c r="R37" i="2"/>
  <c r="AF37" i="2" s="1"/>
  <c r="CB36" i="2"/>
  <c r="BL36" i="2"/>
  <c r="BH36" i="2"/>
  <c r="BG36" i="2"/>
  <c r="BF36" i="2"/>
  <c r="BE36" i="2"/>
  <c r="BD36" i="2"/>
  <c r="BC36" i="2"/>
  <c r="BB36" i="2"/>
  <c r="BA36" i="2"/>
  <c r="AZ36" i="2"/>
  <c r="AY36" i="2"/>
  <c r="AX36" i="2"/>
  <c r="AW36" i="2"/>
  <c r="AT36" i="2"/>
  <c r="AS36" i="2"/>
  <c r="AR36" i="2"/>
  <c r="AQ36" i="2"/>
  <c r="AP36" i="2"/>
  <c r="AO36" i="2"/>
  <c r="AN36" i="2"/>
  <c r="AM36" i="2"/>
  <c r="AL36" i="2"/>
  <c r="AK36" i="2"/>
  <c r="AJ36" i="2"/>
  <c r="AI36" i="2"/>
  <c r="AC36" i="2"/>
  <c r="AB36" i="2"/>
  <c r="AA36" i="2"/>
  <c r="Z36" i="2"/>
  <c r="Y36" i="2"/>
  <c r="X36" i="2"/>
  <c r="W36" i="2"/>
  <c r="V36" i="2"/>
  <c r="U36" i="2"/>
  <c r="T36" i="2"/>
  <c r="S36" i="2"/>
  <c r="R36" i="2"/>
  <c r="BH35" i="2"/>
  <c r="BG35" i="2"/>
  <c r="BF35" i="2"/>
  <c r="BE35" i="2"/>
  <c r="BD35" i="2"/>
  <c r="BC35" i="2"/>
  <c r="BB35" i="2"/>
  <c r="BA35" i="2"/>
  <c r="AZ35" i="2"/>
  <c r="AY35" i="2"/>
  <c r="AX35" i="2"/>
  <c r="AW35" i="2"/>
  <c r="AT35" i="2"/>
  <c r="AS35" i="2"/>
  <c r="AR35" i="2"/>
  <c r="AQ35" i="2"/>
  <c r="AP35" i="2"/>
  <c r="AO35" i="2"/>
  <c r="AN35" i="2"/>
  <c r="AM35" i="2"/>
  <c r="AL35" i="2"/>
  <c r="AK35" i="2"/>
  <c r="AJ35" i="2"/>
  <c r="AI35" i="2"/>
  <c r="AC35" i="2"/>
  <c r="AB35" i="2"/>
  <c r="AA35" i="2"/>
  <c r="Z35" i="2"/>
  <c r="Y35" i="2"/>
  <c r="X35" i="2"/>
  <c r="W35" i="2"/>
  <c r="V35" i="2"/>
  <c r="U35" i="2"/>
  <c r="T35" i="2"/>
  <c r="S35" i="2"/>
  <c r="R35" i="2"/>
  <c r="AF35" i="2" s="1"/>
  <c r="BQ34" i="2"/>
  <c r="BR34" i="2" s="1"/>
  <c r="BS34" i="2" s="1"/>
  <c r="BT34" i="2" s="1"/>
  <c r="BU34" i="2" s="1"/>
  <c r="BV34" i="2" s="1"/>
  <c r="BM34" i="2"/>
  <c r="BN34" i="2" s="1"/>
  <c r="BO34" i="2" s="1"/>
  <c r="BP34" i="2" s="1"/>
  <c r="BL34" i="2"/>
  <c r="BH34" i="2"/>
  <c r="BG34" i="2"/>
  <c r="BF34" i="2"/>
  <c r="BE34" i="2"/>
  <c r="BD34" i="2"/>
  <c r="BC34" i="2"/>
  <c r="BB34" i="2"/>
  <c r="BA34" i="2"/>
  <c r="AZ34" i="2"/>
  <c r="AY34" i="2"/>
  <c r="AX34" i="2"/>
  <c r="AW34" i="2"/>
  <c r="AT34" i="2"/>
  <c r="AS34" i="2"/>
  <c r="AR34" i="2"/>
  <c r="AQ34" i="2"/>
  <c r="AP34" i="2"/>
  <c r="AO34" i="2"/>
  <c r="AN34" i="2"/>
  <c r="AM34" i="2"/>
  <c r="AL34" i="2"/>
  <c r="AK34" i="2"/>
  <c r="AJ34" i="2"/>
  <c r="AI34" i="2"/>
  <c r="AC34" i="2"/>
  <c r="AB34" i="2"/>
  <c r="AA34" i="2"/>
  <c r="Z34" i="2"/>
  <c r="Y34" i="2"/>
  <c r="X34" i="2"/>
  <c r="W34" i="2"/>
  <c r="V34" i="2"/>
  <c r="U34" i="2"/>
  <c r="T34" i="2"/>
  <c r="S34" i="2"/>
  <c r="R34" i="2"/>
  <c r="BK33" i="2"/>
  <c r="BH33" i="2"/>
  <c r="BG33" i="2"/>
  <c r="BF33" i="2"/>
  <c r="BE33" i="2"/>
  <c r="BD33" i="2"/>
  <c r="BC33" i="2"/>
  <c r="BB33" i="2"/>
  <c r="BA33" i="2"/>
  <c r="AZ33" i="2"/>
  <c r="AY33" i="2"/>
  <c r="AX33" i="2"/>
  <c r="AW33" i="2"/>
  <c r="AT33" i="2"/>
  <c r="AS33" i="2"/>
  <c r="AR33" i="2"/>
  <c r="AQ33" i="2"/>
  <c r="AP33" i="2"/>
  <c r="AO33" i="2"/>
  <c r="AN33" i="2"/>
  <c r="AM33" i="2"/>
  <c r="AL33" i="2"/>
  <c r="AK33" i="2"/>
  <c r="AJ33" i="2"/>
  <c r="AI33" i="2"/>
  <c r="AC33" i="2"/>
  <c r="AB33" i="2"/>
  <c r="AA33" i="2"/>
  <c r="Z33" i="2"/>
  <c r="Y33" i="2"/>
  <c r="X33" i="2"/>
  <c r="W33" i="2"/>
  <c r="V33" i="2"/>
  <c r="U33" i="2"/>
  <c r="T33" i="2"/>
  <c r="S33" i="2"/>
  <c r="R33" i="2"/>
  <c r="AF33" i="2" s="1"/>
  <c r="CC26" i="2"/>
  <c r="CB26" i="2"/>
  <c r="BM26" i="2"/>
  <c r="CD26" i="2" s="1"/>
  <c r="BL26" i="2"/>
  <c r="BH26" i="2"/>
  <c r="BG26" i="2"/>
  <c r="BF26" i="2"/>
  <c r="BE26" i="2"/>
  <c r="BD26" i="2"/>
  <c r="BC26" i="2"/>
  <c r="BB26" i="2"/>
  <c r="BA26" i="2"/>
  <c r="AZ26" i="2"/>
  <c r="AY26" i="2"/>
  <c r="AX26" i="2"/>
  <c r="AW26" i="2"/>
  <c r="AT26" i="2"/>
  <c r="AS26" i="2"/>
  <c r="AR26" i="2"/>
  <c r="AQ26" i="2"/>
  <c r="AP26" i="2"/>
  <c r="AO26" i="2"/>
  <c r="AN26" i="2"/>
  <c r="AM26" i="2"/>
  <c r="AL26" i="2"/>
  <c r="AK26" i="2"/>
  <c r="AJ26" i="2"/>
  <c r="AI26" i="2"/>
  <c r="AC26" i="2"/>
  <c r="AB26" i="2"/>
  <c r="AA26" i="2"/>
  <c r="Z26" i="2"/>
  <c r="Y26" i="2"/>
  <c r="X26" i="2"/>
  <c r="W26" i="2"/>
  <c r="V26" i="2"/>
  <c r="U26" i="2"/>
  <c r="T26" i="2"/>
  <c r="S26" i="2"/>
  <c r="R26" i="2"/>
  <c r="BH25" i="2"/>
  <c r="BG25" i="2"/>
  <c r="BF25" i="2"/>
  <c r="BE25" i="2"/>
  <c r="BD25" i="2"/>
  <c r="BC25" i="2"/>
  <c r="BB25" i="2"/>
  <c r="BA25" i="2"/>
  <c r="AZ25" i="2"/>
  <c r="AY25" i="2"/>
  <c r="AX25" i="2"/>
  <c r="AW25" i="2"/>
  <c r="AT25" i="2"/>
  <c r="AS25" i="2"/>
  <c r="AR25" i="2"/>
  <c r="AQ25" i="2"/>
  <c r="AP25" i="2"/>
  <c r="AO25" i="2"/>
  <c r="AN25" i="2"/>
  <c r="AM25" i="2"/>
  <c r="AL25" i="2"/>
  <c r="AK25" i="2"/>
  <c r="AJ25" i="2"/>
  <c r="AI25" i="2"/>
  <c r="AC25" i="2"/>
  <c r="AB25" i="2"/>
  <c r="AA25" i="2"/>
  <c r="Z25" i="2"/>
  <c r="Y25" i="2"/>
  <c r="X25" i="2"/>
  <c r="W25" i="2"/>
  <c r="V25" i="2"/>
  <c r="U25" i="2"/>
  <c r="T25" i="2"/>
  <c r="S25" i="2"/>
  <c r="R25" i="2"/>
  <c r="CC24" i="2"/>
  <c r="CB24" i="2"/>
  <c r="BN24" i="2"/>
  <c r="BM24" i="2"/>
  <c r="CD24" i="2" s="1"/>
  <c r="BL24" i="2"/>
  <c r="BH24" i="2"/>
  <c r="BG24" i="2"/>
  <c r="BF24" i="2"/>
  <c r="BE24" i="2"/>
  <c r="BD24" i="2"/>
  <c r="BC24" i="2"/>
  <c r="BB24" i="2"/>
  <c r="BA24" i="2"/>
  <c r="AZ24" i="2"/>
  <c r="AY24" i="2"/>
  <c r="AX24" i="2"/>
  <c r="AW24" i="2"/>
  <c r="AT24" i="2"/>
  <c r="AS24" i="2"/>
  <c r="AR24" i="2"/>
  <c r="AQ24" i="2"/>
  <c r="AP24" i="2"/>
  <c r="AO24" i="2"/>
  <c r="AN24" i="2"/>
  <c r="AM24" i="2"/>
  <c r="AL24" i="2"/>
  <c r="AK24" i="2"/>
  <c r="AJ24" i="2"/>
  <c r="AI24" i="2"/>
  <c r="AC24" i="2"/>
  <c r="AB24" i="2"/>
  <c r="AA24" i="2"/>
  <c r="Z24" i="2"/>
  <c r="Y24" i="2"/>
  <c r="X24" i="2"/>
  <c r="W24" i="2"/>
  <c r="V24" i="2"/>
  <c r="U24" i="2"/>
  <c r="T24" i="2"/>
  <c r="S24" i="2"/>
  <c r="R24" i="2"/>
  <c r="BH23" i="2"/>
  <c r="BG23" i="2"/>
  <c r="BF23" i="2"/>
  <c r="BE23" i="2"/>
  <c r="BD23" i="2"/>
  <c r="BC23" i="2"/>
  <c r="BB23" i="2"/>
  <c r="BA23" i="2"/>
  <c r="AZ23" i="2"/>
  <c r="AY23" i="2"/>
  <c r="AX23" i="2"/>
  <c r="AW23" i="2"/>
  <c r="AT23" i="2"/>
  <c r="AS23" i="2"/>
  <c r="AR23" i="2"/>
  <c r="AQ23" i="2"/>
  <c r="AP23" i="2"/>
  <c r="AO23" i="2"/>
  <c r="AN23" i="2"/>
  <c r="AM23" i="2"/>
  <c r="AL23" i="2"/>
  <c r="AK23" i="2"/>
  <c r="AJ23" i="2"/>
  <c r="AI23" i="2"/>
  <c r="AC23" i="2"/>
  <c r="AB23" i="2"/>
  <c r="AA23" i="2"/>
  <c r="Z23" i="2"/>
  <c r="Y23" i="2"/>
  <c r="X23" i="2"/>
  <c r="W23" i="2"/>
  <c r="V23" i="2"/>
  <c r="U23" i="2"/>
  <c r="T23" i="2"/>
  <c r="S23" i="2"/>
  <c r="R23" i="2"/>
  <c r="CC22" i="2"/>
  <c r="CB22" i="2"/>
  <c r="BL22" i="2"/>
  <c r="BM22" i="2" s="1"/>
  <c r="BN22" i="2" s="1"/>
  <c r="CE22" i="2" s="1"/>
  <c r="BH22" i="2"/>
  <c r="BG22" i="2"/>
  <c r="BF22" i="2"/>
  <c r="BE22" i="2"/>
  <c r="BD22" i="2"/>
  <c r="BC22" i="2"/>
  <c r="BB22" i="2"/>
  <c r="BA22" i="2"/>
  <c r="AZ22" i="2"/>
  <c r="AY22" i="2"/>
  <c r="AX22" i="2"/>
  <c r="AW22" i="2"/>
  <c r="AT22" i="2"/>
  <c r="AS22" i="2"/>
  <c r="AR22" i="2"/>
  <c r="AQ22" i="2"/>
  <c r="AP22" i="2"/>
  <c r="AO22" i="2"/>
  <c r="AN22" i="2"/>
  <c r="AM22" i="2"/>
  <c r="AL22" i="2"/>
  <c r="AK22" i="2"/>
  <c r="AJ22" i="2"/>
  <c r="AI22" i="2"/>
  <c r="AC22" i="2"/>
  <c r="AB22" i="2"/>
  <c r="AA22" i="2"/>
  <c r="Z22" i="2"/>
  <c r="Y22" i="2"/>
  <c r="X22" i="2"/>
  <c r="W22" i="2"/>
  <c r="V22" i="2"/>
  <c r="U22" i="2"/>
  <c r="T22" i="2"/>
  <c r="S22" i="2"/>
  <c r="R22" i="2"/>
  <c r="AF22" i="2" s="1"/>
  <c r="BH21" i="2"/>
  <c r="BG21" i="2"/>
  <c r="BF21" i="2"/>
  <c r="BE21" i="2"/>
  <c r="BD21" i="2"/>
  <c r="BC21" i="2"/>
  <c r="BB21" i="2"/>
  <c r="BA21" i="2"/>
  <c r="AZ21" i="2"/>
  <c r="AY21" i="2"/>
  <c r="AX21" i="2"/>
  <c r="AW21" i="2"/>
  <c r="AT21" i="2"/>
  <c r="AS21" i="2"/>
  <c r="AR21" i="2"/>
  <c r="AQ21" i="2"/>
  <c r="AP21" i="2"/>
  <c r="AO21" i="2"/>
  <c r="AN21" i="2"/>
  <c r="AM21" i="2"/>
  <c r="AL21" i="2"/>
  <c r="AK21" i="2"/>
  <c r="AJ21" i="2"/>
  <c r="AI21" i="2"/>
  <c r="AC21" i="2"/>
  <c r="AB21" i="2"/>
  <c r="AA21" i="2"/>
  <c r="Z21" i="2"/>
  <c r="Y21" i="2"/>
  <c r="X21" i="2"/>
  <c r="W21" i="2"/>
  <c r="V21" i="2"/>
  <c r="U21" i="2"/>
  <c r="T21" i="2"/>
  <c r="S21" i="2"/>
  <c r="R21" i="2"/>
  <c r="AF21" i="2" s="1"/>
  <c r="CB20" i="2"/>
  <c r="BN20" i="2"/>
  <c r="BM20" i="2"/>
  <c r="CD20" i="2" s="1"/>
  <c r="BL20" i="2"/>
  <c r="CC20" i="2" s="1"/>
  <c r="BH20" i="2"/>
  <c r="BG20" i="2"/>
  <c r="BF20" i="2"/>
  <c r="BE20" i="2"/>
  <c r="BD20" i="2"/>
  <c r="BC20" i="2"/>
  <c r="BB20" i="2"/>
  <c r="BA20" i="2"/>
  <c r="AZ20" i="2"/>
  <c r="AY20" i="2"/>
  <c r="AX20" i="2"/>
  <c r="AW20" i="2"/>
  <c r="AT20" i="2"/>
  <c r="AS20" i="2"/>
  <c r="AR20" i="2"/>
  <c r="AQ20" i="2"/>
  <c r="AP20" i="2"/>
  <c r="AO20" i="2"/>
  <c r="AN20" i="2"/>
  <c r="AM20" i="2"/>
  <c r="AL20" i="2"/>
  <c r="AK20" i="2"/>
  <c r="AJ20" i="2"/>
  <c r="AI20" i="2"/>
  <c r="AC20" i="2"/>
  <c r="AB20" i="2"/>
  <c r="AA20" i="2"/>
  <c r="Z20" i="2"/>
  <c r="Y20" i="2"/>
  <c r="X20" i="2"/>
  <c r="W20" i="2"/>
  <c r="V20" i="2"/>
  <c r="U20" i="2"/>
  <c r="T20" i="2"/>
  <c r="S20" i="2"/>
  <c r="R20" i="2"/>
  <c r="BH19" i="2"/>
  <c r="BG19" i="2"/>
  <c r="BF19" i="2"/>
  <c r="BE19" i="2"/>
  <c r="BD19" i="2"/>
  <c r="BC19" i="2"/>
  <c r="BB19" i="2"/>
  <c r="BA19" i="2"/>
  <c r="AZ19" i="2"/>
  <c r="AY19" i="2"/>
  <c r="AX19" i="2"/>
  <c r="AW19" i="2"/>
  <c r="AT19" i="2"/>
  <c r="AS19" i="2"/>
  <c r="AR19" i="2"/>
  <c r="AQ19" i="2"/>
  <c r="AP19" i="2"/>
  <c r="AO19" i="2"/>
  <c r="AN19" i="2"/>
  <c r="AM19" i="2"/>
  <c r="AL19" i="2"/>
  <c r="AK19" i="2"/>
  <c r="AJ19" i="2"/>
  <c r="AI19" i="2"/>
  <c r="AC19" i="2"/>
  <c r="AB19" i="2"/>
  <c r="AA19" i="2"/>
  <c r="Z19" i="2"/>
  <c r="Y19" i="2"/>
  <c r="X19" i="2"/>
  <c r="W19" i="2"/>
  <c r="V19" i="2"/>
  <c r="U19" i="2"/>
  <c r="T19" i="2"/>
  <c r="S19" i="2"/>
  <c r="R19" i="2"/>
  <c r="AF19" i="2" s="1"/>
  <c r="CD18" i="2"/>
  <c r="CC18" i="2"/>
  <c r="CB18" i="2"/>
  <c r="BO18" i="2"/>
  <c r="BN18" i="2"/>
  <c r="CE18" i="2" s="1"/>
  <c r="BL18" i="2"/>
  <c r="BM18" i="2" s="1"/>
  <c r="BH18" i="2"/>
  <c r="BG18" i="2"/>
  <c r="BF18" i="2"/>
  <c r="BE18" i="2"/>
  <c r="BD18" i="2"/>
  <c r="BC18" i="2"/>
  <c r="BB18" i="2"/>
  <c r="BA18" i="2"/>
  <c r="AZ18" i="2"/>
  <c r="AY18" i="2"/>
  <c r="AX18" i="2"/>
  <c r="AW18" i="2"/>
  <c r="AT18" i="2"/>
  <c r="AS18" i="2"/>
  <c r="AR18" i="2"/>
  <c r="AQ18" i="2"/>
  <c r="AP18" i="2"/>
  <c r="AO18" i="2"/>
  <c r="AN18" i="2"/>
  <c r="AM18" i="2"/>
  <c r="AL18" i="2"/>
  <c r="AK18" i="2"/>
  <c r="AJ18" i="2"/>
  <c r="AI18" i="2"/>
  <c r="AC18" i="2"/>
  <c r="AB18" i="2"/>
  <c r="AA18" i="2"/>
  <c r="Z18" i="2"/>
  <c r="Y18" i="2"/>
  <c r="X18" i="2"/>
  <c r="W18" i="2"/>
  <c r="V18" i="2"/>
  <c r="U18" i="2"/>
  <c r="T18" i="2"/>
  <c r="S18" i="2"/>
  <c r="R18" i="2"/>
  <c r="BH17" i="2"/>
  <c r="BG17" i="2"/>
  <c r="BF17" i="2"/>
  <c r="BE17" i="2"/>
  <c r="BD17" i="2"/>
  <c r="BC17" i="2"/>
  <c r="BB17" i="2"/>
  <c r="BA17" i="2"/>
  <c r="AZ17" i="2"/>
  <c r="AY17" i="2"/>
  <c r="AX17" i="2"/>
  <c r="AW17" i="2"/>
  <c r="AT17" i="2"/>
  <c r="AS17" i="2"/>
  <c r="AR17" i="2"/>
  <c r="AQ17" i="2"/>
  <c r="AP17" i="2"/>
  <c r="AO17" i="2"/>
  <c r="AN17" i="2"/>
  <c r="AM17" i="2"/>
  <c r="AL17" i="2"/>
  <c r="AK17" i="2"/>
  <c r="AJ17" i="2"/>
  <c r="AI17" i="2"/>
  <c r="AC17" i="2"/>
  <c r="AB17" i="2"/>
  <c r="AA17" i="2"/>
  <c r="Z17" i="2"/>
  <c r="Y17" i="2"/>
  <c r="X17" i="2"/>
  <c r="W17" i="2"/>
  <c r="V17" i="2"/>
  <c r="U17" i="2"/>
  <c r="T17" i="2"/>
  <c r="S17" i="2"/>
  <c r="R17" i="2"/>
  <c r="AF17" i="2" s="1"/>
  <c r="CB16" i="2"/>
  <c r="BL16" i="2"/>
  <c r="BH16" i="2"/>
  <c r="BG16" i="2"/>
  <c r="BF16" i="2"/>
  <c r="BE16" i="2"/>
  <c r="BD16" i="2"/>
  <c r="BC16" i="2"/>
  <c r="BB16" i="2"/>
  <c r="BA16" i="2"/>
  <c r="AZ16" i="2"/>
  <c r="AY16" i="2"/>
  <c r="AX16" i="2"/>
  <c r="AW16" i="2"/>
  <c r="AT16" i="2"/>
  <c r="AS16" i="2"/>
  <c r="AR16" i="2"/>
  <c r="AQ16" i="2"/>
  <c r="AP16" i="2"/>
  <c r="AO16" i="2"/>
  <c r="AN16" i="2"/>
  <c r="AM16" i="2"/>
  <c r="AL16" i="2"/>
  <c r="AK16" i="2"/>
  <c r="AJ16" i="2"/>
  <c r="AI16" i="2"/>
  <c r="AC16" i="2"/>
  <c r="AB16" i="2"/>
  <c r="AA16" i="2"/>
  <c r="Z16" i="2"/>
  <c r="Y16" i="2"/>
  <c r="X16" i="2"/>
  <c r="W16" i="2"/>
  <c r="V16" i="2"/>
  <c r="U16" i="2"/>
  <c r="T16" i="2"/>
  <c r="S16" i="2"/>
  <c r="R16" i="2"/>
  <c r="AF16" i="2" s="1"/>
  <c r="BH15" i="2"/>
  <c r="BG15" i="2"/>
  <c r="BF15" i="2"/>
  <c r="BE15" i="2"/>
  <c r="BD15" i="2"/>
  <c r="BC15" i="2"/>
  <c r="BB15" i="2"/>
  <c r="BA15" i="2"/>
  <c r="AZ15" i="2"/>
  <c r="AY15" i="2"/>
  <c r="AX15" i="2"/>
  <c r="AW15" i="2"/>
  <c r="AT15" i="2"/>
  <c r="AS15" i="2"/>
  <c r="AR15" i="2"/>
  <c r="AQ15" i="2"/>
  <c r="AP15" i="2"/>
  <c r="AO15" i="2"/>
  <c r="AN15" i="2"/>
  <c r="AM15" i="2"/>
  <c r="AL15" i="2"/>
  <c r="AK15" i="2"/>
  <c r="AJ15" i="2"/>
  <c r="AI15" i="2"/>
  <c r="AC15" i="2"/>
  <c r="AB15" i="2"/>
  <c r="AA15" i="2"/>
  <c r="Z15" i="2"/>
  <c r="Y15" i="2"/>
  <c r="X15" i="2"/>
  <c r="W15" i="2"/>
  <c r="V15" i="2"/>
  <c r="U15" i="2"/>
  <c r="T15" i="2"/>
  <c r="S15" i="2"/>
  <c r="R15" i="2"/>
  <c r="CB14" i="2"/>
  <c r="BL14" i="2"/>
  <c r="BH14" i="2"/>
  <c r="BG14" i="2"/>
  <c r="BF14" i="2"/>
  <c r="BE14" i="2"/>
  <c r="BD14" i="2"/>
  <c r="BC14" i="2"/>
  <c r="BB14" i="2"/>
  <c r="BA14" i="2"/>
  <c r="AZ14" i="2"/>
  <c r="AY14" i="2"/>
  <c r="AX14" i="2"/>
  <c r="AW14" i="2"/>
  <c r="AT14" i="2"/>
  <c r="AS14" i="2"/>
  <c r="AR14" i="2"/>
  <c r="AQ14" i="2"/>
  <c r="AP14" i="2"/>
  <c r="AO14" i="2"/>
  <c r="AN14" i="2"/>
  <c r="AM14" i="2"/>
  <c r="AL14" i="2"/>
  <c r="AK14" i="2"/>
  <c r="AJ14" i="2"/>
  <c r="AI14" i="2"/>
  <c r="AC14" i="2"/>
  <c r="AB14" i="2"/>
  <c r="AA14" i="2"/>
  <c r="Z14" i="2"/>
  <c r="Y14" i="2"/>
  <c r="X14" i="2"/>
  <c r="W14" i="2"/>
  <c r="V14" i="2"/>
  <c r="U14" i="2"/>
  <c r="T14" i="2"/>
  <c r="S14" i="2"/>
  <c r="R14" i="2"/>
  <c r="AF14" i="2" s="1"/>
  <c r="CS13" i="2"/>
  <c r="BH13" i="2"/>
  <c r="BG13" i="2"/>
  <c r="BF13" i="2"/>
  <c r="BE13" i="2"/>
  <c r="BD13" i="2"/>
  <c r="BC13" i="2"/>
  <c r="BB13" i="2"/>
  <c r="BA13" i="2"/>
  <c r="AZ13" i="2"/>
  <c r="AY13" i="2"/>
  <c r="AX13" i="2"/>
  <c r="AW13" i="2"/>
  <c r="AT13" i="2"/>
  <c r="AS13" i="2"/>
  <c r="AR13" i="2"/>
  <c r="AQ13" i="2"/>
  <c r="AP13" i="2"/>
  <c r="AO13" i="2"/>
  <c r="AN13" i="2"/>
  <c r="AM13" i="2"/>
  <c r="AL13" i="2"/>
  <c r="AK13" i="2"/>
  <c r="AJ13" i="2"/>
  <c r="AI13" i="2"/>
  <c r="AC13" i="2"/>
  <c r="AB13" i="2"/>
  <c r="AA13" i="2"/>
  <c r="Z13" i="2"/>
  <c r="Y13" i="2"/>
  <c r="X13" i="2"/>
  <c r="W13" i="2"/>
  <c r="V13" i="2"/>
  <c r="U13" i="2"/>
  <c r="T13" i="2"/>
  <c r="S13" i="2"/>
  <c r="R13" i="2"/>
  <c r="CB12" i="2"/>
  <c r="BN12" i="2"/>
  <c r="BO12" i="2" s="1"/>
  <c r="BL12" i="2"/>
  <c r="BM12" i="2" s="1"/>
  <c r="CD12" i="2" s="1"/>
  <c r="BH12" i="2"/>
  <c r="BG12" i="2"/>
  <c r="BF12" i="2"/>
  <c r="BE12" i="2"/>
  <c r="BD12" i="2"/>
  <c r="BC12" i="2"/>
  <c r="BB12" i="2"/>
  <c r="BA12" i="2"/>
  <c r="AZ12" i="2"/>
  <c r="AY12" i="2"/>
  <c r="AX12" i="2"/>
  <c r="AW12" i="2"/>
  <c r="AT12" i="2"/>
  <c r="AS12" i="2"/>
  <c r="AR12" i="2"/>
  <c r="AQ12" i="2"/>
  <c r="AP12" i="2"/>
  <c r="AO12" i="2"/>
  <c r="AN12" i="2"/>
  <c r="AM12" i="2"/>
  <c r="AL12" i="2"/>
  <c r="AK12" i="2"/>
  <c r="AJ12" i="2"/>
  <c r="AI12" i="2"/>
  <c r="AC12" i="2"/>
  <c r="AB12" i="2"/>
  <c r="AA12" i="2"/>
  <c r="Z12" i="2"/>
  <c r="Y12" i="2"/>
  <c r="X12" i="2"/>
  <c r="W12" i="2"/>
  <c r="V12" i="2"/>
  <c r="U12" i="2"/>
  <c r="T12" i="2"/>
  <c r="S12" i="2"/>
  <c r="R12" i="2"/>
  <c r="AF12" i="2" s="1"/>
  <c r="BH11" i="2"/>
  <c r="BG11" i="2"/>
  <c r="BF11" i="2"/>
  <c r="BE11" i="2"/>
  <c r="BD11" i="2"/>
  <c r="BC11" i="2"/>
  <c r="BB11" i="2"/>
  <c r="BA11" i="2"/>
  <c r="AZ11" i="2"/>
  <c r="AY11" i="2"/>
  <c r="AX11" i="2"/>
  <c r="AW11" i="2"/>
  <c r="AT11" i="2"/>
  <c r="AS11" i="2"/>
  <c r="AR11" i="2"/>
  <c r="AQ11" i="2"/>
  <c r="AP11" i="2"/>
  <c r="AO11" i="2"/>
  <c r="AN11" i="2"/>
  <c r="AM11" i="2"/>
  <c r="AL11" i="2"/>
  <c r="AK11" i="2"/>
  <c r="AJ11" i="2"/>
  <c r="AI11" i="2"/>
  <c r="AC11" i="2"/>
  <c r="AB11" i="2"/>
  <c r="AA11" i="2"/>
  <c r="Z11" i="2"/>
  <c r="Y11" i="2"/>
  <c r="X11" i="2"/>
  <c r="W11" i="2"/>
  <c r="V11" i="2"/>
  <c r="U11" i="2"/>
  <c r="T11" i="2"/>
  <c r="S11" i="2"/>
  <c r="R11" i="2"/>
  <c r="AF11" i="2" s="1"/>
  <c r="CD10" i="2"/>
  <c r="CC10" i="2"/>
  <c r="CB10" i="2"/>
  <c r="BN10" i="2"/>
  <c r="BM10" i="2"/>
  <c r="BL10" i="2"/>
  <c r="BH10" i="2"/>
  <c r="BG10" i="2"/>
  <c r="BF10" i="2"/>
  <c r="BE10" i="2"/>
  <c r="BD10" i="2"/>
  <c r="BC10" i="2"/>
  <c r="BB10" i="2"/>
  <c r="BA10" i="2"/>
  <c r="AZ10" i="2"/>
  <c r="AY10" i="2"/>
  <c r="AX10" i="2"/>
  <c r="AW10" i="2"/>
  <c r="AT10" i="2"/>
  <c r="AS10" i="2"/>
  <c r="AR10" i="2"/>
  <c r="AQ10" i="2"/>
  <c r="AP10" i="2"/>
  <c r="AO10" i="2"/>
  <c r="AN10" i="2"/>
  <c r="AM10" i="2"/>
  <c r="AL10" i="2"/>
  <c r="AK10" i="2"/>
  <c r="AJ10" i="2"/>
  <c r="AI10" i="2"/>
  <c r="AC10" i="2"/>
  <c r="AB10" i="2"/>
  <c r="AA10" i="2"/>
  <c r="Z10" i="2"/>
  <c r="Y10" i="2"/>
  <c r="X10" i="2"/>
  <c r="W10" i="2"/>
  <c r="V10" i="2"/>
  <c r="U10" i="2"/>
  <c r="T10" i="2"/>
  <c r="S10" i="2"/>
  <c r="R10" i="2"/>
  <c r="BH9" i="2"/>
  <c r="BG9" i="2"/>
  <c r="BF9" i="2"/>
  <c r="BE9" i="2"/>
  <c r="BD9" i="2"/>
  <c r="BC9" i="2"/>
  <c r="BB9" i="2"/>
  <c r="BA9" i="2"/>
  <c r="AZ9" i="2"/>
  <c r="AY9" i="2"/>
  <c r="AX9" i="2"/>
  <c r="AW9" i="2"/>
  <c r="AT9" i="2"/>
  <c r="AS9" i="2"/>
  <c r="AR9" i="2"/>
  <c r="AQ9" i="2"/>
  <c r="AP9" i="2"/>
  <c r="AO9" i="2"/>
  <c r="AN9" i="2"/>
  <c r="AM9" i="2"/>
  <c r="AL9" i="2"/>
  <c r="AK9" i="2"/>
  <c r="AJ9" i="2"/>
  <c r="AI9" i="2"/>
  <c r="AC9" i="2"/>
  <c r="AB9" i="2"/>
  <c r="AA9" i="2"/>
  <c r="Z9" i="2"/>
  <c r="Y9" i="2"/>
  <c r="X9" i="2"/>
  <c r="W9" i="2"/>
  <c r="V9" i="2"/>
  <c r="U9" i="2"/>
  <c r="T9" i="2"/>
  <c r="S9" i="2"/>
  <c r="R9" i="2"/>
  <c r="AF9" i="2" s="1"/>
  <c r="CB8" i="2"/>
  <c r="BL8" i="2"/>
  <c r="CC8" i="2" s="1"/>
  <c r="BH8" i="2"/>
  <c r="BG8" i="2"/>
  <c r="BF8" i="2"/>
  <c r="BE8" i="2"/>
  <c r="BD8" i="2"/>
  <c r="BC8" i="2"/>
  <c r="BB8" i="2"/>
  <c r="BA8" i="2"/>
  <c r="AZ8" i="2"/>
  <c r="AY8" i="2"/>
  <c r="AX8" i="2"/>
  <c r="AW8" i="2"/>
  <c r="AT8" i="2"/>
  <c r="AS8" i="2"/>
  <c r="AR8" i="2"/>
  <c r="AQ8" i="2"/>
  <c r="AP8" i="2"/>
  <c r="AO8" i="2"/>
  <c r="AN8" i="2"/>
  <c r="AM8" i="2"/>
  <c r="AL8" i="2"/>
  <c r="AK8" i="2"/>
  <c r="AJ8" i="2"/>
  <c r="AI8" i="2"/>
  <c r="AC8" i="2"/>
  <c r="AB8" i="2"/>
  <c r="AA8" i="2"/>
  <c r="Z8" i="2"/>
  <c r="Y8" i="2"/>
  <c r="X8" i="2"/>
  <c r="W8" i="2"/>
  <c r="V8" i="2"/>
  <c r="U8" i="2"/>
  <c r="T8" i="2"/>
  <c r="S8" i="2"/>
  <c r="R8" i="2"/>
  <c r="AF8" i="2" s="1"/>
  <c r="CS7" i="2"/>
  <c r="BH7" i="2"/>
  <c r="BG7" i="2"/>
  <c r="BF7" i="2"/>
  <c r="BE7" i="2"/>
  <c r="BD7" i="2"/>
  <c r="BC7" i="2"/>
  <c r="BB7" i="2"/>
  <c r="BA7" i="2"/>
  <c r="AZ7" i="2"/>
  <c r="AY7" i="2"/>
  <c r="AX7" i="2"/>
  <c r="AW7" i="2"/>
  <c r="AT7" i="2"/>
  <c r="AS7" i="2"/>
  <c r="AR7" i="2"/>
  <c r="AQ7" i="2"/>
  <c r="AP7" i="2"/>
  <c r="AO7" i="2"/>
  <c r="AN7" i="2"/>
  <c r="AM7" i="2"/>
  <c r="AL7" i="2"/>
  <c r="AK7" i="2"/>
  <c r="AJ7" i="2"/>
  <c r="AI7" i="2"/>
  <c r="AC7" i="2"/>
  <c r="AB7" i="2"/>
  <c r="AA7" i="2"/>
  <c r="Z7" i="2"/>
  <c r="Y7" i="2"/>
  <c r="X7" i="2"/>
  <c r="W7" i="2"/>
  <c r="V7" i="2"/>
  <c r="U7" i="2"/>
  <c r="T7" i="2"/>
  <c r="S7" i="2"/>
  <c r="R7" i="2"/>
  <c r="AF7" i="2" s="1"/>
  <c r="CC6" i="2"/>
  <c r="CB6" i="2"/>
  <c r="BM6" i="2"/>
  <c r="BL6" i="2"/>
  <c r="BH6" i="2"/>
  <c r="BG6" i="2"/>
  <c r="BF6" i="2"/>
  <c r="BE6" i="2"/>
  <c r="BD6" i="2"/>
  <c r="BC6" i="2"/>
  <c r="BB6" i="2"/>
  <c r="BA6" i="2"/>
  <c r="AZ6" i="2"/>
  <c r="AY6" i="2"/>
  <c r="AX6" i="2"/>
  <c r="AW6" i="2"/>
  <c r="AT6" i="2"/>
  <c r="AS6" i="2"/>
  <c r="AR6" i="2"/>
  <c r="AQ6" i="2"/>
  <c r="AP6" i="2"/>
  <c r="AO6" i="2"/>
  <c r="AN6" i="2"/>
  <c r="AM6" i="2"/>
  <c r="AL6" i="2"/>
  <c r="AK6" i="2"/>
  <c r="AJ6" i="2"/>
  <c r="AI6" i="2"/>
  <c r="AC6" i="2"/>
  <c r="AB6" i="2"/>
  <c r="AA6" i="2"/>
  <c r="Z6" i="2"/>
  <c r="Y6" i="2"/>
  <c r="X6" i="2"/>
  <c r="W6" i="2"/>
  <c r="V6" i="2"/>
  <c r="U6" i="2"/>
  <c r="T6" i="2"/>
  <c r="S6" i="2"/>
  <c r="R6" i="2"/>
  <c r="BH5" i="2"/>
  <c r="BG5" i="2"/>
  <c r="BF5" i="2"/>
  <c r="BE5" i="2"/>
  <c r="BD5" i="2"/>
  <c r="BC5" i="2"/>
  <c r="BB5" i="2"/>
  <c r="BA5" i="2"/>
  <c r="AZ5" i="2"/>
  <c r="AY5" i="2"/>
  <c r="AX5" i="2"/>
  <c r="AW5" i="2"/>
  <c r="AT5" i="2"/>
  <c r="AS5" i="2"/>
  <c r="AR5" i="2"/>
  <c r="AQ5" i="2"/>
  <c r="AP5" i="2"/>
  <c r="AO5" i="2"/>
  <c r="AN5" i="2"/>
  <c r="AM5" i="2"/>
  <c r="AL5" i="2"/>
  <c r="AK5" i="2"/>
  <c r="AJ5" i="2"/>
  <c r="AI5" i="2"/>
  <c r="AC5" i="2"/>
  <c r="AB5" i="2"/>
  <c r="AA5" i="2"/>
  <c r="Z5" i="2"/>
  <c r="Y5" i="2"/>
  <c r="X5" i="2"/>
  <c r="W5" i="2"/>
  <c r="V5" i="2"/>
  <c r="U5" i="2"/>
  <c r="T5" i="2"/>
  <c r="S5" i="2"/>
  <c r="R5" i="2"/>
  <c r="AF5" i="2" s="1"/>
  <c r="T35" i="4" l="1"/>
  <c r="B4" i="5" s="1"/>
  <c r="AB81" i="4"/>
  <c r="AC81" i="4" s="1"/>
  <c r="C13" i="5"/>
  <c r="AG79" i="4"/>
  <c r="AG37" i="4"/>
  <c r="AM34" i="4"/>
  <c r="B13" i="5"/>
  <c r="AB36" i="4"/>
  <c r="AC36" i="4" s="1"/>
  <c r="AB35" i="4"/>
  <c r="AC35" i="4" s="1"/>
  <c r="C12" i="5"/>
  <c r="T125" i="4"/>
  <c r="T126" i="4" s="1"/>
  <c r="T84" i="4"/>
  <c r="AG80" i="4"/>
  <c r="AG36" i="4"/>
  <c r="T40" i="4"/>
  <c r="AB80" i="4"/>
  <c r="AC80" i="4" s="1"/>
  <c r="AG81" i="4"/>
  <c r="AM78" i="4"/>
  <c r="AB79" i="4"/>
  <c r="AC79" i="4" s="1"/>
  <c r="T79" i="4"/>
  <c r="C4" i="5" s="1"/>
  <c r="Y36" i="4"/>
  <c r="Y38" i="4" s="1"/>
  <c r="G14" i="6"/>
  <c r="G42" i="6"/>
  <c r="G22" i="6"/>
  <c r="H22" i="6" s="1"/>
  <c r="G46" i="6"/>
  <c r="H46" i="6" s="1"/>
  <c r="G26" i="6"/>
  <c r="G17" i="6"/>
  <c r="G21" i="6"/>
  <c r="H21" i="6" s="1"/>
  <c r="G41" i="6"/>
  <c r="H41" i="6" s="1"/>
  <c r="G37" i="6"/>
  <c r="G53" i="6"/>
  <c r="G13" i="6"/>
  <c r="G33" i="6"/>
  <c r="H33" i="6" s="1"/>
  <c r="G49" i="6"/>
  <c r="G25" i="6"/>
  <c r="G45" i="6"/>
  <c r="G51" i="6"/>
  <c r="H51" i="6" s="1"/>
  <c r="G47" i="6"/>
  <c r="H47" i="6" s="1"/>
  <c r="G43" i="6"/>
  <c r="H43" i="6" s="1"/>
  <c r="G39" i="6"/>
  <c r="H39" i="6" s="1"/>
  <c r="G35" i="6"/>
  <c r="H35" i="6" s="1"/>
  <c r="G27" i="6"/>
  <c r="H27" i="6" s="1"/>
  <c r="G23" i="6"/>
  <c r="H23" i="6" s="1"/>
  <c r="G19" i="6"/>
  <c r="H19" i="6" s="1"/>
  <c r="G15" i="6"/>
  <c r="H15" i="6" s="1"/>
  <c r="G11" i="6"/>
  <c r="H11" i="6" s="1"/>
  <c r="G7" i="6"/>
  <c r="H7" i="6" s="1"/>
  <c r="G6" i="6"/>
  <c r="H6" i="6" s="1"/>
  <c r="G8" i="6"/>
  <c r="H8" i="6" s="1"/>
  <c r="H9" i="6"/>
  <c r="H10" i="6"/>
  <c r="G12" i="6"/>
  <c r="H12" i="6" s="1"/>
  <c r="H13" i="6"/>
  <c r="H14" i="6"/>
  <c r="G16" i="6"/>
  <c r="H16" i="6" s="1"/>
  <c r="H17" i="6"/>
  <c r="H18" i="6"/>
  <c r="G20" i="6"/>
  <c r="H20" i="6" s="1"/>
  <c r="G24" i="6"/>
  <c r="H24" i="6" s="1"/>
  <c r="H25" i="6"/>
  <c r="H26" i="6"/>
  <c r="G32" i="6"/>
  <c r="H32" i="6" s="1"/>
  <c r="H34" i="6"/>
  <c r="G36" i="6"/>
  <c r="H36" i="6" s="1"/>
  <c r="H37" i="6"/>
  <c r="H38" i="6"/>
  <c r="G40" i="6"/>
  <c r="H40" i="6" s="1"/>
  <c r="H42" i="6"/>
  <c r="G44" i="6"/>
  <c r="H44" i="6" s="1"/>
  <c r="H45" i="6"/>
  <c r="G48" i="6"/>
  <c r="H48" i="6" s="1"/>
  <c r="H49" i="6"/>
  <c r="H50" i="6"/>
  <c r="G52" i="6"/>
  <c r="H52" i="6" s="1"/>
  <c r="H53" i="6"/>
  <c r="D5" i="5"/>
  <c r="B6" i="5" s="1"/>
  <c r="B12" i="5"/>
  <c r="AG35" i="4"/>
  <c r="Y35" i="4"/>
  <c r="AM35" i="4"/>
  <c r="AB37" i="4"/>
  <c r="AC37" i="4" s="1"/>
  <c r="Y80" i="4"/>
  <c r="T36" i="4"/>
  <c r="Y79" i="4"/>
  <c r="AM79" i="4"/>
  <c r="CD6" i="2"/>
  <c r="BN6" i="2"/>
  <c r="CC16" i="2"/>
  <c r="BM16" i="2"/>
  <c r="CE20" i="2"/>
  <c r="BO20" i="2"/>
  <c r="BY43" i="2" a="1"/>
  <c r="BY43" i="2" s="1"/>
  <c r="BL43" i="2"/>
  <c r="BM43" i="2" s="1"/>
  <c r="BN43" i="2" s="1"/>
  <c r="BO43" i="2" s="1"/>
  <c r="BP43" i="2" s="1"/>
  <c r="BQ43" i="2" s="1"/>
  <c r="BR43" i="2" s="1"/>
  <c r="BS43" i="2" s="1"/>
  <c r="BT43" i="2" s="1"/>
  <c r="BU43" i="2" s="1"/>
  <c r="BV43" i="2" s="1"/>
  <c r="AC33" i="3"/>
  <c r="AB33" i="3"/>
  <c r="AC37" i="3"/>
  <c r="AB37" i="3"/>
  <c r="AC41" i="3"/>
  <c r="AB41" i="3"/>
  <c r="AC45" i="3"/>
  <c r="AB45" i="3"/>
  <c r="AC51" i="3"/>
  <c r="AB51" i="3"/>
  <c r="CE10" i="2"/>
  <c r="BO10" i="2"/>
  <c r="AF18" i="2"/>
  <c r="BL45" i="2"/>
  <c r="BM45" i="2" s="1"/>
  <c r="BN45" i="2" s="1"/>
  <c r="BO45" i="2" s="1"/>
  <c r="BP45" i="2" s="1"/>
  <c r="BQ45" i="2" s="1"/>
  <c r="BR45" i="2" s="1"/>
  <c r="BS45" i="2" s="1"/>
  <c r="BT45" i="2" s="1"/>
  <c r="BU45" i="2" s="1"/>
  <c r="BV45" i="2" s="1"/>
  <c r="BL51" i="2"/>
  <c r="BM51" i="2" s="1"/>
  <c r="BN51" i="2" s="1"/>
  <c r="BO51" i="2" s="1"/>
  <c r="BP51" i="2" s="1"/>
  <c r="BQ51" i="2" s="1"/>
  <c r="BR51" i="2" s="1"/>
  <c r="BS51" i="2" s="1"/>
  <c r="BT51" i="2" s="1"/>
  <c r="BU51" i="2" s="1"/>
  <c r="BV51" i="2" s="1"/>
  <c r="CF18" i="2"/>
  <c r="BP18" i="2"/>
  <c r="AC35" i="3"/>
  <c r="AB35" i="3"/>
  <c r="AC39" i="3"/>
  <c r="AB39" i="3"/>
  <c r="AC43" i="3"/>
  <c r="AB43" i="3"/>
  <c r="AC47" i="3"/>
  <c r="AB47" i="3"/>
  <c r="AC49" i="3"/>
  <c r="AB49" i="3"/>
  <c r="CF12" i="2"/>
  <c r="BP12" i="2"/>
  <c r="CE12" i="2"/>
  <c r="CC14" i="2"/>
  <c r="BM14" i="2"/>
  <c r="CE24" i="2"/>
  <c r="BO24" i="2"/>
  <c r="BL33" i="2"/>
  <c r="BM33" i="2" s="1"/>
  <c r="BN33" i="2" s="1"/>
  <c r="BO33" i="2" s="1"/>
  <c r="BP33" i="2" s="1"/>
  <c r="BQ33" i="2" s="1"/>
  <c r="BR33" i="2" s="1"/>
  <c r="BS33" i="2" s="1"/>
  <c r="BT33" i="2" s="1"/>
  <c r="BU33" i="2" s="1"/>
  <c r="BV33" i="2" s="1"/>
  <c r="BM42" i="2"/>
  <c r="BN42" i="2" s="1"/>
  <c r="BO42" i="2" s="1"/>
  <c r="BP42" i="2" s="1"/>
  <c r="BQ42" i="2" s="1"/>
  <c r="BR42" i="2" s="1"/>
  <c r="BS42" i="2" s="1"/>
  <c r="BT42" i="2" s="1"/>
  <c r="BU42" i="2" s="1"/>
  <c r="BV42" i="2" s="1"/>
  <c r="BK41" i="2" s="1"/>
  <c r="AF6" i="2"/>
  <c r="AF10" i="2"/>
  <c r="AF15" i="2"/>
  <c r="AF75" i="2"/>
  <c r="BM8" i="2"/>
  <c r="CC12" i="2"/>
  <c r="AF20" i="2"/>
  <c r="BO22" i="2"/>
  <c r="AF24" i="2"/>
  <c r="AF25" i="2"/>
  <c r="BN26" i="2"/>
  <c r="AF34" i="2"/>
  <c r="BM38" i="2"/>
  <c r="BN38" i="2" s="1"/>
  <c r="BO38" i="2" s="1"/>
  <c r="BP38" i="2" s="1"/>
  <c r="BQ38" i="2" s="1"/>
  <c r="BR38" i="2" s="1"/>
  <c r="BS38" i="2" s="1"/>
  <c r="BT38" i="2" s="1"/>
  <c r="BU38" i="2" s="1"/>
  <c r="BV38" i="2" s="1"/>
  <c r="BK37" i="2" s="1"/>
  <c r="BY38" i="2" a="1"/>
  <c r="BY38" i="2" s="1"/>
  <c r="AF13" i="2"/>
  <c r="BY34" i="2" a="1"/>
  <c r="BY34" i="2" s="1"/>
  <c r="CD22" i="2"/>
  <c r="AF23" i="2"/>
  <c r="AF36" i="2"/>
  <c r="AF40" i="2"/>
  <c r="AF54" i="2"/>
  <c r="AF79" i="2"/>
  <c r="AF80" i="2"/>
  <c r="AF26" i="2"/>
  <c r="BM36" i="2"/>
  <c r="BN36" i="2" s="1"/>
  <c r="BO36" i="2" s="1"/>
  <c r="BP36" i="2" s="1"/>
  <c r="BQ36" i="2" s="1"/>
  <c r="BR36" i="2" s="1"/>
  <c r="BS36" i="2" s="1"/>
  <c r="BT36" i="2" s="1"/>
  <c r="BU36" i="2" s="1"/>
  <c r="BV36" i="2" s="1"/>
  <c r="BK35" i="2" s="1"/>
  <c r="AF39" i="2"/>
  <c r="BO50" i="2"/>
  <c r="BP50" i="2" s="1"/>
  <c r="BQ50" i="2" s="1"/>
  <c r="BR50" i="2" s="1"/>
  <c r="BS50" i="2" s="1"/>
  <c r="BT50" i="2" s="1"/>
  <c r="BU50" i="2" s="1"/>
  <c r="BV50" i="2" s="1"/>
  <c r="BK49" i="2" s="1"/>
  <c r="AF53" i="2"/>
  <c r="BN54" i="2"/>
  <c r="BO54" i="2" s="1"/>
  <c r="BP54" i="2" s="1"/>
  <c r="BQ54" i="2" s="1"/>
  <c r="BR54" i="2" s="1"/>
  <c r="BS54" i="2" s="1"/>
  <c r="BT54" i="2" s="1"/>
  <c r="BU54" i="2" s="1"/>
  <c r="BV54" i="2" s="1"/>
  <c r="BK53" i="2" s="1"/>
  <c r="AF63" i="2"/>
  <c r="AF64" i="2"/>
  <c r="AC32" i="3"/>
  <c r="AB32" i="3"/>
  <c r="AC34" i="3"/>
  <c r="AB34" i="3"/>
  <c r="AC36" i="3"/>
  <c r="AB36" i="3"/>
  <c r="AC38" i="3"/>
  <c r="AB38" i="3"/>
  <c r="AC40" i="3"/>
  <c r="AB40" i="3"/>
  <c r="AC42" i="3"/>
  <c r="AB42" i="3"/>
  <c r="AC44" i="3"/>
  <c r="AB44" i="3"/>
  <c r="AC46" i="3"/>
  <c r="AB46" i="3"/>
  <c r="AC48" i="3"/>
  <c r="AB48" i="3"/>
  <c r="AC50" i="3"/>
  <c r="AB50" i="3"/>
  <c r="AC52" i="3"/>
  <c r="AB52" i="3"/>
  <c r="BY40" i="2" a="1"/>
  <c r="BY40" i="2" s="1"/>
  <c r="BN40" i="2"/>
  <c r="BO40" i="2" s="1"/>
  <c r="BP40" i="2" s="1"/>
  <c r="BQ40" i="2" s="1"/>
  <c r="BR40" i="2" s="1"/>
  <c r="BS40" i="2" s="1"/>
  <c r="BT40" i="2" s="1"/>
  <c r="BU40" i="2" s="1"/>
  <c r="BV40" i="2" s="1"/>
  <c r="BK39" i="2" s="1"/>
  <c r="AF43" i="2"/>
  <c r="AF44" i="2"/>
  <c r="AF45" i="2"/>
  <c r="AF46" i="2"/>
  <c r="BY46" i="2" a="1"/>
  <c r="BY46" i="2" s="1"/>
  <c r="AF48" i="2"/>
  <c r="BY48" i="2" a="1"/>
  <c r="BY48" i="2" s="1"/>
  <c r="BM48" i="2"/>
  <c r="BN48" i="2" s="1"/>
  <c r="BO48" i="2" s="1"/>
  <c r="BP48" i="2" s="1"/>
  <c r="BQ48" i="2" s="1"/>
  <c r="BR48" i="2" s="1"/>
  <c r="BS48" i="2" s="1"/>
  <c r="BT48" i="2" s="1"/>
  <c r="BU48" i="2" s="1"/>
  <c r="BV48" i="2" s="1"/>
  <c r="BK47" i="2" s="1"/>
  <c r="AF49" i="2"/>
  <c r="AF67" i="2"/>
  <c r="AF68" i="2"/>
  <c r="AF69" i="2"/>
  <c r="BY44" i="2" a="1"/>
  <c r="BY44" i="2" s="1"/>
  <c r="BY52" i="2" a="1"/>
  <c r="BY52" i="2" s="1"/>
  <c r="T80" i="4" l="1"/>
  <c r="C6" i="5"/>
  <c r="C8" i="5"/>
  <c r="Y82" i="4"/>
  <c r="C7" i="5"/>
  <c r="Y83" i="4"/>
  <c r="Y81" i="4"/>
  <c r="Y39" i="4"/>
  <c r="B7" i="5"/>
  <c r="Y37" i="4"/>
  <c r="B8" i="5"/>
  <c r="BN8" i="2"/>
  <c r="CD8" i="2"/>
  <c r="BY42" i="2" a="1"/>
  <c r="BY42" i="2" s="1"/>
  <c r="BP24" i="2"/>
  <c r="CF24" i="2"/>
  <c r="CE6" i="2"/>
  <c r="BO6" i="2"/>
  <c r="BY54" i="2" a="1"/>
  <c r="BY54" i="2" s="1"/>
  <c r="BL35" i="2"/>
  <c r="BY36" i="2" a="1"/>
  <c r="BY36" i="2" s="1"/>
  <c r="CF22" i="2"/>
  <c r="BP22" i="2"/>
  <c r="BY33" i="2" a="1"/>
  <c r="BY33" i="2" s="1"/>
  <c r="BY51" i="2" a="1"/>
  <c r="BY51" i="2" s="1"/>
  <c r="CF10" i="2"/>
  <c r="BP10" i="2"/>
  <c r="BL49" i="2"/>
  <c r="BM49" i="2" s="1"/>
  <c r="BN49" i="2" s="1"/>
  <c r="BO49" i="2" s="1"/>
  <c r="BP49" i="2" s="1"/>
  <c r="BQ49" i="2" s="1"/>
  <c r="BR49" i="2" s="1"/>
  <c r="BS49" i="2" s="1"/>
  <c r="BT49" i="2" s="1"/>
  <c r="BU49" i="2" s="1"/>
  <c r="BV49" i="2" s="1"/>
  <c r="BY49" i="2" a="1"/>
  <c r="BY49" i="2" s="1"/>
  <c r="BY50" i="2" a="1"/>
  <c r="BY50" i="2" s="1"/>
  <c r="BL41" i="2"/>
  <c r="BM41" i="2" s="1"/>
  <c r="BN41" i="2" s="1"/>
  <c r="BO41" i="2" s="1"/>
  <c r="BP41" i="2" s="1"/>
  <c r="BQ41" i="2" s="1"/>
  <c r="BR41" i="2" s="1"/>
  <c r="BS41" i="2" s="1"/>
  <c r="BT41" i="2" s="1"/>
  <c r="BU41" i="2" s="1"/>
  <c r="BV41" i="2" s="1"/>
  <c r="BY41" i="2" a="1"/>
  <c r="BY41" i="2" s="1"/>
  <c r="BL53" i="2"/>
  <c r="BM53" i="2" s="1"/>
  <c r="BN53" i="2" s="1"/>
  <c r="BO53" i="2" s="1"/>
  <c r="BP53" i="2" s="1"/>
  <c r="BQ53" i="2" s="1"/>
  <c r="BR53" i="2" s="1"/>
  <c r="BS53" i="2" s="1"/>
  <c r="BT53" i="2" s="1"/>
  <c r="BU53" i="2" s="1"/>
  <c r="BV53" i="2" s="1"/>
  <c r="BL37" i="2"/>
  <c r="BM37" i="2" s="1"/>
  <c r="BN37" i="2" s="1"/>
  <c r="BO37" i="2" s="1"/>
  <c r="BP37" i="2" s="1"/>
  <c r="BQ37" i="2" s="1"/>
  <c r="BR37" i="2" s="1"/>
  <c r="BS37" i="2" s="1"/>
  <c r="BT37" i="2" s="1"/>
  <c r="BU37" i="2" s="1"/>
  <c r="BV37" i="2" s="1"/>
  <c r="CF20" i="2"/>
  <c r="BP20" i="2"/>
  <c r="BL47" i="2"/>
  <c r="BM47" i="2" s="1"/>
  <c r="BN47" i="2" s="1"/>
  <c r="BO47" i="2" s="1"/>
  <c r="BP47" i="2" s="1"/>
  <c r="BQ47" i="2" s="1"/>
  <c r="BR47" i="2" s="1"/>
  <c r="BS47" i="2" s="1"/>
  <c r="BT47" i="2" s="1"/>
  <c r="BU47" i="2" s="1"/>
  <c r="BV47" i="2" s="1"/>
  <c r="BY47" i="2" a="1"/>
  <c r="BY47" i="2" s="1"/>
  <c r="BL39" i="2"/>
  <c r="BM39" i="2" s="1"/>
  <c r="BN39" i="2" s="1"/>
  <c r="BO39" i="2" s="1"/>
  <c r="BP39" i="2" s="1"/>
  <c r="BQ39" i="2" s="1"/>
  <c r="BR39" i="2" s="1"/>
  <c r="BS39" i="2" s="1"/>
  <c r="BT39" i="2" s="1"/>
  <c r="BU39" i="2" s="1"/>
  <c r="BV39" i="2" s="1"/>
  <c r="BO26" i="2"/>
  <c r="CE26" i="2"/>
  <c r="CD14" i="2"/>
  <c r="BN14" i="2"/>
  <c r="BQ12" i="2"/>
  <c r="CG12" i="2"/>
  <c r="BQ18" i="2"/>
  <c r="CG18" i="2"/>
  <c r="BY45" i="2" a="1"/>
  <c r="BY45" i="2" s="1"/>
  <c r="BN16" i="2"/>
  <c r="CD16" i="2"/>
  <c r="BP6" i="2" l="1"/>
  <c r="CF6" i="2"/>
  <c r="BM35" i="2"/>
  <c r="BN35" i="2" s="1"/>
  <c r="BO35" i="2" s="1"/>
  <c r="BP35" i="2" s="1"/>
  <c r="BQ35" i="2" s="1"/>
  <c r="BR35" i="2" s="1"/>
  <c r="BS35" i="2" s="1"/>
  <c r="BT35" i="2" s="1"/>
  <c r="BU35" i="2" s="1"/>
  <c r="BV35" i="2" s="1"/>
  <c r="BR12" i="2"/>
  <c r="CH12" i="2"/>
  <c r="BY37" i="2" a="1"/>
  <c r="BY37" i="2" s="1"/>
  <c r="BQ10" i="2"/>
  <c r="CG10" i="2"/>
  <c r="BQ22" i="2"/>
  <c r="CG22" i="2"/>
  <c r="BY35" i="2" a="1"/>
  <c r="BY35" i="2" s="1"/>
  <c r="CH18" i="2"/>
  <c r="BR18" i="2"/>
  <c r="BO16" i="2"/>
  <c r="CE16" i="2"/>
  <c r="BP26" i="2"/>
  <c r="CF26" i="2"/>
  <c r="BO14" i="2"/>
  <c r="CE14" i="2"/>
  <c r="BY39" i="2" a="1"/>
  <c r="BY39" i="2" s="1"/>
  <c r="CG20" i="2"/>
  <c r="BQ20" i="2"/>
  <c r="BY53" i="2" a="1"/>
  <c r="BY53" i="2" s="1"/>
  <c r="BQ24" i="2"/>
  <c r="CG24" i="2"/>
  <c r="CE8" i="2"/>
  <c r="BO8" i="2"/>
  <c r="CH20" i="2" l="1"/>
  <c r="BR20" i="2"/>
  <c r="BP16" i="2"/>
  <c r="CF16" i="2"/>
  <c r="CF8" i="2"/>
  <c r="BP8" i="2"/>
  <c r="CH24" i="2"/>
  <c r="BR24" i="2"/>
  <c r="BP14" i="2"/>
  <c r="CF14" i="2"/>
  <c r="BQ26" i="2"/>
  <c r="CG26" i="2"/>
  <c r="CI18" i="2"/>
  <c r="BS18" i="2"/>
  <c r="CH10" i="2"/>
  <c r="BR10" i="2"/>
  <c r="CI12" i="2"/>
  <c r="BS12" i="2"/>
  <c r="BR22" i="2"/>
  <c r="CH22" i="2"/>
  <c r="BY56" i="2" a="1"/>
  <c r="BY56" i="2" s="1"/>
  <c r="CG6" i="2"/>
  <c r="BQ6" i="2"/>
  <c r="CJ12" i="2" l="1"/>
  <c r="BT12" i="2"/>
  <c r="CJ18" i="2"/>
  <c r="BT18" i="2"/>
  <c r="CG16" i="2"/>
  <c r="BQ16" i="2"/>
  <c r="BS20" i="2"/>
  <c r="CI20" i="2"/>
  <c r="CI10" i="2"/>
  <c r="BS10" i="2"/>
  <c r="CI24" i="2"/>
  <c r="BS24" i="2"/>
  <c r="CG14" i="2"/>
  <c r="BQ14" i="2"/>
  <c r="CG8" i="2"/>
  <c r="BQ8" i="2"/>
  <c r="CH6" i="2"/>
  <c r="BR6" i="2"/>
  <c r="BS22" i="2"/>
  <c r="CI22" i="2"/>
  <c r="CH26" i="2"/>
  <c r="BR26" i="2"/>
  <c r="BR8" i="2" l="1"/>
  <c r="CH8" i="2"/>
  <c r="BS26" i="2"/>
  <c r="CI26" i="2"/>
  <c r="CJ10" i="2"/>
  <c r="BT10" i="2"/>
  <c r="BT20" i="2"/>
  <c r="CJ20" i="2"/>
  <c r="BU12" i="2"/>
  <c r="CK12" i="2"/>
  <c r="CH14" i="2"/>
  <c r="BR14" i="2"/>
  <c r="BR16" i="2"/>
  <c r="CH16" i="2"/>
  <c r="CJ22" i="2"/>
  <c r="BT22" i="2"/>
  <c r="CI6" i="2"/>
  <c r="BS6" i="2"/>
  <c r="BT24" i="2"/>
  <c r="CJ24" i="2"/>
  <c r="BU18" i="2"/>
  <c r="CK18" i="2"/>
  <c r="CL18" i="2" l="1"/>
  <c r="BV18" i="2"/>
  <c r="BT6" i="2"/>
  <c r="CJ6" i="2"/>
  <c r="BU10" i="2"/>
  <c r="CK10" i="2"/>
  <c r="CI16" i="2"/>
  <c r="BS16" i="2"/>
  <c r="CK20" i="2"/>
  <c r="BU20" i="2"/>
  <c r="CJ26" i="2"/>
  <c r="BT26" i="2"/>
  <c r="CL12" i="2"/>
  <c r="BV12" i="2"/>
  <c r="BY12" i="2" a="1"/>
  <c r="BY12" i="2" s="1"/>
  <c r="BU24" i="2"/>
  <c r="CK24" i="2"/>
  <c r="BU22" i="2"/>
  <c r="CK22" i="2"/>
  <c r="BS14" i="2"/>
  <c r="CI14" i="2"/>
  <c r="CI8" i="2"/>
  <c r="BS8" i="2"/>
  <c r="CL20" i="2" l="1"/>
  <c r="BV20" i="2"/>
  <c r="CK6" i="2"/>
  <c r="BU6" i="2"/>
  <c r="CM12" i="2"/>
  <c r="BK11" i="2"/>
  <c r="BT16" i="2"/>
  <c r="CJ16" i="2"/>
  <c r="CL10" i="2"/>
  <c r="BV10" i="2"/>
  <c r="BK17" i="2"/>
  <c r="CM18" i="2"/>
  <c r="BY18" i="2" a="1"/>
  <c r="BY18" i="2" s="1"/>
  <c r="BT8" i="2"/>
  <c r="CJ8" i="2"/>
  <c r="BV24" i="2"/>
  <c r="CL24" i="2"/>
  <c r="BV22" i="2"/>
  <c r="CL22" i="2"/>
  <c r="BU26" i="2"/>
  <c r="CK26" i="2"/>
  <c r="BT14" i="2"/>
  <c r="CJ14" i="2"/>
  <c r="CK8" i="2" l="1"/>
  <c r="BU8" i="2"/>
  <c r="BK9" i="2"/>
  <c r="CM10" i="2"/>
  <c r="BY10" i="2" a="1"/>
  <c r="BY10" i="2" s="1"/>
  <c r="CL26" i="2"/>
  <c r="BV26" i="2"/>
  <c r="CM24" i="2"/>
  <c r="BK23" i="2"/>
  <c r="CB11" i="2"/>
  <c r="BL11" i="2"/>
  <c r="CK16" i="2"/>
  <c r="BU16" i="2"/>
  <c r="CM20" i="2"/>
  <c r="BK19" i="2"/>
  <c r="BY20" i="2" a="1"/>
  <c r="BY20" i="2" s="1"/>
  <c r="BU14" i="2"/>
  <c r="CK14" i="2"/>
  <c r="BK21" i="2"/>
  <c r="CM22" i="2"/>
  <c r="BY22" i="2" a="1"/>
  <c r="BY22" i="2" s="1"/>
  <c r="CB17" i="2"/>
  <c r="BL17" i="2"/>
  <c r="CL6" i="2"/>
  <c r="BV6" i="2"/>
  <c r="BY24" i="2" a="1"/>
  <c r="BY24" i="2" s="1"/>
  <c r="CM6" i="2" l="1"/>
  <c r="BK5" i="2"/>
  <c r="BY6" i="2" a="1"/>
  <c r="BY6" i="2" s="1"/>
  <c r="CL14" i="2"/>
  <c r="BV14" i="2"/>
  <c r="BV16" i="2"/>
  <c r="CL16" i="2"/>
  <c r="CC11" i="2"/>
  <c r="BM11" i="2"/>
  <c r="BK25" i="2"/>
  <c r="CM26" i="2"/>
  <c r="BY26" i="2" a="1"/>
  <c r="BY26" i="2" s="1"/>
  <c r="CB9" i="2"/>
  <c r="BL9" i="2"/>
  <c r="CC17" i="2"/>
  <c r="BM17" i="2"/>
  <c r="BV8" i="2"/>
  <c r="CL8" i="2"/>
  <c r="BL21" i="2"/>
  <c r="CB21" i="2"/>
  <c r="CB19" i="2"/>
  <c r="BL19" i="2"/>
  <c r="BL23" i="2"/>
  <c r="CB23" i="2"/>
  <c r="CM8" i="2" l="1"/>
  <c r="BK7" i="2"/>
  <c r="BY8" i="2" a="1"/>
  <c r="BY8" i="2" s="1"/>
  <c r="CB25" i="2"/>
  <c r="BL25" i="2"/>
  <c r="CM16" i="2"/>
  <c r="BK15" i="2"/>
  <c r="BY16" i="2" a="1"/>
  <c r="BY16" i="2" s="1"/>
  <c r="CB5" i="2"/>
  <c r="BL5" i="2"/>
  <c r="CC23" i="2"/>
  <c r="BM23" i="2"/>
  <c r="CC9" i="2"/>
  <c r="BM9" i="2"/>
  <c r="CC19" i="2"/>
  <c r="BM19" i="2"/>
  <c r="BM21" i="2"/>
  <c r="CC21" i="2"/>
  <c r="CD17" i="2"/>
  <c r="BN17" i="2"/>
  <c r="BN11" i="2"/>
  <c r="CD11" i="2"/>
  <c r="BK13" i="2"/>
  <c r="CM14" i="2"/>
  <c r="BY14" i="2" a="1"/>
  <c r="BY14" i="2" s="1"/>
  <c r="CB7" i="2" l="1"/>
  <c r="BL7" i="2"/>
  <c r="CB13" i="2"/>
  <c r="BL13" i="2"/>
  <c r="CD9" i="2"/>
  <c r="BN9" i="2"/>
  <c r="CC5" i="2"/>
  <c r="BM5" i="2"/>
  <c r="BO17" i="2"/>
  <c r="CE17" i="2"/>
  <c r="BN19" i="2"/>
  <c r="CD19" i="2"/>
  <c r="BN23" i="2"/>
  <c r="CD23" i="2"/>
  <c r="CE11" i="2"/>
  <c r="BO11" i="2"/>
  <c r="BM25" i="2"/>
  <c r="CC25" i="2"/>
  <c r="CD21" i="2"/>
  <c r="BN21" i="2"/>
  <c r="BL15" i="2"/>
  <c r="CB15" i="2"/>
  <c r="BO21" i="2" l="1"/>
  <c r="CE21" i="2"/>
  <c r="BO19" i="2"/>
  <c r="CE19" i="2"/>
  <c r="CC13" i="2"/>
  <c r="BM13" i="2"/>
  <c r="BP11" i="2"/>
  <c r="CF11" i="2"/>
  <c r="CF17" i="2"/>
  <c r="BP17" i="2"/>
  <c r="BM7" i="2"/>
  <c r="CC7" i="2"/>
  <c r="BN5" i="2"/>
  <c r="CD5" i="2"/>
  <c r="CC15" i="2"/>
  <c r="BM15" i="2"/>
  <c r="CD25" i="2"/>
  <c r="BN25" i="2"/>
  <c r="CE23" i="2"/>
  <c r="BO23" i="2"/>
  <c r="BO9" i="2"/>
  <c r="CE9" i="2"/>
  <c r="BP23" i="2" l="1"/>
  <c r="CF23" i="2"/>
  <c r="CF19" i="2"/>
  <c r="BP19" i="2"/>
  <c r="CE5" i="2"/>
  <c r="BO5" i="2"/>
  <c r="CG17" i="2"/>
  <c r="BQ17" i="2"/>
  <c r="BN13" i="2"/>
  <c r="CD13" i="2"/>
  <c r="CF9" i="2"/>
  <c r="BP9" i="2"/>
  <c r="BN15" i="2"/>
  <c r="CD15" i="2"/>
  <c r="CD7" i="2"/>
  <c r="BN7" i="2"/>
  <c r="CG11" i="2"/>
  <c r="BQ11" i="2"/>
  <c r="BO25" i="2"/>
  <c r="CE25" i="2"/>
  <c r="CF21" i="2"/>
  <c r="BP21" i="2"/>
  <c r="CH17" i="2" l="1"/>
  <c r="BR17" i="2"/>
  <c r="BQ21" i="2"/>
  <c r="CG21" i="2"/>
  <c r="CE7" i="2"/>
  <c r="BO7" i="2"/>
  <c r="CE15" i="2"/>
  <c r="BO15" i="2"/>
  <c r="CF25" i="2"/>
  <c r="BP25" i="2"/>
  <c r="BQ9" i="2"/>
  <c r="CG9" i="2"/>
  <c r="BO13" i="2"/>
  <c r="CE13" i="2"/>
  <c r="CG19" i="2"/>
  <c r="BQ19" i="2"/>
  <c r="CG23" i="2"/>
  <c r="BQ23" i="2"/>
  <c r="BR11" i="2"/>
  <c r="CH11" i="2"/>
  <c r="CF5" i="2"/>
  <c r="BP5" i="2"/>
  <c r="BP13" i="2" l="1"/>
  <c r="CF13" i="2"/>
  <c r="BQ25" i="2"/>
  <c r="CG25" i="2"/>
  <c r="CF7" i="2"/>
  <c r="BP7" i="2"/>
  <c r="BS17" i="2"/>
  <c r="CI17" i="2"/>
  <c r="CG5" i="2"/>
  <c r="BQ5" i="2"/>
  <c r="BR19" i="2"/>
  <c r="CH19" i="2"/>
  <c r="BR23" i="2"/>
  <c r="CH23" i="2"/>
  <c r="CH21" i="2"/>
  <c r="BR21" i="2"/>
  <c r="CI11" i="2"/>
  <c r="BS11" i="2"/>
  <c r="CH9" i="2"/>
  <c r="BR9" i="2"/>
  <c r="BP15" i="2"/>
  <c r="CF15" i="2"/>
  <c r="BS9" i="2" l="1"/>
  <c r="CI9" i="2"/>
  <c r="BQ7" i="2"/>
  <c r="CG7" i="2"/>
  <c r="CI23" i="2"/>
  <c r="BS23" i="2"/>
  <c r="BR5" i="2"/>
  <c r="CH5" i="2"/>
  <c r="CH25" i="2"/>
  <c r="BR25" i="2"/>
  <c r="BS21" i="2"/>
  <c r="CI21" i="2"/>
  <c r="CJ11" i="2"/>
  <c r="BT11" i="2"/>
  <c r="CG15" i="2"/>
  <c r="BQ15" i="2"/>
  <c r="CI19" i="2"/>
  <c r="BS19" i="2"/>
  <c r="CJ17" i="2"/>
  <c r="BT17" i="2"/>
  <c r="CG13" i="2"/>
  <c r="BQ13" i="2"/>
  <c r="CH15" i="2" l="1"/>
  <c r="BR15" i="2"/>
  <c r="BR13" i="2"/>
  <c r="CH13" i="2"/>
  <c r="CJ19" i="2"/>
  <c r="BT19" i="2"/>
  <c r="CJ21" i="2"/>
  <c r="BT21" i="2"/>
  <c r="CK11" i="2"/>
  <c r="BU11" i="2"/>
  <c r="CI25" i="2"/>
  <c r="BS25" i="2"/>
  <c r="CI5" i="2"/>
  <c r="BS5" i="2"/>
  <c r="CH7" i="2"/>
  <c r="BR7" i="2"/>
  <c r="CK17" i="2"/>
  <c r="BU17" i="2"/>
  <c r="CJ23" i="2"/>
  <c r="BT23" i="2"/>
  <c r="CJ9" i="2"/>
  <c r="BT9" i="2"/>
  <c r="CL17" i="2" l="1"/>
  <c r="BV17" i="2"/>
  <c r="CK21" i="2"/>
  <c r="BU21" i="2"/>
  <c r="CI15" i="2"/>
  <c r="BS15" i="2"/>
  <c r="CK9" i="2"/>
  <c r="BU9" i="2"/>
  <c r="CI7" i="2"/>
  <c r="BS7" i="2"/>
  <c r="CJ25" i="2"/>
  <c r="BT25" i="2"/>
  <c r="CK19" i="2"/>
  <c r="BU19" i="2"/>
  <c r="CI13" i="2"/>
  <c r="BS13" i="2"/>
  <c r="CK23" i="2"/>
  <c r="BU23" i="2"/>
  <c r="CJ5" i="2"/>
  <c r="BT5" i="2"/>
  <c r="BV11" i="2"/>
  <c r="CL11" i="2"/>
  <c r="CK5" i="2" l="1"/>
  <c r="BU5" i="2"/>
  <c r="BT13" i="2"/>
  <c r="CJ13" i="2"/>
  <c r="BU25" i="2"/>
  <c r="CK25" i="2"/>
  <c r="CL9" i="2"/>
  <c r="BV9" i="2"/>
  <c r="CL21" i="2"/>
  <c r="BV21" i="2"/>
  <c r="CJ7" i="2"/>
  <c r="BT7" i="2"/>
  <c r="CM17" i="2"/>
  <c r="BY17" i="2" a="1"/>
  <c r="BY17" i="2" s="1"/>
  <c r="BV23" i="2"/>
  <c r="CL23" i="2"/>
  <c r="BV19" i="2"/>
  <c r="CL19" i="2"/>
  <c r="BT15" i="2"/>
  <c r="CJ15" i="2"/>
  <c r="CM11" i="2"/>
  <c r="BY11" i="2" a="1"/>
  <c r="BY11" i="2" s="1"/>
  <c r="BU7" i="2" l="1"/>
  <c r="CK7" i="2"/>
  <c r="CM9" i="2"/>
  <c r="BY9" i="2" a="1"/>
  <c r="BY9" i="2" s="1"/>
  <c r="BU15" i="2"/>
  <c r="CK15" i="2"/>
  <c r="CM23" i="2"/>
  <c r="BY23" i="2" a="1"/>
  <c r="BY23" i="2" s="1"/>
  <c r="CK13" i="2"/>
  <c r="BU13" i="2"/>
  <c r="CM21" i="2"/>
  <c r="BY21" i="2" a="1"/>
  <c r="BY21" i="2" s="1"/>
  <c r="BV5" i="2"/>
  <c r="CL5" i="2"/>
  <c r="CM19" i="2"/>
  <c r="BY19" i="2" a="1"/>
  <c r="BY19" i="2" s="1"/>
  <c r="BV25" i="2"/>
  <c r="CL25" i="2"/>
  <c r="BV13" i="2" l="1"/>
  <c r="CL13" i="2"/>
  <c r="CM25" i="2"/>
  <c r="BY25" i="2" a="1"/>
  <c r="BY25" i="2" s="1"/>
  <c r="CM5" i="2"/>
  <c r="CP4" i="2" s="1"/>
  <c r="BY5" i="2" a="1"/>
  <c r="BY5" i="2" s="1"/>
  <c r="CL15" i="2"/>
  <c r="BV15" i="2"/>
  <c r="CL7" i="2"/>
  <c r="BV7" i="2"/>
  <c r="CM7" i="2" l="1"/>
  <c r="BY7" i="2" a="1"/>
  <c r="BY7" i="2" s="1"/>
  <c r="CM15" i="2"/>
  <c r="BY15" i="2" a="1"/>
  <c r="BY15" i="2" s="1"/>
  <c r="BY28" i="2" a="1"/>
  <c r="BY28" i="2" s="1"/>
  <c r="CM13" i="2"/>
  <c r="BY13" i="2" a="1"/>
  <c r="BY13"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<sst xmlns="http://schemas.openxmlformats.org/spreadsheetml/2006/main" count="2518" uniqueCount="471">
  <si>
    <t>P/E - earnings proxy</t>
  </si>
  <si>
    <t>Geomen</t>
  </si>
  <si>
    <t>Upside TE</t>
  </si>
  <si>
    <t>Downside TE</t>
  </si>
  <si>
    <t>Price</t>
  </si>
  <si>
    <t>EPS</t>
  </si>
  <si>
    <t>P/E</t>
  </si>
  <si>
    <t>Oct</t>
  </si>
  <si>
    <t>Nov</t>
  </si>
  <si>
    <t>Dec</t>
  </si>
  <si>
    <t>Year</t>
  </si>
  <si>
    <t>Jan</t>
  </si>
  <si>
    <t>Feb</t>
  </si>
  <si>
    <t>Mar</t>
  </si>
  <si>
    <t>Apr</t>
  </si>
  <si>
    <t>May</t>
  </si>
  <si>
    <t>Jun</t>
  </si>
  <si>
    <t>Jul</t>
  </si>
  <si>
    <t>Aug</t>
  </si>
  <si>
    <t>Sep</t>
  </si>
  <si>
    <t>Ann. R by yr</t>
  </si>
  <si>
    <t>W. Avg.</t>
  </si>
  <si>
    <t>3 months</t>
  </si>
  <si>
    <t>TTM</t>
  </si>
  <si>
    <t>Benchmark</t>
  </si>
  <si>
    <t>All portfolio types data are for the last available 5 years rolling in the data downloaded, yearly</t>
  </si>
  <si>
    <t>Firms size number is for Nov. 2023 in all</t>
  </si>
  <si>
    <t>I have less valuation data for Fund 1</t>
  </si>
  <si>
    <t>INVESTMENT</t>
  </si>
  <si>
    <t xml:space="preserve">*Not too many similarities per year </t>
  </si>
  <si>
    <t>Value W</t>
  </si>
  <si>
    <t>Mom. Factor</t>
  </si>
  <si>
    <t>Lo 30</t>
  </si>
  <si>
    <t>Med 40</t>
  </si>
  <si>
    <t>Hi 30</t>
  </si>
  <si>
    <t>Lo 20</t>
  </si>
  <si>
    <t>Qnt 2</t>
  </si>
  <si>
    <t>Qnt 3</t>
  </si>
  <si>
    <t>Qnt 4</t>
  </si>
  <si>
    <t>Hi 20</t>
  </si>
  <si>
    <t>Lo 10</t>
  </si>
  <si>
    <t>Hi 10</t>
  </si>
  <si>
    <t>Fund 1 monthly over the years</t>
  </si>
  <si>
    <t>Fund 2 monthly over the years</t>
  </si>
  <si>
    <t>Equal W</t>
  </si>
  <si>
    <t>Firms</t>
  </si>
  <si>
    <t>Fund 1</t>
  </si>
  <si>
    <t>Fund 2</t>
  </si>
  <si>
    <t>SIZE</t>
  </si>
  <si>
    <t>Yr</t>
  </si>
  <si>
    <t>Difference Fund1</t>
  </si>
  <si>
    <t>Difference Fund2</t>
  </si>
  <si>
    <t>Difference Funds</t>
  </si>
  <si>
    <t>Yield</t>
  </si>
  <si>
    <t>P/B</t>
  </si>
  <si>
    <t>C/F</t>
  </si>
  <si>
    <t>Below are fund monthly returns of two public equity funds and their benchmark, MSCI International Equity. Please conduct analyses and answer questions in the Public Fund Questions tab</t>
  </si>
  <si>
    <t>Excess returns Rp-Rm</t>
  </si>
  <si>
    <t>Captures</t>
  </si>
  <si>
    <t>International Equity Fund 1</t>
  </si>
  <si>
    <t>Monthly</t>
  </si>
  <si>
    <t>HPR</t>
  </si>
  <si>
    <t>Noticeable Macro Events</t>
  </si>
  <si>
    <t>Geomean</t>
  </si>
  <si>
    <t>*Inflation</t>
  </si>
  <si>
    <t>*COVID 02/2020, 03/2020</t>
  </si>
  <si>
    <t>*US-sino tensions</t>
  </si>
  <si>
    <t xml:space="preserve"> </t>
  </si>
  <si>
    <t>*GFC 11/2007, 03/2009</t>
  </si>
  <si>
    <t>*added</t>
  </si>
  <si>
    <t>Valuation</t>
  </si>
  <si>
    <t>Portfolio</t>
  </si>
  <si>
    <t>Monthly (2014-2023)</t>
  </si>
  <si>
    <t>TE</t>
  </si>
  <si>
    <t>Ann. TE</t>
  </si>
  <si>
    <t>Rp-Rm</t>
  </si>
  <si>
    <t>Downside Capture</t>
  </si>
  <si>
    <t>-</t>
  </si>
  <si>
    <t xml:space="preserve">Geomean return </t>
  </si>
  <si>
    <t>Variance</t>
  </si>
  <si>
    <t>Upside Capture</t>
  </si>
  <si>
    <t>P/ Cash earnings</t>
  </si>
  <si>
    <t>Annualized return</t>
  </si>
  <si>
    <t>Tracking Error (STDEV Rp-Rm)</t>
  </si>
  <si>
    <t>Variance returns</t>
  </si>
  <si>
    <t>Annualized TE</t>
  </si>
  <si>
    <t>STDEV returns</t>
  </si>
  <si>
    <t>Information Ratio</t>
  </si>
  <si>
    <t>Market Capitalzation (Bn)</t>
  </si>
  <si>
    <t>Covariance returns-benchmark</t>
  </si>
  <si>
    <t>Annualized IR</t>
  </si>
  <si>
    <t xml:space="preserve">Large &gt;$50 </t>
  </si>
  <si>
    <t>Beta</t>
  </si>
  <si>
    <t>Upside Tracking Error</t>
  </si>
  <si>
    <t>Med / Large $27-50</t>
  </si>
  <si>
    <t>Nov. 2023</t>
  </si>
  <si>
    <t>Downside Tracking Error</t>
  </si>
  <si>
    <t>Medium $12-27</t>
  </si>
  <si>
    <t>Med / Small &lt;$12</t>
  </si>
  <si>
    <t>Cash</t>
  </si>
  <si>
    <t>Sum</t>
  </si>
  <si>
    <t>Median</t>
  </si>
  <si>
    <t>Weighted Average</t>
  </si>
  <si>
    <t>HIGH</t>
  </si>
  <si>
    <t>One-year turnover</t>
  </si>
  <si>
    <t>Number of securities</t>
  </si>
  <si>
    <t>International Equity Fund 2</t>
  </si>
  <si>
    <t>Large &gt;$50</t>
  </si>
  <si>
    <t>Med / Large $20-50</t>
  </si>
  <si>
    <t>Medium $10-20</t>
  </si>
  <si>
    <t>Med / Small $3-10</t>
  </si>
  <si>
    <t>Small &lt;$3</t>
  </si>
  <si>
    <t>MSCI EAFE Index Net TR Returns</t>
  </si>
  <si>
    <t>Q1: Calculate ratios in the highlighted cells</t>
  </si>
  <si>
    <t>10Yrs (2014-2023)</t>
  </si>
  <si>
    <t>Annualized Returns</t>
  </si>
  <si>
    <t>Benchmark (MSCI EAFE)</t>
  </si>
  <si>
    <t>Excess Returns</t>
  </si>
  <si>
    <t>Tracking Error</t>
  </si>
  <si>
    <t>Beta to Benchmark</t>
  </si>
  <si>
    <t>Q2: Create charts for Fund 1's and Fund 2's rolling Tracking Error and rolling excess return (rolling period: 3 years)</t>
  </si>
  <si>
    <t>FUND 1</t>
  </si>
  <si>
    <t>FUND 2</t>
  </si>
  <si>
    <t>*Trend is clear, so I did not add a line</t>
  </si>
  <si>
    <t xml:space="preserve">Q3: Do funds present any factor tilts (e.g., Value, Small, Momentum, Quality)? </t>
  </si>
  <si>
    <t>Hint: You may download factor data from: https://mba.tuck.dartmouth.edu/pages/faculty/ken.french/data_library.html</t>
  </si>
  <si>
    <t>Feel free to add additional tabs in this workbook</t>
  </si>
  <si>
    <t>*I want to point out before analyzing both funds the bad year for small cap and value stocks as we see the numbers there in that link provided</t>
  </si>
  <si>
    <t>*I would also assume we focus more on value weight rather than equal weight</t>
  </si>
  <si>
    <t xml:space="preserve">  </t>
  </si>
  <si>
    <t>Q4: What are the fund investment styles based on your analyses and educated guess? Please explain.</t>
  </si>
  <si>
    <t>Q5: Are there any additional analyses you'd like to conduct? Please perform the analyses and document your takeaways below.</t>
  </si>
  <si>
    <t xml:space="preserve">You may use other publicly available data sources </t>
  </si>
  <si>
    <t>ALPHA</t>
  </si>
  <si>
    <t>Date</t>
  </si>
  <si>
    <t>Rf/US 10 yr</t>
  </si>
  <si>
    <t>Avg.</t>
  </si>
  <si>
    <t>CAPM</t>
  </si>
  <si>
    <t>Ann.</t>
  </si>
  <si>
    <t>B</t>
  </si>
  <si>
    <t>Alpha</t>
  </si>
  <si>
    <t>Stdev</t>
  </si>
  <si>
    <t>Rf</t>
  </si>
  <si>
    <t>*Ascending trend/risk</t>
  </si>
  <si>
    <t>*Both funds seem to be undervalued</t>
  </si>
  <si>
    <t>*Both funds are close to Market B 1</t>
  </si>
  <si>
    <t>*Descending tend/risk</t>
  </si>
  <si>
    <t>*Steadier</t>
  </si>
  <si>
    <t>2002-2023</t>
  </si>
  <si>
    <t xml:space="preserve">Model to predict Housing Price based on some of the same macro variables I said in the previous textbox, and others </t>
  </si>
  <si>
    <t>Coefficients</t>
  </si>
  <si>
    <t>Equation - Least Squares</t>
  </si>
  <si>
    <t>Residuals graph - same, more work needs to be done</t>
  </si>
  <si>
    <t>Below are deal-level data of a Private Fund series. Please conduct analyses and answer questions in the Private Fund Questions tab.</t>
  </si>
  <si>
    <t>Deal</t>
  </si>
  <si>
    <t>FUND</t>
  </si>
  <si>
    <t>REALIZED / UNREALIZED</t>
  </si>
  <si>
    <t>Industry</t>
  </si>
  <si>
    <t>Investment type</t>
  </si>
  <si>
    <t>ACQUISITION DATE</t>
  </si>
  <si>
    <t>EXIT DATE</t>
  </si>
  <si>
    <t>COST ($ Mn)</t>
  </si>
  <si>
    <t>REALIZED PROCEEDS LESS EXPENSES ($)</t>
  </si>
  <si>
    <t>REALIZED (%)</t>
  </si>
  <si>
    <t>GROSS IRR (%)</t>
  </si>
  <si>
    <t>GROSS MOIC (x)</t>
  </si>
  <si>
    <t>NET IRR (%)</t>
  </si>
  <si>
    <t>NET MOIC (x)</t>
  </si>
  <si>
    <t>Final MV</t>
  </si>
  <si>
    <t>HOLDING PERIOD (MONTHS)</t>
  </si>
  <si>
    <t>COUNTRY</t>
  </si>
  <si>
    <t>Years acquired</t>
  </si>
  <si>
    <t>Average HOLD</t>
  </si>
  <si>
    <t>AVG</t>
  </si>
  <si>
    <t>Investment 1</t>
  </si>
  <si>
    <t>Fund I</t>
  </si>
  <si>
    <t>Realized</t>
  </si>
  <si>
    <t>Industrial</t>
  </si>
  <si>
    <t>Debt Purchase</t>
  </si>
  <si>
    <t>NM</t>
  </si>
  <si>
    <t>United States</t>
  </si>
  <si>
    <t>Investment 2</t>
  </si>
  <si>
    <t>Business Services</t>
  </si>
  <si>
    <t>Investment 4</t>
  </si>
  <si>
    <t>&gt;88</t>
  </si>
  <si>
    <t>Investment 7</t>
  </si>
  <si>
    <t>Consumer</t>
  </si>
  <si>
    <t>Investment 9</t>
  </si>
  <si>
    <t>Investment 5</t>
  </si>
  <si>
    <t>Investment 10</t>
  </si>
  <si>
    <t>Investment 8</t>
  </si>
  <si>
    <t>Investment 11</t>
  </si>
  <si>
    <t>Investment 3</t>
  </si>
  <si>
    <t>Investment 12</t>
  </si>
  <si>
    <t>Infrastructure</t>
  </si>
  <si>
    <t>Investment 15</t>
  </si>
  <si>
    <t>Investment 13</t>
  </si>
  <si>
    <t>Personal Guaranties</t>
  </si>
  <si>
    <t>Investment 17</t>
  </si>
  <si>
    <t>Investment 14</t>
  </si>
  <si>
    <t>Investment 25</t>
  </si>
  <si>
    <t>Investment 28</t>
  </si>
  <si>
    <t>Investment 19</t>
  </si>
  <si>
    <t>Investment 18</t>
  </si>
  <si>
    <t>Investment 27</t>
  </si>
  <si>
    <t>Investment 22</t>
  </si>
  <si>
    <t>Investment 24</t>
  </si>
  <si>
    <t>Investment 23</t>
  </si>
  <si>
    <t>Investment 21</t>
  </si>
  <si>
    <t>Investment 29</t>
  </si>
  <si>
    <t>Investment 20</t>
  </si>
  <si>
    <t>Investment 30</t>
  </si>
  <si>
    <t>Health Care</t>
  </si>
  <si>
    <t>Investment 31</t>
  </si>
  <si>
    <t>Investment 33</t>
  </si>
  <si>
    <t>Investment 32</t>
  </si>
  <si>
    <t>Investment 39</t>
  </si>
  <si>
    <t>Media</t>
  </si>
  <si>
    <t>Investment 34</t>
  </si>
  <si>
    <t>Investment 35</t>
  </si>
  <si>
    <t>Investment 41</t>
  </si>
  <si>
    <t>Investment 38</t>
  </si>
  <si>
    <t>Agriculture</t>
  </si>
  <si>
    <t>Investment 40</t>
  </si>
  <si>
    <t>Investment 44</t>
  </si>
  <si>
    <t>Investment 37</t>
  </si>
  <si>
    <t>Investment 42</t>
  </si>
  <si>
    <t>Investment 45</t>
  </si>
  <si>
    <t>Investment 43</t>
  </si>
  <si>
    <t>Investment 47</t>
  </si>
  <si>
    <t>Investment 49</t>
  </si>
  <si>
    <t>Investment 48</t>
  </si>
  <si>
    <t>Investment 50</t>
  </si>
  <si>
    <t>Investment 52</t>
  </si>
  <si>
    <t>Investment 53</t>
  </si>
  <si>
    <t>Fund II</t>
  </si>
  <si>
    <t>Investment 51</t>
  </si>
  <si>
    <t>Unrealized</t>
  </si>
  <si>
    <t>Investment 54</t>
  </si>
  <si>
    <t>Investment 55</t>
  </si>
  <si>
    <t>Energy</t>
  </si>
  <si>
    <t>Investment 58</t>
  </si>
  <si>
    <t>Investment 57</t>
  </si>
  <si>
    <t>Investment 59</t>
  </si>
  <si>
    <t>Investment 70</t>
  </si>
  <si>
    <t>Investment 73</t>
  </si>
  <si>
    <t>Investment 77</t>
  </si>
  <si>
    <t>Investment 72</t>
  </si>
  <si>
    <t>Investment 74</t>
  </si>
  <si>
    <t>Financial Services</t>
  </si>
  <si>
    <t>Investment 71</t>
  </si>
  <si>
    <t>Investment 79</t>
  </si>
  <si>
    <t>Investment 75</t>
  </si>
  <si>
    <t>Investment 78</t>
  </si>
  <si>
    <t>Debt Origination</t>
  </si>
  <si>
    <t>Investment 80</t>
  </si>
  <si>
    <t>Investment 81</t>
  </si>
  <si>
    <t>Investment 82</t>
  </si>
  <si>
    <t>Investment 83</t>
  </si>
  <si>
    <t>Equity</t>
  </si>
  <si>
    <t>Canada</t>
  </si>
  <si>
    <t>Investment 84</t>
  </si>
  <si>
    <t>Investment 85</t>
  </si>
  <si>
    <t>Investment 87</t>
  </si>
  <si>
    <t xml:space="preserve">Hospitality </t>
  </si>
  <si>
    <t>Investment 95</t>
  </si>
  <si>
    <t>Investment 94</t>
  </si>
  <si>
    <t>Investment 89</t>
  </si>
  <si>
    <t>Investment 93</t>
  </si>
  <si>
    <t>Investment 97</t>
  </si>
  <si>
    <t>Investment 88</t>
  </si>
  <si>
    <t>Investment 90</t>
  </si>
  <si>
    <t>Investment 91</t>
  </si>
  <si>
    <t>Investment 92</t>
  </si>
  <si>
    <t>Investment 121</t>
  </si>
  <si>
    <t>Investment 128</t>
  </si>
  <si>
    <t>Investment 138</t>
  </si>
  <si>
    <t>Investment 110</t>
  </si>
  <si>
    <t>Investment 145</t>
  </si>
  <si>
    <t>Investment 143</t>
  </si>
  <si>
    <t>Investment 109</t>
  </si>
  <si>
    <t>Investment 131</t>
  </si>
  <si>
    <t>Investment 141</t>
  </si>
  <si>
    <t>Investment 113</t>
  </si>
  <si>
    <t>Investment 108</t>
  </si>
  <si>
    <t>Investment 130</t>
  </si>
  <si>
    <t>Investment 132</t>
  </si>
  <si>
    <t>Investment 127</t>
  </si>
  <si>
    <t>Investment 150</t>
  </si>
  <si>
    <t>Investment 142</t>
  </si>
  <si>
    <t>Investment 147</t>
  </si>
  <si>
    <t>Investment 129</t>
  </si>
  <si>
    <t>Investment 148</t>
  </si>
  <si>
    <t>Investment 100</t>
  </si>
  <si>
    <t>Investment 117</t>
  </si>
  <si>
    <t>Investment 112</t>
  </si>
  <si>
    <t>Investment 118</t>
  </si>
  <si>
    <t>Investment 101</t>
  </si>
  <si>
    <t>Investment 107</t>
  </si>
  <si>
    <t>Investment 122</t>
  </si>
  <si>
    <t>Investment 152</t>
  </si>
  <si>
    <t>Investment 119</t>
  </si>
  <si>
    <t>Investment 144</t>
  </si>
  <si>
    <t>Investment 105</t>
  </si>
  <si>
    <t>Investment 123</t>
  </si>
  <si>
    <t>Investment 120</t>
  </si>
  <si>
    <t>Investment 133</t>
  </si>
  <si>
    <t>Investment 104</t>
  </si>
  <si>
    <t>Investment 125</t>
  </si>
  <si>
    <t>Investment 137</t>
  </si>
  <si>
    <t>Investment 151</t>
  </si>
  <si>
    <t>Investment 98</t>
  </si>
  <si>
    <t>Investment 124</t>
  </si>
  <si>
    <t>Investment 103</t>
  </si>
  <si>
    <t>Investment 99</t>
  </si>
  <si>
    <t>Investment 140</t>
  </si>
  <si>
    <t>Investment 134</t>
  </si>
  <si>
    <t>Investment 102</t>
  </si>
  <si>
    <t>Investment 139</t>
  </si>
  <si>
    <t>Investment 135</t>
  </si>
  <si>
    <t>Investment 149</t>
  </si>
  <si>
    <t>Investment 114</t>
  </si>
  <si>
    <t>Investment 115</t>
  </si>
  <si>
    <t>Investment 111</t>
  </si>
  <si>
    <t>Investment 153</t>
  </si>
  <si>
    <t>Investment 154</t>
  </si>
  <si>
    <t>Investment 155</t>
  </si>
  <si>
    <t>Investment 157</t>
  </si>
  <si>
    <t>Investment 158</t>
  </si>
  <si>
    <t>Germany</t>
  </si>
  <si>
    <t>Investment 159</t>
  </si>
  <si>
    <t>Investment 170</t>
  </si>
  <si>
    <t>Investment 172</t>
  </si>
  <si>
    <t>Investment 171</t>
  </si>
  <si>
    <t>Investment 173</t>
  </si>
  <si>
    <t>United Kingdom</t>
  </si>
  <si>
    <t>Investment 174</t>
  </si>
  <si>
    <t>Fund III</t>
  </si>
  <si>
    <t>Investment 175</t>
  </si>
  <si>
    <t>Investment 177</t>
  </si>
  <si>
    <t>Investment 178</t>
  </si>
  <si>
    <t>Investment 179</t>
  </si>
  <si>
    <t>Investment 183</t>
  </si>
  <si>
    <t>Investment 181</t>
  </si>
  <si>
    <t>Investment 182</t>
  </si>
  <si>
    <t>Investment 180</t>
  </si>
  <si>
    <t>Investment 184</t>
  </si>
  <si>
    <t>Spain</t>
  </si>
  <si>
    <t>Investment 185</t>
  </si>
  <si>
    <t>Investment 187</t>
  </si>
  <si>
    <t>Investment 188</t>
  </si>
  <si>
    <t>Investment 189</t>
  </si>
  <si>
    <t>Investment 190</t>
  </si>
  <si>
    <t>Investment 191</t>
  </si>
  <si>
    <t>Denmark</t>
  </si>
  <si>
    <t>Investment 192</t>
  </si>
  <si>
    <t>Investment 194</t>
  </si>
  <si>
    <t>Investment 195</t>
  </si>
  <si>
    <t>Investment 193</t>
  </si>
  <si>
    <t>Investment 197</t>
  </si>
  <si>
    <t>Investment 198</t>
  </si>
  <si>
    <t>Investment 199</t>
  </si>
  <si>
    <t>Mining</t>
  </si>
  <si>
    <t>Investment 200</t>
  </si>
  <si>
    <t>Investment 204</t>
  </si>
  <si>
    <t>Fund IV</t>
  </si>
  <si>
    <t>Investment 205</t>
  </si>
  <si>
    <t>Investment 207</t>
  </si>
  <si>
    <t>France</t>
  </si>
  <si>
    <t>Investment 208</t>
  </si>
  <si>
    <t>Investment 209</t>
  </si>
  <si>
    <t>Investment 210</t>
  </si>
  <si>
    <t>Investment 211</t>
  </si>
  <si>
    <t>Investment 212</t>
  </si>
  <si>
    <t>Investment 213</t>
  </si>
  <si>
    <t>Investment 214</t>
  </si>
  <si>
    <t>Investment 201</t>
  </si>
  <si>
    <t>Investment 202</t>
  </si>
  <si>
    <t>Investment 203</t>
  </si>
  <si>
    <t>Investment 215</t>
  </si>
  <si>
    <t>Investment 217</t>
  </si>
  <si>
    <t>Investment 218</t>
  </si>
  <si>
    <t>Investment 219</t>
  </si>
  <si>
    <t>Investment 220</t>
  </si>
  <si>
    <t>Investment 221</t>
  </si>
  <si>
    <t>Investment 222</t>
  </si>
  <si>
    <t>Investment 223</t>
  </si>
  <si>
    <t>Investment 224</t>
  </si>
  <si>
    <t>Investment 225</t>
  </si>
  <si>
    <t>Investment 227</t>
  </si>
  <si>
    <t>Investment 228</t>
  </si>
  <si>
    <t>Investment 229</t>
  </si>
  <si>
    <t>Investment 230</t>
  </si>
  <si>
    <t>Investment 231</t>
  </si>
  <si>
    <t>Fund V</t>
  </si>
  <si>
    <t>Investment 232</t>
  </si>
  <si>
    <t>Investment 233</t>
  </si>
  <si>
    <t>Investment 234</t>
  </si>
  <si>
    <t>Investment 235</t>
  </si>
  <si>
    <t>Investment 237</t>
  </si>
  <si>
    <t>Greece</t>
  </si>
  <si>
    <t>Investment 238</t>
  </si>
  <si>
    <t>Investment 239</t>
  </si>
  <si>
    <t>Investment 240</t>
  </si>
  <si>
    <t>Investment 241</t>
  </si>
  <si>
    <t>Investment 242</t>
  </si>
  <si>
    <t>Investment 243</t>
  </si>
  <si>
    <t>Investment 244</t>
  </si>
  <si>
    <t>Investment 245</t>
  </si>
  <si>
    <t>Investment 247</t>
  </si>
  <si>
    <t>Investment 248</t>
  </si>
  <si>
    <t>Investment 249</t>
  </si>
  <si>
    <t>Investment 250</t>
  </si>
  <si>
    <t>Investment 251</t>
  </si>
  <si>
    <t>Investment 252</t>
  </si>
  <si>
    <t>Investment 253</t>
  </si>
  <si>
    <t>Investment 254</t>
  </si>
  <si>
    <t>Investment 255</t>
  </si>
  <si>
    <t>Investment 257</t>
  </si>
  <si>
    <t>Investment 258</t>
  </si>
  <si>
    <t>Q6: Invested capital and deal performance by industry</t>
  </si>
  <si>
    <t xml:space="preserve">Hint: you may use histogram chart, pivot table, or other analysis tools. </t>
  </si>
  <si>
    <t>Q7: Deal return distribution by investment type (Debt purchase, Debt origination, Asset/ Equity) and by realization status</t>
  </si>
  <si>
    <t>Type (status)</t>
  </si>
  <si>
    <t xml:space="preserve">Deal return </t>
  </si>
  <si>
    <t>Status</t>
  </si>
  <si>
    <t>Deal return</t>
  </si>
  <si>
    <t>Grand Total</t>
  </si>
  <si>
    <t>Stdev between types</t>
  </si>
  <si>
    <t>*It says 96.30% for reference, but 91% is the largest one. We observe 40-60% is the main range</t>
  </si>
  <si>
    <t>*We see the trend and how the biggest group is in -19%/91%.</t>
  </si>
  <si>
    <t>*I believe it is common to see as well the difference in returns between realized/unrealized investments.</t>
  </si>
  <si>
    <t xml:space="preserve"> Lastly, debt purchase worked out pretty well (most weighted investment type too).</t>
  </si>
  <si>
    <t>Last trend I want to check is "Hold Period"</t>
  </si>
  <si>
    <t>Years</t>
  </si>
  <si>
    <t>Above 37 months hold</t>
  </si>
  <si>
    <t>Below 37 months hold</t>
  </si>
  <si>
    <t>Difference</t>
  </si>
  <si>
    <t>below</t>
  </si>
  <si>
    <t xml:space="preserve">Q8: How has the strategy evolved over time? </t>
  </si>
  <si>
    <t>Count of Deal</t>
  </si>
  <si>
    <t>above</t>
  </si>
  <si>
    <t>same</t>
  </si>
  <si>
    <t xml:space="preserve">There were more below 37 months hold investments. </t>
  </si>
  <si>
    <t xml:space="preserve">I thought it would be interesting to see this as well. </t>
  </si>
  <si>
    <t>Less aggressive over time…</t>
  </si>
  <si>
    <t>…especially debt purchase</t>
  </si>
  <si>
    <t>but getting advantage of especially 2022</t>
  </si>
  <si>
    <t>There were no deals acquired in 2016</t>
  </si>
  <si>
    <t>Based on industry, I notice the importance of "Industrial" until 2013…</t>
  </si>
  <si>
    <t>...2020 is a special case since only two deals happened. I assume COVID-19.</t>
  </si>
  <si>
    <t>"Business Services" also had more importance towards the first three years.</t>
  </si>
  <si>
    <t>It caught my attention the fact that "infrastructure" gets importance towards the end since 2018</t>
  </si>
  <si>
    <t>It also caught my attention that out of the 13 deals in "energy", 7 happened in 2017 - and 9/13 in "17/'18</t>
  </si>
  <si>
    <t>I see "agriculture" and "consumer" the steadier ones.</t>
  </si>
  <si>
    <t>Lastly, it is curious to me that "personal guarantees" were some fo the first, and never again…</t>
  </si>
  <si>
    <t>...when it seems they performed well, and for a long time</t>
  </si>
  <si>
    <t>Foreign investments happened since the beginning, and in a steady way. Especially countries such as the UK.</t>
  </si>
  <si>
    <t xml:space="preserve">I believe the late story is Spain (250 went well), with 8/12 since 2021. The closer ones in the same period are Canada and the UK with 2. </t>
  </si>
  <si>
    <t xml:space="preserve">I see a steady foreign invesment, but widely focused on period and area. </t>
  </si>
  <si>
    <t>Q9: Would you recommend this strategy in the current market environment? And why?</t>
  </si>
  <si>
    <t xml:space="preserve">I wanted to focus first on the US. I did barely talk about it in the previous question because I thought it was a broader question. I focused on the quantity of deals, industries, foreign investment, and hold period. However, at the end of the day, the US is the main focus with 87.50% of the deals. </t>
  </si>
  <si>
    <t xml:space="preserve">Rolling in terms of industries the last 5 years since 2019, only Agriculture, Energy, Industrial, and Infrastructure had multiple deals. Out of those, Agriculture and Infrastructure have 5. </t>
  </si>
  <si>
    <t>That is clearly where the focus was just last year. Both probably acted as defense in the US in the last few years. I see a lot of deals closed in July 2023 where we "peaked" in economy terms since late-2021, and before the end of 2023. Good timing.</t>
  </si>
  <si>
    <t>Q10: Are there any additional analyses you'd like to conduct? Please perform the analyses and document your takeaways below.</t>
  </si>
  <si>
    <t>I believe Ive analyzed every important area for the fund but Im going to dig deeper into the funds performance overtime. Easy, but detailed and explanatory one:</t>
  </si>
  <si>
    <t>*Blue: hard-coded</t>
  </si>
  <si>
    <t>Black: formulas</t>
  </si>
  <si>
    <t>Green: other worksheet</t>
  </si>
  <si>
    <t>Red: other files</t>
  </si>
  <si>
    <t>Dark red: other providers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</si>
</sst>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quot;$&quot;#,##0.00"/>
    <numFmt numFmtId="166" formatCode="0.000000"/>
    <numFmt numFmtId="167" formatCode="#,##0.0_);\(#,##0.0\)"/>
  </numFmts>
  <fonts count="17"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11"/>
      <name val="Calibri"/>
      <family val="2"/>
    </font>
    <font>
      <sz val="11"/>
      <name val="Calibri"/>
      <family val="2"/>
    </font>
    <font>
      <u/>
      <sz val="11"/>
      <color theme="1"/>
      <name val="Calibri"/>
      <family val="2"/>
      <scheme val="minor"/>
    </font>
    <font>
      <b/>
      <sz val="10"/>
      <name val="Calibri"/>
      <family val="2"/>
      <scheme val="minor"/>
    </font>
    <font>
      <sz val="10"/>
      <color rgb="FF000000"/>
      <name val="Calibri"/>
      <family val="2"/>
      <scheme val="minor"/>
    </font>
    <font>
      <sz val="10"/>
      <color rgb="FF003A62"/>
      <name val="Calibri"/>
      <family val="2"/>
      <scheme val="minor"/>
    </font>
    <font>
      <sz val="10"/>
      <name val="Calibri"/>
      <family val="2"/>
      <scheme val="minor"/>
    </font>
    <font>
      <b/>
      <i/>
      <sz val="11"/>
      <color theme="1"/>
      <name val="Calibri"/>
      <family val="2"/>
      <scheme val="minor"/>
    </font>
    <font>
      <sz val="11"/>
      <color theme="4"/>
      <name val="Calibri"/>
      <family val="2"/>
    </font>
    <font>
      <sz val="11"/>
      <color rgb="FF00B050"/>
      <name val="Calibri"/>
      <family val="2"/>
    </font>
    <font>
      <sz val="11"/>
      <color rgb="FF0070C0"/>
      <name val="Calibri"/>
      <family val="2"/>
    </font>
    <font>
      <sz val="11"/>
      <color rgb="FF00B050"/>
      <name val="Calibri"/>
      <family val="2"/>
      <scheme val="minor"/>
    </font>
    <font>
      <sz val="11"/>
      <color rgb="FF0070C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0"/>
        <bgColor indexed="64"/>
      </patternFill>
    </fill>
    <fill>
      <patternFill patternType="solid">
        <fgColor theme="4" tint="0.79998168889431442"/>
        <bgColor theme="4" tint="0.79998168889431442"/>
      </patternFill>
    </fill>
  </fills>
  <borders count="9">
    <border>
      <left/>
      <right/>
      <top/>
      <bottom/>
      <diagonal/>
    </border>
    <border>
      <left style="medium">
        <color rgb="FFFFFFFF"/>
      </left>
      <right style="medium">
        <color rgb="FFFFFFFF"/>
      </right>
      <top style="medium">
        <color rgb="FFFFFFFF"/>
      </top>
      <bottom style="medium">
        <color rgb="FF003A62"/>
      </bottom>
      <diagonal/>
    </border>
    <border>
      <left style="medium">
        <color rgb="FFFFFFFF"/>
      </left>
      <right/>
      <top/>
      <bottom/>
      <diagonal/>
    </border>
    <border>
      <left style="medium">
        <color rgb="FFFFFFFF"/>
      </left>
      <right style="medium">
        <color rgb="FFFFFFFF"/>
      </right>
      <top style="medium">
        <color rgb="FFFFFFFF"/>
      </top>
      <bottom style="medium">
        <color rgb="FFFFFFFF"/>
      </bottom>
      <diagonal/>
    </border>
    <border>
      <left style="medium">
        <color rgb="FFFFFFFF"/>
      </left>
      <right/>
      <top style="medium">
        <color rgb="FFFFFFFF"/>
      </top>
      <bottom style="medium">
        <color rgb="FFFFFFFF"/>
      </bottom>
      <diagonal/>
    </border>
    <border>
      <left/>
      <right style="medium">
        <color rgb="FFFFFFFF"/>
      </right>
      <top style="medium">
        <color rgb="FFFFFFFF"/>
      </top>
      <bottom style="medium">
        <color rgb="FFFFFFFF"/>
      </bottom>
      <diagonal/>
    </border>
    <border>
      <left/>
      <right/>
      <top/>
      <bottom style="thin">
        <color theme="4" tint="0.39997558519241921"/>
      </bottom>
      <diagonal/>
    </border>
    <border>
      <left/>
      <right/>
      <top/>
      <bottom style="thin">
        <color indexed="64"/>
      </bottom>
      <diagonal/>
    </border>
    <border>
      <left/>
      <right/>
      <top style="thin">
        <color theme="4" tint="0.39997558519241921"/>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cellStyleXfs>
  <cellXfs count="96">
    <xf numFmtId="0" fontId="0" fillId="0" borderId="0" xfId="0"/>
    <xf numFmtId="0" fontId="2" fillId="0" borderId="0" xfId="0" applyFont="1"/>
    <xf numFmtId="0" fontId="3" fillId="0" borderId="0" xfId="0" applyFont="1"/>
    <xf numFmtId="164" fontId="4" fillId="0" borderId="0" xfId="0" applyNumberFormat="1" applyFont="1"/>
    <xf numFmtId="0" fontId="4" fillId="0" borderId="0" xfId="0" applyFont="1"/>
    <xf numFmtId="17" fontId="4" fillId="0" borderId="0" xfId="0" applyNumberFormat="1" applyFont="1"/>
    <xf numFmtId="2" fontId="5" fillId="0" borderId="0" xfId="0" applyNumberFormat="1" applyFont="1"/>
    <xf numFmtId="164" fontId="5" fillId="0" borderId="0" xfId="0" applyNumberFormat="1" applyFont="1"/>
    <xf numFmtId="165" fontId="5" fillId="0" borderId="0" xfId="2" applyNumberFormat="1" applyFont="1"/>
    <xf numFmtId="10" fontId="5" fillId="0" borderId="0" xfId="2" applyNumberFormat="1" applyFont="1"/>
    <xf numFmtId="10" fontId="5" fillId="0" borderId="0" xfId="0" applyNumberFormat="1" applyFont="1"/>
    <xf numFmtId="165" fontId="0" fillId="0" borderId="0" xfId="0" applyNumberFormat="1"/>
    <xf numFmtId="1" fontId="5" fillId="0" borderId="0" xfId="2" applyNumberFormat="1" applyFont="1"/>
    <xf numFmtId="165" fontId="4" fillId="0" borderId="0" xfId="2" applyNumberFormat="1" applyFont="1"/>
    <xf numFmtId="2" fontId="5" fillId="0" borderId="0" xfId="2" applyNumberFormat="1" applyFont="1"/>
    <xf numFmtId="0" fontId="2" fillId="0" borderId="0" xfId="0" applyFont="1" applyAlignment="1">
      <alignment horizontal="right"/>
    </xf>
    <xf numFmtId="10" fontId="4" fillId="0" borderId="0" xfId="0" applyNumberFormat="1" applyFont="1"/>
    <xf numFmtId="16" fontId="2" fillId="0" borderId="0" xfId="0" applyNumberFormat="1" applyFont="1"/>
    <xf numFmtId="0" fontId="2" fillId="2" borderId="0" xfId="0" applyFont="1" applyFill="1" applyAlignment="1">
      <alignment horizontal="center"/>
    </xf>
    <xf numFmtId="0" fontId="2" fillId="3" borderId="0" xfId="0" applyFont="1" applyFill="1" applyAlignment="1">
      <alignment horizontal="center"/>
    </xf>
    <xf numFmtId="0" fontId="0" fillId="0" borderId="0" xfId="2" applyNumberFormat="1" applyFont="1"/>
    <xf numFmtId="2" fontId="0" fillId="0" borderId="0" xfId="2" applyNumberFormat="1" applyFont="1"/>
    <xf numFmtId="10" fontId="5" fillId="0" borderId="0" xfId="2" applyNumberFormat="1" applyFont="1" applyAlignment="1">
      <alignment horizontal="center"/>
    </xf>
    <xf numFmtId="0" fontId="2" fillId="0" borderId="0" xfId="0" applyFont="1" applyAlignment="1">
      <alignment horizontal="center"/>
    </xf>
    <xf numFmtId="0" fontId="0" fillId="0" borderId="0" xfId="0" applyAlignment="1">
      <alignment horizontal="center"/>
    </xf>
    <xf numFmtId="10" fontId="0" fillId="0" borderId="0" xfId="2" applyNumberFormat="1" applyFont="1"/>
    <xf numFmtId="10" fontId="0" fillId="0" borderId="0" xfId="0" applyNumberFormat="1"/>
    <xf numFmtId="10" fontId="5" fillId="0" borderId="0" xfId="2" applyNumberFormat="1" applyFont="1" applyFill="1"/>
    <xf numFmtId="10" fontId="0" fillId="4" borderId="0" xfId="0" applyNumberFormat="1" applyFill="1"/>
    <xf numFmtId="0" fontId="0" fillId="2" borderId="0" xfId="0" applyFill="1"/>
    <xf numFmtId="10" fontId="5" fillId="2" borderId="0" xfId="2" applyNumberFormat="1" applyFont="1" applyFill="1"/>
    <xf numFmtId="0" fontId="6" fillId="0" borderId="0" xfId="0" applyFont="1"/>
    <xf numFmtId="0" fontId="3" fillId="0" borderId="0" xfId="0" applyFont="1" applyAlignment="1">
      <alignment horizontal="center"/>
    </xf>
    <xf numFmtId="0" fontId="5" fillId="0" borderId="0" xfId="0" applyFont="1"/>
    <xf numFmtId="2" fontId="0" fillId="0" borderId="0" xfId="0" applyNumberFormat="1"/>
    <xf numFmtId="0" fontId="0" fillId="0" borderId="0" xfId="0" quotePrefix="1"/>
    <xf numFmtId="10" fontId="2" fillId="0" borderId="0" xfId="0" applyNumberFormat="1" applyFont="1"/>
    <xf numFmtId="166" fontId="0" fillId="0" borderId="0" xfId="0" applyNumberFormat="1"/>
    <xf numFmtId="10" fontId="0" fillId="0" borderId="0" xfId="2" applyNumberFormat="1" applyFont="1" applyAlignment="1">
      <alignment horizontal="right"/>
    </xf>
    <xf numFmtId="164" fontId="0" fillId="0" borderId="0" xfId="0" applyNumberFormat="1"/>
    <xf numFmtId="10" fontId="0" fillId="2" borderId="0" xfId="0" applyNumberFormat="1" applyFill="1"/>
    <xf numFmtId="0" fontId="0" fillId="2" borderId="0" xfId="0" quotePrefix="1" applyFill="1"/>
    <xf numFmtId="0" fontId="0" fillId="0" borderId="0" xfId="0" applyAlignment="1">
      <alignment horizontal="left"/>
    </xf>
    <xf numFmtId="10" fontId="0" fillId="2" borderId="0" xfId="2" applyNumberFormat="1" applyFont="1" applyFill="1"/>
    <xf numFmtId="164" fontId="0" fillId="2" borderId="0" xfId="2" applyNumberFormat="1" applyFont="1" applyFill="1"/>
    <xf numFmtId="164" fontId="0" fillId="2" borderId="0" xfId="0" applyNumberFormat="1" applyFill="1"/>
    <xf numFmtId="2" fontId="0" fillId="2" borderId="0" xfId="0" applyNumberFormat="1" applyFill="1"/>
    <xf numFmtId="14" fontId="0" fillId="0" borderId="0" xfId="0" applyNumberFormat="1"/>
    <xf numFmtId="10" fontId="3" fillId="0" borderId="0" xfId="2" applyNumberFormat="1" applyFont="1"/>
    <xf numFmtId="16" fontId="4" fillId="0" borderId="0" xfId="0" applyNumberFormat="1" applyFont="1"/>
    <xf numFmtId="0" fontId="7" fillId="5" borderId="1" xfId="3" applyFont="1" applyFill="1" applyBorder="1" applyAlignment="1">
      <alignment horizontal="center" vertical="center" wrapText="1" readingOrder="1"/>
    </xf>
    <xf numFmtId="0" fontId="7" fillId="5" borderId="1" xfId="0" applyFont="1" applyFill="1" applyBorder="1" applyAlignment="1">
      <alignment horizontal="center" vertical="center" wrapText="1" readingOrder="1"/>
    </xf>
    <xf numFmtId="14" fontId="7" fillId="5" borderId="1" xfId="3" applyNumberFormat="1" applyFont="1" applyFill="1" applyBorder="1" applyAlignment="1">
      <alignment horizontal="center" vertical="center" wrapText="1" readingOrder="1"/>
    </xf>
    <xf numFmtId="9" fontId="7" fillId="5" borderId="1" xfId="2" applyFont="1" applyFill="1" applyBorder="1" applyAlignment="1">
      <alignment horizontal="center" vertical="center" wrapText="1" readingOrder="1"/>
    </xf>
    <xf numFmtId="0" fontId="7" fillId="5" borderId="2" xfId="3" applyFont="1" applyFill="1" applyBorder="1" applyAlignment="1">
      <alignment horizontal="center" vertical="center" wrapText="1" readingOrder="1"/>
    </xf>
    <xf numFmtId="0" fontId="7" fillId="0" borderId="0" xfId="3" applyFont="1" applyAlignment="1">
      <alignment horizontal="center" vertical="center" wrapText="1" readingOrder="1"/>
    </xf>
    <xf numFmtId="0" fontId="8" fillId="0" borderId="0" xfId="3" applyFont="1" applyAlignment="1">
      <alignment horizontal="left" readingOrder="1"/>
    </xf>
    <xf numFmtId="0" fontId="8" fillId="0" borderId="3" xfId="0" applyFont="1" applyBorder="1" applyAlignment="1">
      <alignment horizontal="left" readingOrder="1"/>
    </xf>
    <xf numFmtId="0" fontId="8" fillId="0" borderId="3" xfId="3" applyFont="1" applyBorder="1" applyAlignment="1">
      <alignment horizontal="left" readingOrder="1"/>
    </xf>
    <xf numFmtId="14" fontId="8" fillId="0" borderId="3" xfId="3" applyNumberFormat="1" applyFont="1" applyBorder="1" applyAlignment="1">
      <alignment horizontal="center" readingOrder="1"/>
    </xf>
    <xf numFmtId="14" fontId="8" fillId="6" borderId="4" xfId="3" applyNumberFormat="1" applyFont="1" applyFill="1" applyBorder="1" applyAlignment="1">
      <alignment horizontal="center" readingOrder="1"/>
    </xf>
    <xf numFmtId="43" fontId="9" fillId="6" borderId="0" xfId="1" applyFont="1" applyFill="1" applyBorder="1" applyAlignment="1">
      <alignment horizontal="center" vertical="center" wrapText="1" readingOrder="1"/>
    </xf>
    <xf numFmtId="3" fontId="8" fillId="6" borderId="5" xfId="0" applyNumberFormat="1" applyFont="1" applyFill="1" applyBorder="1" applyAlignment="1">
      <alignment horizontal="center" readingOrder="1"/>
    </xf>
    <xf numFmtId="3" fontId="8" fillId="6" borderId="3" xfId="0" applyNumberFormat="1" applyFont="1" applyFill="1" applyBorder="1" applyAlignment="1">
      <alignment horizontal="center" readingOrder="1"/>
    </xf>
    <xf numFmtId="9" fontId="8" fillId="6" borderId="3" xfId="2" applyFont="1" applyFill="1" applyBorder="1" applyAlignment="1">
      <alignment horizontal="center" readingOrder="1"/>
    </xf>
    <xf numFmtId="167" fontId="8" fillId="6" borderId="3" xfId="4" applyNumberFormat="1" applyFont="1" applyFill="1" applyBorder="1" applyAlignment="1">
      <alignment horizontal="center" readingOrder="1"/>
    </xf>
    <xf numFmtId="0" fontId="8" fillId="6" borderId="3" xfId="3" applyFont="1" applyFill="1" applyBorder="1" applyAlignment="1">
      <alignment horizontal="center" readingOrder="1"/>
    </xf>
    <xf numFmtId="0" fontId="8" fillId="6" borderId="0" xfId="3" applyFont="1" applyFill="1" applyAlignment="1">
      <alignment horizontal="left" readingOrder="1"/>
    </xf>
    <xf numFmtId="1" fontId="0" fillId="0" borderId="0" xfId="0" applyNumberFormat="1"/>
    <xf numFmtId="0" fontId="8" fillId="6" borderId="3" xfId="3" applyFont="1" applyFill="1" applyBorder="1" applyAlignment="1">
      <alignment horizontal="left" readingOrder="1"/>
    </xf>
    <xf numFmtId="0" fontId="10" fillId="6" borderId="0" xfId="3" applyFont="1" applyFill="1" applyAlignment="1">
      <alignment horizontal="left"/>
    </xf>
    <xf numFmtId="0" fontId="10" fillId="6" borderId="3" xfId="3" applyFont="1" applyFill="1" applyBorder="1" applyAlignment="1">
      <alignment horizontal="left"/>
    </xf>
    <xf numFmtId="3" fontId="0" fillId="0" borderId="0" xfId="0" applyNumberFormat="1"/>
    <xf numFmtId="0" fontId="0" fillId="0" borderId="0" xfId="0" applyAlignment="1">
      <alignment horizontal="left" indent="1"/>
    </xf>
    <xf numFmtId="0" fontId="11" fillId="0" borderId="0" xfId="0" applyFont="1"/>
    <xf numFmtId="0" fontId="2" fillId="7" borderId="6" xfId="0" applyFont="1" applyFill="1" applyBorder="1"/>
    <xf numFmtId="0" fontId="2" fillId="7" borderId="7" xfId="0" applyFont="1" applyFill="1" applyBorder="1"/>
    <xf numFmtId="1" fontId="0" fillId="0" borderId="0" xfId="0" applyNumberFormat="1" applyAlignment="1">
      <alignment horizontal="right"/>
    </xf>
    <xf numFmtId="0" fontId="2" fillId="7" borderId="8" xfId="0" applyFont="1" applyFill="1" applyBorder="1" applyAlignment="1">
      <alignment horizontal="left"/>
    </xf>
    <xf numFmtId="0" fontId="2" fillId="7" borderId="8" xfId="0" applyFont="1" applyFill="1" applyBorder="1"/>
    <xf numFmtId="10" fontId="12" fillId="0" borderId="0" xfId="2" applyNumberFormat="1" applyFont="1"/>
    <xf numFmtId="10" fontId="12" fillId="0" borderId="0" xfId="0" applyNumberFormat="1" applyFont="1"/>
    <xf numFmtId="10" fontId="13" fillId="0" borderId="0" xfId="0" applyNumberFormat="1" applyFont="1"/>
    <xf numFmtId="164" fontId="12" fillId="0" borderId="0" xfId="0" applyNumberFormat="1" applyFont="1"/>
    <xf numFmtId="164" fontId="12" fillId="0" borderId="0" xfId="2" applyNumberFormat="1" applyFont="1"/>
    <xf numFmtId="164" fontId="14" fillId="0" borderId="0" xfId="0" applyNumberFormat="1" applyFont="1"/>
    <xf numFmtId="10" fontId="15" fillId="0" borderId="0" xfId="2" applyNumberFormat="1" applyFont="1"/>
    <xf numFmtId="10" fontId="15" fillId="0" borderId="0" xfId="0" applyNumberFormat="1" applyFont="1"/>
    <xf numFmtId="10" fontId="16" fillId="0" borderId="0" xfId="0" applyNumberFormat="1" applyFont="1"/>
    <xf numFmtId="2" fontId="15" fillId="0" borderId="0" xfId="0" applyNumberFormat="1" applyFont="1"/>
    <xf numFmtId="0" fontId="16" fillId="0" borderId="0" xfId="0" applyFont="1"/>
    <xf numFmtId="0" fontId="0" fillId="0" borderId="0" xfId="0" applyFont="1"/>
    <xf numFmtId="10" fontId="13" fillId="0" borderId="0" xfId="2" applyNumberFormat="1" applyFont="1"/>
    <xf numFmtId="0" fontId="13" fillId="0" borderId="0" xfId="0" applyFont="1"/>
    <xf numFmtId="2" fontId="13" fillId="0" borderId="0" xfId="0" applyNumberFormat="1" applyFont="1"/>
    <xf numFmtId="2" fontId="16" fillId="0" borderId="0" xfId="0" applyNumberFormat="1" applyFont="1"/>
  </cellXfs>
  <cellStyles count="5">
    <cellStyle name="Comma" xfId="1" builtinId="3"/>
    <cellStyle name="Comma 2" xfId="4" xr:uid="{66A093A7-1A9E-4815-B084-027E67BEF1DE}"/>
    <cellStyle name="Normal" xfId="0" builtinId="0"/>
    <cellStyle name="Normal 4" xfId="3" xr:uid="{B44D999B-24B3-43DA-9D7E-11F2D9CF9AA0}"/>
    <cellStyle name="Percent" xfId="2" builtinId="5"/>
  </cellStyles>
  <dxfs count="4">
    <dxf>
      <numFmt numFmtId="14" formatCode="0.00%"/>
    </dxf>
    <dxf>
      <numFmt numFmtId="14" formatCode="0.00%"/>
    </dxf>
    <dxf>
      <numFmt numFmtId="1" formatCode="0"/>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Tracking Error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Tracking Error</c:v>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dLbls>
            <c:dLbl>
              <c:idx val="2"/>
              <c:layout>
                <c:manualLayout>
                  <c:x val="-4.181185324494173E-2"/>
                  <c:y val="6.62251655629139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8A-41E4-B5B5-AF13D2E00F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ln>
              <a:effectLst/>
            </c:spPr>
            <c:trendlineType val="linear"/>
            <c:dispRSqr val="0"/>
            <c:dispEq val="0"/>
          </c:trendline>
          <c:xVal>
            <c:numRef>
              <c:f>'Public Fund Data'!$AA$35:$AA$37</c:f>
              <c:numCache>
                <c:formatCode>General</c:formatCode>
                <c:ptCount val="3"/>
                <c:pt idx="0">
                  <c:v>2021</c:v>
                </c:pt>
                <c:pt idx="1">
                  <c:v>2022</c:v>
                </c:pt>
                <c:pt idx="2">
                  <c:v>2023</c:v>
                </c:pt>
              </c:numCache>
            </c:numRef>
          </c:xVal>
          <c:yVal>
            <c:numRef>
              <c:f>'Public Fund Data'!$AC$35:$AC$37</c:f>
              <c:numCache>
                <c:formatCode>0.00%</c:formatCode>
                <c:ptCount val="3"/>
                <c:pt idx="0">
                  <c:v>4.3849562264700805E-2</c:v>
                </c:pt>
                <c:pt idx="1">
                  <c:v>6.2455865892930576E-2</c:v>
                </c:pt>
                <c:pt idx="2">
                  <c:v>5.2627271510857498E-2</c:v>
                </c:pt>
              </c:numCache>
            </c:numRef>
          </c:yVal>
          <c:smooth val="0"/>
          <c:extLst>
            <c:ext xmlns:c16="http://schemas.microsoft.com/office/drawing/2014/chart" uri="{C3380CC4-5D6E-409C-BE32-E72D297353CC}">
              <c16:uniqueId val="{00000002-6A8A-41E4-B5B5-AF13D2E00FE3}"/>
            </c:ext>
          </c:extLst>
        </c:ser>
        <c:dLbls>
          <c:dLblPos val="t"/>
          <c:showLegendKey val="0"/>
          <c:showVal val="1"/>
          <c:showCatName val="0"/>
          <c:showSerName val="0"/>
          <c:showPercent val="0"/>
          <c:showBubbleSize val="0"/>
        </c:dLbls>
        <c:axId val="1639563167"/>
        <c:axId val="1458173023"/>
      </c:scatterChart>
      <c:valAx>
        <c:axId val="1639563167"/>
        <c:scaling>
          <c:orientation val="minMax"/>
          <c:max val="2023"/>
          <c:min val="202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173023"/>
        <c:crosses val="autoZero"/>
        <c:crossBetween val="midCat"/>
        <c:majorUnit val="1"/>
      </c:valAx>
      <c:valAx>
        <c:axId val="14581730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563167"/>
        <c:crossesAt val="202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Excess Return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Excess Return</c:v>
          </c:tx>
          <c:spPr>
            <a:ln w="9525" cap="rnd">
              <a:solidFill>
                <a:schemeClr val="accent6"/>
              </a:solidFill>
              <a:round/>
            </a:ln>
            <a:effectLst>
              <a:outerShdw blurRad="57150" dist="19050" dir="5400000" algn="ctr" rotWithShape="0">
                <a:srgbClr val="000000">
                  <a:alpha val="63000"/>
                </a:srgbClr>
              </a:outerShdw>
            </a:effectLst>
          </c:spPr>
          <c:marker>
            <c:symbol val="none"/>
          </c:marker>
          <c:dLbls>
            <c:dLbl>
              <c:idx val="0"/>
              <c:layout>
                <c:manualLayout>
                  <c:x val="-7.786746387643248E-2"/>
                  <c:y val="5.85075711689884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479-4E1A-B4A6-C8CCE57CA222}"/>
                </c:ext>
              </c:extLst>
            </c:dLbl>
            <c:dLbl>
              <c:idx val="2"/>
              <c:layout>
                <c:manualLayout>
                  <c:x val="-8.1215632018124626E-3"/>
                  <c:y val="1.54306480920654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79-4E1A-B4A6-C8CCE57CA2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ln>
              <a:effectLst/>
            </c:spPr>
            <c:trendlineType val="linear"/>
            <c:dispRSqr val="0"/>
            <c:dispEq val="0"/>
          </c:trendline>
          <c:xVal>
            <c:numRef>
              <c:f>'Public Fund Data'!$AF$35:$AF$37</c:f>
              <c:numCache>
                <c:formatCode>General</c:formatCode>
                <c:ptCount val="3"/>
                <c:pt idx="0">
                  <c:v>2021</c:v>
                </c:pt>
                <c:pt idx="1">
                  <c:v>2022</c:v>
                </c:pt>
                <c:pt idx="2">
                  <c:v>2023</c:v>
                </c:pt>
              </c:numCache>
            </c:numRef>
          </c:xVal>
          <c:yVal>
            <c:numRef>
              <c:f>'Public Fund Data'!$AG$35:$AG$37</c:f>
              <c:numCache>
                <c:formatCode>0.00%</c:formatCode>
                <c:ptCount val="3"/>
                <c:pt idx="0">
                  <c:v>-3.0579436820203771E-2</c:v>
                </c:pt>
                <c:pt idx="1">
                  <c:v>-0.1048258082074707</c:v>
                </c:pt>
                <c:pt idx="2">
                  <c:v>-6.5019572650800023E-3</c:v>
                </c:pt>
              </c:numCache>
            </c:numRef>
          </c:yVal>
          <c:smooth val="1"/>
          <c:extLst>
            <c:ext xmlns:c16="http://schemas.microsoft.com/office/drawing/2014/chart" uri="{C3380CC4-5D6E-409C-BE32-E72D297353CC}">
              <c16:uniqueId val="{00000003-C479-4E1A-B4A6-C8CCE57CA222}"/>
            </c:ext>
          </c:extLst>
        </c:ser>
        <c:dLbls>
          <c:dLblPos val="t"/>
          <c:showLegendKey val="0"/>
          <c:showVal val="1"/>
          <c:showCatName val="0"/>
          <c:showSerName val="0"/>
          <c:showPercent val="0"/>
          <c:showBubbleSize val="0"/>
        </c:dLbls>
        <c:axId val="1639591007"/>
        <c:axId val="153614655"/>
      </c:scatterChart>
      <c:valAx>
        <c:axId val="1639591007"/>
        <c:scaling>
          <c:orientation val="minMax"/>
          <c:max val="2024"/>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4655"/>
        <c:crosses val="autoZero"/>
        <c:crossBetween val="midCat"/>
        <c:majorUnit val="1"/>
      </c:valAx>
      <c:valAx>
        <c:axId val="153614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5910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Tracking Error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Tracking Error</c:v>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dLbls>
            <c:dLbl>
              <c:idx val="0"/>
              <c:layout>
                <c:manualLayout>
                  <c:x val="-8.3391752196267429E-3"/>
                  <c:y val="4.6484114858776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12-467C-A8FC-90867B8C608F}"/>
                </c:ext>
              </c:extLst>
            </c:dLbl>
            <c:dLbl>
              <c:idx val="1"/>
              <c:layout>
                <c:manualLayout>
                  <c:x val="-7.1989110598653955E-2"/>
                  <c:y val="-4.63848735325994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12-467C-A8FC-90867B8C608F}"/>
                </c:ext>
              </c:extLst>
            </c:dLbl>
            <c:dLbl>
              <c:idx val="2"/>
              <c:layout>
                <c:manualLayout>
                  <c:x val="-4.7593205494693439E-2"/>
                  <c:y val="3.32171165171517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12-467C-A8FC-90867B8C60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2"/>
                </a:solidFill>
              </a:ln>
              <a:effectLst/>
            </c:spPr>
            <c:trendlineType val="linear"/>
            <c:dispRSqr val="0"/>
            <c:dispEq val="0"/>
          </c:trendline>
          <c:xVal>
            <c:numRef>
              <c:f>'Public Fund Data'!$AA$79:$AA$81</c:f>
              <c:numCache>
                <c:formatCode>General</c:formatCode>
                <c:ptCount val="3"/>
                <c:pt idx="0">
                  <c:v>2021</c:v>
                </c:pt>
                <c:pt idx="1">
                  <c:v>2022</c:v>
                </c:pt>
                <c:pt idx="2">
                  <c:v>2023</c:v>
                </c:pt>
              </c:numCache>
            </c:numRef>
          </c:xVal>
          <c:yVal>
            <c:numRef>
              <c:f>'Public Fund Data'!$AC$79:$AC$81</c:f>
              <c:numCache>
                <c:formatCode>0.00%</c:formatCode>
                <c:ptCount val="3"/>
                <c:pt idx="0">
                  <c:v>2.6302256412954889E-2</c:v>
                </c:pt>
                <c:pt idx="1">
                  <c:v>4.9043440138753308E-2</c:v>
                </c:pt>
                <c:pt idx="2">
                  <c:v>3.2778216611524018E-2</c:v>
                </c:pt>
              </c:numCache>
            </c:numRef>
          </c:yVal>
          <c:smooth val="0"/>
          <c:extLst>
            <c:ext xmlns:c16="http://schemas.microsoft.com/office/drawing/2014/chart" uri="{C3380CC4-5D6E-409C-BE32-E72D297353CC}">
              <c16:uniqueId val="{00000004-ED12-467C-A8FC-90867B8C608F}"/>
            </c:ext>
          </c:extLst>
        </c:ser>
        <c:dLbls>
          <c:dLblPos val="t"/>
          <c:showLegendKey val="0"/>
          <c:showVal val="1"/>
          <c:showCatName val="0"/>
          <c:showSerName val="0"/>
          <c:showPercent val="0"/>
          <c:showBubbleSize val="0"/>
        </c:dLbls>
        <c:axId val="1639563167"/>
        <c:axId val="1458173023"/>
      </c:scatterChart>
      <c:valAx>
        <c:axId val="1639563167"/>
        <c:scaling>
          <c:orientation val="minMax"/>
          <c:max val="2023"/>
          <c:min val="202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173023"/>
        <c:crosses val="autoZero"/>
        <c:crossBetween val="midCat"/>
        <c:majorUnit val="1"/>
      </c:valAx>
      <c:valAx>
        <c:axId val="14581730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563167"/>
        <c:crossesAt val="202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Excess Return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Excess Return</c:v>
          </c:tx>
          <c:spPr>
            <a:ln w="9525" cap="rnd">
              <a:solidFill>
                <a:schemeClr val="accent6"/>
              </a:solidFill>
              <a:round/>
            </a:ln>
            <a:effectLst>
              <a:outerShdw blurRad="57150" dist="19050" dir="5400000" algn="ctr" rotWithShape="0">
                <a:srgbClr val="000000">
                  <a:alpha val="63000"/>
                </a:srgbClr>
              </a:outerShdw>
            </a:effectLst>
          </c:spPr>
          <c:marker>
            <c:symbol val="none"/>
          </c:marker>
          <c:dLbls>
            <c:dLbl>
              <c:idx val="0"/>
              <c:layout>
                <c:manualLayout>
                  <c:x val="-6.5027388732052493E-2"/>
                  <c:y val="2.76532534660160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4D-436D-B9D6-AFCDB5C45433}"/>
                </c:ext>
              </c:extLst>
            </c:dLbl>
            <c:dLbl>
              <c:idx val="2"/>
              <c:layout>
                <c:manualLayout>
                  <c:x val="-3.7931377424167079E-2"/>
                  <c:y val="-7.66412250615912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4D-436D-B9D6-AFCDB5C454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'Public Fund Data'!$AF$79:$AF$81</c:f>
              <c:numCache>
                <c:formatCode>General</c:formatCode>
                <c:ptCount val="3"/>
                <c:pt idx="0">
                  <c:v>2021</c:v>
                </c:pt>
                <c:pt idx="1">
                  <c:v>2022</c:v>
                </c:pt>
                <c:pt idx="2">
                  <c:v>2023</c:v>
                </c:pt>
              </c:numCache>
            </c:numRef>
          </c:xVal>
          <c:yVal>
            <c:numRef>
              <c:f>'Public Fund Data'!$AG$79:$AG$81</c:f>
              <c:numCache>
                <c:formatCode>0.00%</c:formatCode>
                <c:ptCount val="3"/>
                <c:pt idx="0">
                  <c:v>3.607513758679623E-2</c:v>
                </c:pt>
                <c:pt idx="1">
                  <c:v>-7.2188535904706835E-3</c:v>
                </c:pt>
                <c:pt idx="2">
                  <c:v>-2.563116125908E-2</c:v>
                </c:pt>
              </c:numCache>
            </c:numRef>
          </c:yVal>
          <c:smooth val="1"/>
          <c:extLst>
            <c:ext xmlns:c16="http://schemas.microsoft.com/office/drawing/2014/chart" uri="{C3380CC4-5D6E-409C-BE32-E72D297353CC}">
              <c16:uniqueId val="{00000002-654D-436D-B9D6-AFCDB5C45433}"/>
            </c:ext>
          </c:extLst>
        </c:ser>
        <c:dLbls>
          <c:dLblPos val="t"/>
          <c:showLegendKey val="0"/>
          <c:showVal val="1"/>
          <c:showCatName val="0"/>
          <c:showSerName val="0"/>
          <c:showPercent val="0"/>
          <c:showBubbleSize val="0"/>
        </c:dLbls>
        <c:axId val="1639591007"/>
        <c:axId val="153614655"/>
      </c:scatterChart>
      <c:valAx>
        <c:axId val="1639591007"/>
        <c:scaling>
          <c:orientation val="minMax"/>
          <c:max val="2024"/>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4655"/>
        <c:crosses val="autoZero"/>
        <c:crossBetween val="midCat"/>
        <c:majorUnit val="1"/>
      </c:valAx>
      <c:valAx>
        <c:axId val="153614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5910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over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numRef>
              <c:f>'CAPM-RISK-ALPHA'!$C$6:$C$27</c:f>
              <c:numCache>
                <c:formatCode>General</c:formatCode>
                <c:ptCount val="22"/>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'CAPM-RISK-ALPHA'!$F$6:$F$27</c:f>
              <c:numCache>
                <c:formatCode>0.00</c:formatCode>
                <c:ptCount val="22"/>
                <c:pt idx="0">
                  <c:v>1.0896457904201302</c:v>
                </c:pt>
                <c:pt idx="1">
                  <c:v>1.1564706338676269</c:v>
                </c:pt>
                <c:pt idx="2">
                  <c:v>1.0851039504066013</c:v>
                </c:pt>
                <c:pt idx="3">
                  <c:v>0.9387512256570808</c:v>
                </c:pt>
                <c:pt idx="4">
                  <c:v>0.9702366469256376</c:v>
                </c:pt>
                <c:pt idx="5">
                  <c:v>0.99162074962053637</c:v>
                </c:pt>
                <c:pt idx="6">
                  <c:v>1.125409470571811</c:v>
                </c:pt>
                <c:pt idx="7">
                  <c:v>1.0147600403701766</c:v>
                </c:pt>
                <c:pt idx="8">
                  <c:v>0.98674999334305169</c:v>
                </c:pt>
                <c:pt idx="9">
                  <c:v>0.94844126758695446</c:v>
                </c:pt>
                <c:pt idx="10">
                  <c:v>0.84967404129475299</c:v>
                </c:pt>
                <c:pt idx="11">
                  <c:v>0.96182510592741621</c:v>
                </c:pt>
                <c:pt idx="12">
                  <c:v>0.98647112912509016</c:v>
                </c:pt>
                <c:pt idx="13">
                  <c:v>0.91500273753997996</c:v>
                </c:pt>
                <c:pt idx="14">
                  <c:v>0.90854612147545621</c:v>
                </c:pt>
                <c:pt idx="15">
                  <c:v>1.0325569628064408</c:v>
                </c:pt>
                <c:pt idx="16">
                  <c:v>1.0808317891181802</c:v>
                </c:pt>
                <c:pt idx="17">
                  <c:v>1.0641409444904304</c:v>
                </c:pt>
                <c:pt idx="18">
                  <c:v>1.0846147104733199</c:v>
                </c:pt>
                <c:pt idx="19">
                  <c:v>0.91737951125668238</c:v>
                </c:pt>
                <c:pt idx="20">
                  <c:v>0.98104781291061938</c:v>
                </c:pt>
                <c:pt idx="21">
                  <c:v>1.0676603061091099</c:v>
                </c:pt>
              </c:numCache>
            </c:numRef>
          </c:val>
          <c:smooth val="0"/>
          <c:extLst>
            <c:ext xmlns:c16="http://schemas.microsoft.com/office/drawing/2014/chart" uri="{C3380CC4-5D6E-409C-BE32-E72D297353CC}">
              <c16:uniqueId val="{00000001-BA7D-453A-AA11-1317A7BCAFB2}"/>
            </c:ext>
          </c:extLst>
        </c:ser>
        <c:dLbls>
          <c:showLegendKey val="0"/>
          <c:showVal val="0"/>
          <c:showCatName val="0"/>
          <c:showSerName val="0"/>
          <c:showPercent val="0"/>
          <c:showBubbleSize val="0"/>
        </c:dLbls>
        <c:smooth val="0"/>
        <c:axId val="1804574783"/>
        <c:axId val="127483039"/>
      </c:lineChart>
      <c:catAx>
        <c:axId val="1804574783"/>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83039"/>
        <c:crosses val="autoZero"/>
        <c:auto val="1"/>
        <c:lblAlgn val="ctr"/>
        <c:lblOffset val="100"/>
        <c:noMultiLvlLbl val="0"/>
      </c:catAx>
      <c:valAx>
        <c:axId val="127483039"/>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5747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a:t>
            </a:r>
            <a:r>
              <a:rPr lang="en-US" baseline="0"/>
              <a:t> over the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6"/>
              </a:solidFill>
              <a:round/>
            </a:ln>
            <a:effectLst/>
          </c:spPr>
          <c:marker>
            <c:symbol val="none"/>
          </c:marker>
          <c:trendline>
            <c:spPr>
              <a:ln w="19050" cap="rnd">
                <a:solidFill>
                  <a:schemeClr val="accent6"/>
                </a:solidFill>
                <a:prstDash val="sysDot"/>
              </a:ln>
              <a:effectLst/>
            </c:spPr>
            <c:trendlineType val="linear"/>
            <c:dispRSqr val="0"/>
            <c:dispEq val="0"/>
          </c:trendline>
          <c:cat>
            <c:numRef>
              <c:f>'CAPM-RISK-ALPHA'!$C$32:$C$53</c:f>
              <c:numCache>
                <c:formatCode>General</c:formatCode>
                <c:ptCount val="22"/>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'CAPM-RISK-ALPHA'!$F$32:$F$53</c:f>
              <c:numCache>
                <c:formatCode>0.00</c:formatCode>
                <c:ptCount val="22"/>
                <c:pt idx="0">
                  <c:v>0.97810907243751644</c:v>
                </c:pt>
                <c:pt idx="1">
                  <c:v>1.0161036735045421</c:v>
                </c:pt>
                <c:pt idx="2">
                  <c:v>1.0553418492505191</c:v>
                </c:pt>
                <c:pt idx="3">
                  <c:v>0.95965353259906483</c:v>
                </c:pt>
                <c:pt idx="4">
                  <c:v>0.90192216328346253</c:v>
                </c:pt>
                <c:pt idx="5">
                  <c:v>0.99056045415549199</c:v>
                </c:pt>
                <c:pt idx="6">
                  <c:v>0.86909537987788066</c:v>
                </c:pt>
                <c:pt idx="7">
                  <c:v>0.84765299170700248</c:v>
                </c:pt>
                <c:pt idx="8">
                  <c:v>0.8892386665245573</c:v>
                </c:pt>
                <c:pt idx="9">
                  <c:v>0.93116128570705614</c:v>
                </c:pt>
                <c:pt idx="10">
                  <c:v>0.98339550948194943</c:v>
                </c:pt>
                <c:pt idx="11">
                  <c:v>1.0081566513640006</c:v>
                </c:pt>
                <c:pt idx="12">
                  <c:v>1.0024897769315919</c:v>
                </c:pt>
                <c:pt idx="13">
                  <c:v>0.91734111322907208</c:v>
                </c:pt>
                <c:pt idx="14">
                  <c:v>0.96922787275116129</c:v>
                </c:pt>
                <c:pt idx="15">
                  <c:v>1.1773319331948082</c:v>
                </c:pt>
                <c:pt idx="16">
                  <c:v>1.3534264970630292</c:v>
                </c:pt>
                <c:pt idx="17">
                  <c:v>1.0138830008408379</c:v>
                </c:pt>
                <c:pt idx="18">
                  <c:v>1.2932512411029322</c:v>
                </c:pt>
                <c:pt idx="19">
                  <c:v>0.86833640851689531</c:v>
                </c:pt>
                <c:pt idx="20">
                  <c:v>0.92469984205821387</c:v>
                </c:pt>
                <c:pt idx="21">
                  <c:v>0.82425070912568466</c:v>
                </c:pt>
              </c:numCache>
            </c:numRef>
          </c:val>
          <c:smooth val="0"/>
          <c:extLst>
            <c:ext xmlns:c16="http://schemas.microsoft.com/office/drawing/2014/chart" uri="{C3380CC4-5D6E-409C-BE32-E72D297353CC}">
              <c16:uniqueId val="{00000001-FFEC-4656-85F3-79F563122422}"/>
            </c:ext>
          </c:extLst>
        </c:ser>
        <c:dLbls>
          <c:showLegendKey val="0"/>
          <c:showVal val="0"/>
          <c:showCatName val="0"/>
          <c:showSerName val="0"/>
          <c:showPercent val="0"/>
          <c:showBubbleSize val="0"/>
        </c:dLbls>
        <c:smooth val="0"/>
        <c:axId val="1462167471"/>
        <c:axId val="993610127"/>
      </c:lineChart>
      <c:catAx>
        <c:axId val="14621674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610127"/>
        <c:crosses val="autoZero"/>
        <c:auto val="1"/>
        <c:lblAlgn val="ctr"/>
        <c:lblOffset val="100"/>
        <c:noMultiLvlLbl val="0"/>
      </c:catAx>
      <c:valAx>
        <c:axId val="993610127"/>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167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STDEV</a:t>
            </a:r>
            <a:r>
              <a:rPr lang="en-US" baseline="0"/>
              <a:t> over the years</a:t>
            </a:r>
            <a:endParaRPr lang="en-US"/>
          </a:p>
        </c:rich>
      </c:tx>
      <c:layout>
        <c:manualLayout>
          <c:xMode val="edge"/>
          <c:yMode val="edge"/>
          <c:x val="0.31214042997926161"/>
          <c:y val="2.78099652375434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numRef>
              <c:f>'CAPM-RISK-ALPHA'!$C$6:$C$27</c:f>
              <c:numCache>
                <c:formatCode>General</c:formatCode>
                <c:ptCount val="22"/>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'CAPM-RISK-ALPHA'!$J$6:$J$27</c:f>
              <c:numCache>
                <c:formatCode>0.00%</c:formatCode>
                <c:ptCount val="22"/>
                <c:pt idx="0">
                  <c:v>5.5211298033689037E-2</c:v>
                </c:pt>
                <c:pt idx="1">
                  <c:v>7.3973794410720994E-2</c:v>
                </c:pt>
                <c:pt idx="2">
                  <c:v>3.3121032179196944E-2</c:v>
                </c:pt>
                <c:pt idx="3">
                  <c:v>7.3113912231061229E-2</c:v>
                </c:pt>
                <c:pt idx="4">
                  <c:v>3.4250203114034955E-2</c:v>
                </c:pt>
                <c:pt idx="5">
                  <c:v>3.6747920250490902E-2</c:v>
                </c:pt>
                <c:pt idx="6">
                  <c:v>1.6020537476325938E-2</c:v>
                </c:pt>
                <c:pt idx="7">
                  <c:v>4.0763875267152909E-2</c:v>
                </c:pt>
                <c:pt idx="8">
                  <c:v>4.5263278404465132E-2</c:v>
                </c:pt>
                <c:pt idx="9">
                  <c:v>2.7049768014796416E-2</c:v>
                </c:pt>
                <c:pt idx="10">
                  <c:v>3.1559357861524737E-2</c:v>
                </c:pt>
                <c:pt idx="11">
                  <c:v>4.7155050187526096E-2</c:v>
                </c:pt>
                <c:pt idx="12">
                  <c:v>5.6195873608974135E-2</c:v>
                </c:pt>
                <c:pt idx="13">
                  <c:v>6.1192697464523431E-2</c:v>
                </c:pt>
                <c:pt idx="14">
                  <c:v>6.8195255047122164E-2</c:v>
                </c:pt>
                <c:pt idx="15">
                  <c:v>8.1213738329342783E-2</c:v>
                </c:pt>
                <c:pt idx="16">
                  <c:v>3.0887801890436169E-2</c:v>
                </c:pt>
                <c:pt idx="17">
                  <c:v>2.9198077739597369E-2</c:v>
                </c:pt>
                <c:pt idx="18">
                  <c:v>3.226190949556159E-2</c:v>
                </c:pt>
                <c:pt idx="19">
                  <c:v>2.5724658657206832E-2</c:v>
                </c:pt>
                <c:pt idx="20">
                  <c:v>4.2074909990466675E-2</c:v>
                </c:pt>
                <c:pt idx="21">
                  <c:v>5.9290342936503398E-2</c:v>
                </c:pt>
              </c:numCache>
            </c:numRef>
          </c:val>
          <c:smooth val="0"/>
          <c:extLst>
            <c:ext xmlns:c16="http://schemas.microsoft.com/office/drawing/2014/chart" uri="{C3380CC4-5D6E-409C-BE32-E72D297353CC}">
              <c16:uniqueId val="{00000001-86BA-4D7D-B30C-5767F65FF079}"/>
            </c:ext>
          </c:extLst>
        </c:ser>
        <c:dLbls>
          <c:showLegendKey val="0"/>
          <c:showVal val="0"/>
          <c:showCatName val="0"/>
          <c:showSerName val="0"/>
          <c:showPercent val="0"/>
          <c:showBubbleSize val="0"/>
        </c:dLbls>
        <c:smooth val="0"/>
        <c:axId val="1804575263"/>
        <c:axId val="1644366559"/>
      </c:lineChart>
      <c:catAx>
        <c:axId val="1804575263"/>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366559"/>
        <c:crosses val="autoZero"/>
        <c:auto val="1"/>
        <c:lblAlgn val="ctr"/>
        <c:lblOffset val="100"/>
        <c:noMultiLvlLbl val="0"/>
      </c:catAx>
      <c:valAx>
        <c:axId val="1644366559"/>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5752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STDEV</a:t>
            </a:r>
            <a:r>
              <a:rPr lang="en-US" baseline="0"/>
              <a:t> over the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'CAPM-RISK-ALPHA'!$C$32:$C$53</c:f>
              <c:numCache>
                <c:formatCode>General</c:formatCode>
                <c:ptCount val="22"/>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'CAPM-RISK-ALPHA'!$J$32:$J$53</c:f>
              <c:numCache>
                <c:formatCode>0.00%</c:formatCode>
                <c:ptCount val="22"/>
                <c:pt idx="0">
                  <c:v>4.8724398808180025E-2</c:v>
                </c:pt>
                <c:pt idx="1">
                  <c:v>6.5168638576904317E-2</c:v>
                </c:pt>
                <c:pt idx="2">
                  <c:v>3.0769650308465978E-2</c:v>
                </c:pt>
                <c:pt idx="3">
                  <c:v>7.4406195440573045E-2</c:v>
                </c:pt>
                <c:pt idx="4">
                  <c:v>3.1625226460631546E-2</c:v>
                </c:pt>
                <c:pt idx="5">
                  <c:v>3.6795986138817384E-2</c:v>
                </c:pt>
                <c:pt idx="6">
                  <c:v>1.3478209431875795E-2</c:v>
                </c:pt>
                <c:pt idx="7">
                  <c:v>3.4395132963855622E-2</c:v>
                </c:pt>
                <c:pt idx="8">
                  <c:v>3.9410095212852277E-2</c:v>
                </c:pt>
                <c:pt idx="9">
                  <c:v>2.7899291647327826E-2</c:v>
                </c:pt>
                <c:pt idx="10">
                  <c:v>3.540262274627639E-2</c:v>
                </c:pt>
                <c:pt idx="11">
                  <c:v>4.9173893315572231E-2</c:v>
                </c:pt>
                <c:pt idx="12">
                  <c:v>5.6842396498855093E-2</c:v>
                </c:pt>
                <c:pt idx="13">
                  <c:v>6.1266317563648053E-2</c:v>
                </c:pt>
                <c:pt idx="14">
                  <c:v>7.2304785517884829E-2</c:v>
                </c:pt>
                <c:pt idx="15">
                  <c:v>9.281146968049743E-2</c:v>
                </c:pt>
                <c:pt idx="16">
                  <c:v>3.9084344465015991E-2</c:v>
                </c:pt>
                <c:pt idx="17">
                  <c:v>2.8177994566030953E-2</c:v>
                </c:pt>
                <c:pt idx="18">
                  <c:v>3.9034337679306953E-2</c:v>
                </c:pt>
                <c:pt idx="19">
                  <c:v>2.6848097383907626E-2</c:v>
                </c:pt>
                <c:pt idx="20">
                  <c:v>4.1029237753829294E-2</c:v>
                </c:pt>
                <c:pt idx="21">
                  <c:v>4.6386779680544596E-2</c:v>
                </c:pt>
              </c:numCache>
            </c:numRef>
          </c:val>
          <c:smooth val="0"/>
          <c:extLst>
            <c:ext xmlns:c16="http://schemas.microsoft.com/office/drawing/2014/chart" uri="{C3380CC4-5D6E-409C-BE32-E72D297353CC}">
              <c16:uniqueId val="{00000001-A492-4A2E-B3BF-D41984BE640D}"/>
            </c:ext>
          </c:extLst>
        </c:ser>
        <c:dLbls>
          <c:showLegendKey val="0"/>
          <c:showVal val="0"/>
          <c:showCatName val="0"/>
          <c:showSerName val="0"/>
          <c:showPercent val="0"/>
          <c:showBubbleSize val="0"/>
        </c:dLbls>
        <c:smooth val="0"/>
        <c:axId val="1804598303"/>
        <c:axId val="127493455"/>
      </c:lineChart>
      <c:catAx>
        <c:axId val="1804598303"/>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93455"/>
        <c:crosses val="autoZero"/>
        <c:auto val="1"/>
        <c:lblAlgn val="ctr"/>
        <c:lblOffset val="100"/>
        <c:noMultiLvlLbl val="0"/>
      </c:catAx>
      <c:valAx>
        <c:axId val="127493455"/>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5983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STDEV</a:t>
            </a:r>
            <a:r>
              <a:rPr lang="en-US" baseline="0"/>
              <a:t> over the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'CAPM-RISK-ALPHA'!$C$58:$C$79</c:f>
              <c:numCache>
                <c:formatCode>General</c:formatCode>
                <c:ptCount val="22"/>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'CAPM-RISK-ALPHA'!$J$58:$J$79</c:f>
              <c:numCache>
                <c:formatCode>0.00%</c:formatCode>
                <c:ptCount val="22"/>
                <c:pt idx="0">
                  <c:v>4.8878762700666122E-2</c:v>
                </c:pt>
                <c:pt idx="1">
                  <c:v>6.2611918009311082E-2</c:v>
                </c:pt>
                <c:pt idx="2">
                  <c:v>2.8293400748863176E-2</c:v>
                </c:pt>
                <c:pt idx="3">
                  <c:v>7.6473416727230834E-2</c:v>
                </c:pt>
                <c:pt idx="4">
                  <c:v>3.3293335086840098E-2</c:v>
                </c:pt>
                <c:pt idx="5">
                  <c:v>3.5880262197323605E-2</c:v>
                </c:pt>
                <c:pt idx="6">
                  <c:v>1.1998912279937636E-2</c:v>
                </c:pt>
                <c:pt idx="7">
                  <c:v>3.8756537161076431E-2</c:v>
                </c:pt>
                <c:pt idx="8">
                  <c:v>4.3982177380709322E-2</c:v>
                </c:pt>
                <c:pt idx="9">
                  <c:v>2.7965192178386968E-2</c:v>
                </c:pt>
                <c:pt idx="10">
                  <c:v>3.5078386675422096E-2</c:v>
                </c:pt>
                <c:pt idx="11">
                  <c:v>4.8162899458589703E-2</c:v>
                </c:pt>
                <c:pt idx="12">
                  <c:v>5.6362412303696333E-2</c:v>
                </c:pt>
                <c:pt idx="13">
                  <c:v>6.638061348291012E-2</c:v>
                </c:pt>
                <c:pt idx="14">
                  <c:v>7.3947077357659624E-2</c:v>
                </c:pt>
                <c:pt idx="15">
                  <c:v>7.8010025832295452E-2</c:v>
                </c:pt>
                <c:pt idx="16">
                  <c:v>2.7763593925786527E-2</c:v>
                </c:pt>
                <c:pt idx="17">
                  <c:v>2.7124259770656051E-2</c:v>
                </c:pt>
                <c:pt idx="18">
                  <c:v>2.9053799917539685E-2</c:v>
                </c:pt>
                <c:pt idx="19">
                  <c:v>2.7423199993074514E-2</c:v>
                </c:pt>
                <c:pt idx="20">
                  <c:v>4.2070815791399242E-2</c:v>
                </c:pt>
                <c:pt idx="21">
                  <c:v>5.4720645972061506E-2</c:v>
                </c:pt>
              </c:numCache>
            </c:numRef>
          </c:val>
          <c:smooth val="0"/>
          <c:extLst>
            <c:ext xmlns:c16="http://schemas.microsoft.com/office/drawing/2014/chart" uri="{C3380CC4-5D6E-409C-BE32-E72D297353CC}">
              <c16:uniqueId val="{00000001-5AE8-417C-B9D9-E40D2FCB6B18}"/>
            </c:ext>
          </c:extLst>
        </c:ser>
        <c:dLbls>
          <c:showLegendKey val="0"/>
          <c:showVal val="0"/>
          <c:showCatName val="0"/>
          <c:showSerName val="0"/>
          <c:showPercent val="0"/>
          <c:showBubbleSize val="0"/>
        </c:dLbls>
        <c:smooth val="0"/>
        <c:axId val="1639591007"/>
        <c:axId val="1613571455"/>
      </c:lineChart>
      <c:catAx>
        <c:axId val="1639591007"/>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71455"/>
        <c:crosses val="autoZero"/>
        <c:auto val="1"/>
        <c:lblAlgn val="ctr"/>
        <c:lblOffset val="100"/>
        <c:noMultiLvlLbl val="0"/>
      </c:catAx>
      <c:valAx>
        <c:axId val="1613571455"/>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5910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SML</c:v>
          </c:tx>
          <c:spPr>
            <a:ln w="25400" cap="rnd">
              <a:no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1-F357-46A3-A86E-52C5D49C916B}"/>
              </c:ext>
            </c:extLst>
          </c:dPt>
          <c:trendline>
            <c:spPr>
              <a:ln w="19050" cap="rnd">
                <a:solidFill>
                  <a:schemeClr val="accent1"/>
                </a:solidFill>
                <a:prstDash val="sysDot"/>
              </a:ln>
              <a:effectLst/>
            </c:spPr>
            <c:trendlineType val="linear"/>
            <c:dispRSqr val="0"/>
            <c:dispEq val="0"/>
          </c:trendline>
          <c:xVal>
            <c:numRef>
              <c:f>'CAPM-RISK-ALPHA'!$AK$5:$AK$7</c:f>
              <c:numCache>
                <c:formatCode>General</c:formatCode>
                <c:ptCount val="3"/>
                <c:pt idx="0">
                  <c:v>0</c:v>
                </c:pt>
                <c:pt idx="1">
                  <c:v>1.0900000000000001</c:v>
                </c:pt>
                <c:pt idx="2">
                  <c:v>0.98</c:v>
                </c:pt>
              </c:numCache>
            </c:numRef>
          </c:xVal>
          <c:yVal>
            <c:numRef>
              <c:f>'CAPM-RISK-ALPHA'!$AI$5:$AI$7</c:f>
              <c:numCache>
                <c:formatCode>0.00%</c:formatCode>
                <c:ptCount val="3"/>
                <c:pt idx="0">
                  <c:v>3.8800000000000001E-2</c:v>
                </c:pt>
                <c:pt idx="1">
                  <c:v>6.0499999999999998E-2</c:v>
                </c:pt>
                <c:pt idx="2">
                  <c:v>5.74E-2</c:v>
                </c:pt>
              </c:numCache>
            </c:numRef>
          </c:yVal>
          <c:smooth val="0"/>
          <c:extLst>
            <c:ext xmlns:c16="http://schemas.microsoft.com/office/drawing/2014/chart" uri="{C3380CC4-5D6E-409C-BE32-E72D297353CC}">
              <c16:uniqueId val="{00000003-F357-46A3-A86E-52C5D49C916B}"/>
            </c:ext>
          </c:extLst>
        </c:ser>
        <c:ser>
          <c:idx val="1"/>
          <c:order val="1"/>
          <c:tx>
            <c:v>Fund1</c:v>
          </c:tx>
          <c:spPr>
            <a:ln w="25400" cap="rnd">
              <a:noFill/>
              <a:round/>
            </a:ln>
            <a:effectLst/>
          </c:spPr>
          <c:marker>
            <c:symbol val="circle"/>
            <c:size val="5"/>
            <c:spPr>
              <a:solidFill>
                <a:schemeClr val="accent2"/>
              </a:solidFill>
              <a:ln w="9525">
                <a:solidFill>
                  <a:schemeClr val="accent2"/>
                </a:solidFill>
              </a:ln>
              <a:effectLst/>
            </c:spPr>
          </c:marker>
          <c:xVal>
            <c:numRef>
              <c:f>'CAPM-RISK-ALPHA'!$AK$6</c:f>
              <c:numCache>
                <c:formatCode>General</c:formatCode>
                <c:ptCount val="1"/>
                <c:pt idx="0">
                  <c:v>1.0900000000000001</c:v>
                </c:pt>
              </c:numCache>
            </c:numRef>
          </c:xVal>
          <c:yVal>
            <c:numRef>
              <c:f>'CAPM-RISK-ALPHA'!$AJ$6</c:f>
              <c:numCache>
                <c:formatCode>0.00%</c:formatCode>
                <c:ptCount val="1"/>
                <c:pt idx="0">
                  <c:v>0.17070222325576245</c:v>
                </c:pt>
              </c:numCache>
            </c:numRef>
          </c:yVal>
          <c:smooth val="0"/>
          <c:extLst>
            <c:ext xmlns:c16="http://schemas.microsoft.com/office/drawing/2014/chart" uri="{C3380CC4-5D6E-409C-BE32-E72D297353CC}">
              <c16:uniqueId val="{00000004-F357-46A3-A86E-52C5D49C916B}"/>
            </c:ext>
          </c:extLst>
        </c:ser>
        <c:ser>
          <c:idx val="2"/>
          <c:order val="2"/>
          <c:tx>
            <c:v>Fund 2</c:v>
          </c:tx>
          <c:spPr>
            <a:ln w="25400" cap="rnd">
              <a:noFill/>
              <a:round/>
            </a:ln>
            <a:effectLst/>
          </c:spPr>
          <c:marker>
            <c:symbol val="circle"/>
            <c:size val="5"/>
            <c:spPr>
              <a:solidFill>
                <a:schemeClr val="accent3"/>
              </a:solidFill>
              <a:ln w="9525">
                <a:solidFill>
                  <a:schemeClr val="accent3"/>
                </a:solidFill>
              </a:ln>
              <a:effectLst/>
            </c:spPr>
          </c:marker>
          <c:xVal>
            <c:numRef>
              <c:f>'CAPM-RISK-ALPHA'!$AK$7</c:f>
              <c:numCache>
                <c:formatCode>General</c:formatCode>
                <c:ptCount val="1"/>
                <c:pt idx="0">
                  <c:v>0.98</c:v>
                </c:pt>
              </c:numCache>
            </c:numRef>
          </c:xVal>
          <c:yVal>
            <c:numRef>
              <c:f>'CAPM-RISK-ALPHA'!$AJ$7</c:f>
              <c:numCache>
                <c:formatCode>0.00%</c:formatCode>
                <c:ptCount val="1"/>
                <c:pt idx="0">
                  <c:v>0.15295145875949645</c:v>
                </c:pt>
              </c:numCache>
            </c:numRef>
          </c:yVal>
          <c:smooth val="0"/>
          <c:extLst>
            <c:ext xmlns:c16="http://schemas.microsoft.com/office/drawing/2014/chart" uri="{C3380CC4-5D6E-409C-BE32-E72D297353CC}">
              <c16:uniqueId val="{00000005-F357-46A3-A86E-52C5D49C916B}"/>
            </c:ext>
          </c:extLst>
        </c:ser>
        <c:dLbls>
          <c:showLegendKey val="0"/>
          <c:showVal val="0"/>
          <c:showCatName val="0"/>
          <c:showSerName val="0"/>
          <c:showPercent val="0"/>
          <c:showBubbleSize val="0"/>
        </c:dLbls>
        <c:axId val="1604554543"/>
        <c:axId val="1719370975"/>
      </c:scatterChart>
      <c:valAx>
        <c:axId val="16045545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Beta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370975"/>
        <c:crosses val="autoZero"/>
        <c:crossBetween val="midCat"/>
      </c:valAx>
      <c:valAx>
        <c:axId val="1719370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Returns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5545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Deal performance by industry</a:t>
            </a:r>
            <a:r>
              <a:rPr lang="en-US" sz="1400" b="0" i="0" u="none" strike="noStrike" baseline="0"/>
              <a:t> </a:t>
            </a:r>
            <a:endParaRPr lang="en-US"/>
          </a:p>
        </c:rich>
      </c:tx>
      <c:layout>
        <c:manualLayout>
          <c:xMode val="edge"/>
          <c:yMode val="edge"/>
          <c:x val="0.31861666649773968"/>
          <c:y val="0.1099395745065036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solidFill>
            <a:ln>
              <a:noFill/>
            </a:ln>
            <a:effectLst/>
          </c:spPr>
          <c:invertIfNegative val="0"/>
          <c:cat>
            <c:strLit>
              <c:ptCount val="12"/>
              <c:pt idx="0">
                <c:v>Mining</c:v>
              </c:pt>
              <c:pt idx="1">
                <c:v>Energy</c:v>
              </c:pt>
              <c:pt idx="2">
                <c:v>Hospitality </c:v>
              </c:pt>
              <c:pt idx="3">
                <c:v>Consumer</c:v>
              </c:pt>
              <c:pt idx="4">
                <c:v>Agriculture</c:v>
              </c:pt>
              <c:pt idx="5">
                <c:v>Health Care</c:v>
              </c:pt>
              <c:pt idx="6">
                <c:v>Media</c:v>
              </c:pt>
              <c:pt idx="7">
                <c:v>Business Services</c:v>
              </c:pt>
              <c:pt idx="8">
                <c:v>Industrial</c:v>
              </c:pt>
              <c:pt idx="9">
                <c:v>Infrastructure</c:v>
              </c:pt>
              <c:pt idx="10">
                <c:v>Financial Services</c:v>
              </c:pt>
              <c:pt idx="11">
                <c:v>Personal Guaranties</c:v>
              </c:pt>
            </c:strLit>
          </c:cat>
          <c:val>
            <c:numLit>
              <c:formatCode>General</c:formatCode>
              <c:ptCount val="12"/>
              <c:pt idx="0">
                <c:v>0.97510930647162697</c:v>
              </c:pt>
              <c:pt idx="1">
                <c:v>1.1575459034222542</c:v>
              </c:pt>
              <c:pt idx="2">
                <c:v>1.2167662728124677</c:v>
              </c:pt>
              <c:pt idx="3">
                <c:v>1.2971673392041494</c:v>
              </c:pt>
              <c:pt idx="4">
                <c:v>1.370301167605898</c:v>
              </c:pt>
              <c:pt idx="5">
                <c:v>1.5444529832522238</c:v>
              </c:pt>
              <c:pt idx="6">
                <c:v>1.6917849544825903</c:v>
              </c:pt>
              <c:pt idx="7">
                <c:v>1.7015453956079976</c:v>
              </c:pt>
              <c:pt idx="8">
                <c:v>1.7139420554614802</c:v>
              </c:pt>
              <c:pt idx="9">
                <c:v>1.7670748695550755</c:v>
              </c:pt>
              <c:pt idx="10">
                <c:v>1.9672933175510998</c:v>
              </c:pt>
              <c:pt idx="11">
                <c:v>2.989664460750185</c:v>
              </c:pt>
            </c:numLit>
          </c:val>
          <c:extLst>
            <c:ext xmlns:c16="http://schemas.microsoft.com/office/drawing/2014/chart" uri="{C3380CC4-5D6E-409C-BE32-E72D297353CC}">
              <c16:uniqueId val="{00000000-A295-4E1F-BBB5-A4EFEDEF184C}"/>
            </c:ext>
          </c:extLst>
        </c:ser>
        <c:dLbls>
          <c:showLegendKey val="0"/>
          <c:showVal val="0"/>
          <c:showCatName val="0"/>
          <c:showSerName val="0"/>
          <c:showPercent val="0"/>
          <c:showBubbleSize val="0"/>
        </c:dLbls>
        <c:gapWidth val="219"/>
        <c:overlap val="-27"/>
        <c:axId val="1619197279"/>
        <c:axId val="126623727"/>
      </c:barChart>
      <c:catAx>
        <c:axId val="161919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23727"/>
        <c:crosses val="autoZero"/>
        <c:auto val="1"/>
        <c:lblAlgn val="ctr"/>
        <c:lblOffset val="100"/>
        <c:noMultiLvlLbl val="0"/>
      </c:catAx>
      <c:valAx>
        <c:axId val="126623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19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Invested capital</a:t>
            </a:r>
            <a:r>
              <a:rPr lang="en-US" b="1" baseline="0"/>
              <a:t> by industry</a:t>
            </a:r>
            <a:endParaRPr lang="en-US" b="1"/>
          </a:p>
        </c:rich>
      </c:tx>
      <c:layout>
        <c:manualLayout>
          <c:xMode val="edge"/>
          <c:yMode val="edge"/>
          <c:x val="0.33130984773692274"/>
          <c:y val="0.1098752699106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2"/>
              <c:pt idx="0">
                <c:v>Personal Guaranties</c:v>
              </c:pt>
              <c:pt idx="1">
                <c:v>Health Care</c:v>
              </c:pt>
              <c:pt idx="2">
                <c:v>Mining</c:v>
              </c:pt>
              <c:pt idx="3">
                <c:v>Hospitality </c:v>
              </c:pt>
              <c:pt idx="4">
                <c:v>Media</c:v>
              </c:pt>
              <c:pt idx="5">
                <c:v>Business Services</c:v>
              </c:pt>
              <c:pt idx="6">
                <c:v>Agriculture</c:v>
              </c:pt>
              <c:pt idx="7">
                <c:v>Financial Services</c:v>
              </c:pt>
              <c:pt idx="8">
                <c:v>Industrial</c:v>
              </c:pt>
              <c:pt idx="9">
                <c:v>Energy</c:v>
              </c:pt>
              <c:pt idx="10">
                <c:v>Consumer</c:v>
              </c:pt>
              <c:pt idx="11">
                <c:v>Infrastructure</c:v>
              </c:pt>
            </c:strLit>
          </c:cat>
          <c:val>
            <c:numLit>
              <c:formatCode>General</c:formatCode>
              <c:ptCount val="12"/>
              <c:pt idx="0">
                <c:v>0.19599670000000002</c:v>
              </c:pt>
              <c:pt idx="1">
                <c:v>48.070746150799998</c:v>
              </c:pt>
              <c:pt idx="2">
                <c:v>69.70234979</c:v>
              </c:pt>
              <c:pt idx="3">
                <c:v>73.469275926899996</c:v>
              </c:pt>
              <c:pt idx="4">
                <c:v>106.7942587575</c:v>
              </c:pt>
              <c:pt idx="5">
                <c:v>134.37161749179998</c:v>
              </c:pt>
              <c:pt idx="6">
                <c:v>134.7571236771</c:v>
              </c:pt>
              <c:pt idx="7">
                <c:v>157.90983756750001</c:v>
              </c:pt>
              <c:pt idx="8">
                <c:v>228.36263581280005</c:v>
              </c:pt>
              <c:pt idx="9">
                <c:v>260.12461345150001</c:v>
              </c:pt>
              <c:pt idx="10">
                <c:v>266.01514824919997</c:v>
              </c:pt>
              <c:pt idx="11">
                <c:v>311.93577777079997</c:v>
              </c:pt>
            </c:numLit>
          </c:val>
          <c:extLst>
            <c:ext xmlns:c16="http://schemas.microsoft.com/office/drawing/2014/chart" uri="{C3380CC4-5D6E-409C-BE32-E72D297353CC}">
              <c16:uniqueId val="{00000000-0F7D-4A75-B2AF-65EEE933FDED}"/>
            </c:ext>
          </c:extLst>
        </c:ser>
        <c:dLbls>
          <c:showLegendKey val="0"/>
          <c:showVal val="0"/>
          <c:showCatName val="0"/>
          <c:showSerName val="0"/>
          <c:showPercent val="0"/>
          <c:showBubbleSize val="0"/>
        </c:dLbls>
        <c:gapWidth val="219"/>
        <c:overlap val="-27"/>
        <c:axId val="1639583807"/>
        <c:axId val="153619615"/>
      </c:barChart>
      <c:catAx>
        <c:axId val="163958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9615"/>
        <c:crosses val="autoZero"/>
        <c:auto val="1"/>
        <c:lblAlgn val="ctr"/>
        <c:lblOffset val="100"/>
        <c:noMultiLvlLbl val="0"/>
      </c:catAx>
      <c:valAx>
        <c:axId val="153619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58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Realized</a:t>
            </a:r>
            <a:r>
              <a:rPr lang="en-US" b="1" baseline="0"/>
              <a:t> proceeds less expenses by investment type</a:t>
            </a:r>
          </a:p>
        </c:rich>
      </c:tx>
      <c:layout>
        <c:manualLayout>
          <c:xMode val="edge"/>
          <c:yMode val="edge"/>
          <c:x val="0.11441666666666665"/>
          <c:y val="5.59440654223658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A6-4A7A-A888-4DE1B2E542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A6-4A7A-A888-4DE1B2E542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A6-4A7A-A888-4DE1B2E54252}"/>
              </c:ext>
            </c:extLst>
          </c:dPt>
          <c:dLbls>
            <c:dLbl>
              <c:idx val="0"/>
              <c:layout>
                <c:manualLayout>
                  <c:x val="6.1111111111111109E-2"/>
                  <c:y val="-7.85219399538106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A6-4A7A-A888-4DE1B2E54252}"/>
                </c:ext>
              </c:extLst>
            </c:dLbl>
            <c:dLbl>
              <c:idx val="1"/>
              <c:layout>
                <c:manualLayout>
                  <c:x val="-4.4444444444444495E-2"/>
                  <c:y val="9.69976905311778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A6-4A7A-A888-4DE1B2E54252}"/>
                </c:ext>
              </c:extLst>
            </c:dLbl>
            <c:dLbl>
              <c:idx val="2"/>
              <c:layout>
                <c:manualLayout>
                  <c:x val="-6.9444444444444448E-2"/>
                  <c:y val="-7.3903002309468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EA6-4A7A-A888-4DE1B2E542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[1]PVTABLES!$L$3:$L$5</c:f>
              <c:strCache>
                <c:ptCount val="3"/>
                <c:pt idx="0">
                  <c:v>Debt Origination</c:v>
                </c:pt>
                <c:pt idx="1">
                  <c:v>Debt Purchase</c:v>
                </c:pt>
                <c:pt idx="2">
                  <c:v>Equity</c:v>
                </c:pt>
              </c:strCache>
            </c:strRef>
          </c:cat>
          <c:val>
            <c:numRef>
              <c:f>[1]PVTABLES!$M$3:$M$5</c:f>
              <c:numCache>
                <c:formatCode>General</c:formatCode>
                <c:ptCount val="3"/>
                <c:pt idx="0">
                  <c:v>0.32410603511120212</c:v>
                </c:pt>
                <c:pt idx="1">
                  <c:v>0.46674082133235156</c:v>
                </c:pt>
                <c:pt idx="2">
                  <c:v>0.20915314355644624</c:v>
                </c:pt>
              </c:numCache>
            </c:numRef>
          </c:val>
          <c:extLst>
            <c:ext xmlns:c16="http://schemas.microsoft.com/office/drawing/2014/chart" uri="{C3380CC4-5D6E-409C-BE32-E72D297353CC}">
              <c16:uniqueId val="{00000006-AEA6-4A7A-A888-4DE1B2E5425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Realized</a:t>
            </a:r>
            <a:r>
              <a:rPr lang="en-US" b="1" baseline="0"/>
              <a:t> proceeds less expenses by status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73-488E-ABB1-38BEAC3B09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73-488E-ABB1-38BEAC3B09BE}"/>
              </c:ext>
            </c:extLst>
          </c:dPt>
          <c:dLbls>
            <c:dLbl>
              <c:idx val="0"/>
              <c:layout>
                <c:manualLayout>
                  <c:x val="0.11199999999999991"/>
                  <c:y val="1.0989006234746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73-488E-ABB1-38BEAC3B09BE}"/>
                </c:ext>
              </c:extLst>
            </c:dLbl>
            <c:dLbl>
              <c:idx val="1"/>
              <c:layout>
                <c:manualLayout>
                  <c:x val="-8.800000000000005E-2"/>
                  <c:y val="-7.69230436432276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73-488E-ABB1-38BEAC3B09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[1]PVTABLES!$L$15:$L$16</c:f>
              <c:strCache>
                <c:ptCount val="2"/>
                <c:pt idx="0">
                  <c:v>Realized</c:v>
                </c:pt>
                <c:pt idx="1">
                  <c:v>Unrealized</c:v>
                </c:pt>
              </c:strCache>
            </c:strRef>
          </c:cat>
          <c:val>
            <c:numRef>
              <c:f>[1]PVTABLES!$M$15:$M$16</c:f>
              <c:numCache>
                <c:formatCode>General</c:formatCode>
                <c:ptCount val="2"/>
                <c:pt idx="0">
                  <c:v>0.81744265030667063</c:v>
                </c:pt>
                <c:pt idx="1">
                  <c:v>0.18255734969332929</c:v>
                </c:pt>
              </c:numCache>
            </c:numRef>
          </c:val>
          <c:extLst>
            <c:ext xmlns:c16="http://schemas.microsoft.com/office/drawing/2014/chart" uri="{C3380CC4-5D6E-409C-BE32-E72D297353CC}">
              <c16:uniqueId val="{00000004-6973-488E-ABB1-38BEAC3B09B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Industry</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5">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5">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5">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5">
              <a:lumMod val="60000"/>
            </a:schemeClr>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5">
              <a:lumMod val="60000"/>
            </a:schemeClr>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5">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23"/>
        <c:marker>
          <c:symbol val="none"/>
        </c:marker>
        <c:dLbl>
          <c:idx val="0"/>
          <c:delete val="1"/>
          <c:extLst>
            <c:ext xmlns:c15="http://schemas.microsoft.com/office/drawing/2012/chart" uri="{CE6537A1-D6FC-4f65-9D91-7224C49458BB}"/>
          </c:extLst>
        </c:dLbl>
      </c:pivotFmt>
      <c:pivotFmt>
        <c:idx val="124"/>
        <c:marker>
          <c:symbol val="none"/>
        </c:marker>
        <c:dLbl>
          <c:idx val="0"/>
          <c:delete val="1"/>
          <c:extLst>
            <c:ext xmlns:c15="http://schemas.microsoft.com/office/drawing/2012/chart" uri="{CE6537A1-D6FC-4f65-9D91-7224C49458BB}"/>
          </c:extLst>
        </c:dLbl>
      </c:pivotFmt>
      <c:pivotFmt>
        <c:idx val="125"/>
        <c:marker>
          <c:symbol val="none"/>
        </c:marker>
        <c:dLbl>
          <c:idx val="0"/>
          <c:delete val="1"/>
          <c:extLst>
            <c:ext xmlns:c15="http://schemas.microsoft.com/office/drawing/2012/chart" uri="{CE6537A1-D6FC-4f65-9D91-7224C49458BB}"/>
          </c:extLst>
        </c:dLbl>
      </c:pivotFmt>
      <c:pivotFmt>
        <c:idx val="126"/>
        <c:marker>
          <c:symbol val="none"/>
        </c:marker>
        <c:dLbl>
          <c:idx val="0"/>
          <c:delete val="1"/>
          <c:extLst>
            <c:ext xmlns:c15="http://schemas.microsoft.com/office/drawing/2012/chart" uri="{CE6537A1-D6FC-4f65-9D91-7224C49458BB}"/>
          </c:extLst>
        </c:dLbl>
      </c:pivotFmt>
      <c:pivotFmt>
        <c:idx val="127"/>
        <c:marker>
          <c:symbol val="none"/>
        </c:marker>
        <c:dLbl>
          <c:idx val="0"/>
          <c:delete val="1"/>
          <c:extLst>
            <c:ext xmlns:c15="http://schemas.microsoft.com/office/drawing/2012/chart" uri="{CE6537A1-D6FC-4f65-9D91-7224C49458BB}"/>
          </c:extLst>
        </c:dLbl>
      </c:pivotFmt>
      <c:pivotFmt>
        <c:idx val="128"/>
        <c:marker>
          <c:symbol val="none"/>
        </c:marker>
        <c:dLbl>
          <c:idx val="0"/>
          <c:delete val="1"/>
          <c:extLst>
            <c:ext xmlns:c15="http://schemas.microsoft.com/office/drawing/2012/chart" uri="{CE6537A1-D6FC-4f65-9D91-7224C49458BB}"/>
          </c:extLst>
        </c:dLbl>
      </c:pivotFmt>
      <c:pivotFmt>
        <c:idx val="129"/>
        <c:marker>
          <c:symbol val="none"/>
        </c:marker>
        <c:dLbl>
          <c:idx val="0"/>
          <c:delete val="1"/>
          <c:extLst>
            <c:ext xmlns:c15="http://schemas.microsoft.com/office/drawing/2012/chart" uri="{CE6537A1-D6FC-4f65-9D91-7224C49458BB}"/>
          </c:extLst>
        </c:dLbl>
      </c:pivotFmt>
    </c:pivotFmts>
    <c:plotArea>
      <c:layout/>
      <c:barChart>
        <c:barDir val="col"/>
        <c:grouping val="percentStacked"/>
        <c:varyColors val="0"/>
        <c:ser>
          <c:idx val="0"/>
          <c:order val="0"/>
          <c:tx>
            <c:v>Agriculture</c:v>
          </c:tx>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0</c:v>
              </c:pt>
              <c:pt idx="1">
                <c:v>1</c:v>
              </c:pt>
              <c:pt idx="2">
                <c:v>0</c:v>
              </c:pt>
              <c:pt idx="3">
                <c:v>2</c:v>
              </c:pt>
              <c:pt idx="4">
                <c:v>0</c:v>
              </c:pt>
              <c:pt idx="5">
                <c:v>1</c:v>
              </c:pt>
              <c:pt idx="6">
                <c:v>2</c:v>
              </c:pt>
              <c:pt idx="7">
                <c:v>0</c:v>
              </c:pt>
              <c:pt idx="8">
                <c:v>3</c:v>
              </c:pt>
              <c:pt idx="9">
                <c:v>0</c:v>
              </c:pt>
              <c:pt idx="10">
                <c:v>1</c:v>
              </c:pt>
              <c:pt idx="11">
                <c:v>2</c:v>
              </c:pt>
              <c:pt idx="12">
                <c:v>2</c:v>
              </c:pt>
            </c:numLit>
          </c:val>
          <c:extLst>
            <c:ext xmlns:c16="http://schemas.microsoft.com/office/drawing/2014/chart" uri="{C3380CC4-5D6E-409C-BE32-E72D297353CC}">
              <c16:uniqueId val="{00000000-563B-4DE0-8A36-5620AC4E8602}"/>
            </c:ext>
          </c:extLst>
        </c:ser>
        <c:ser>
          <c:idx val="1"/>
          <c:order val="1"/>
          <c:tx>
            <c:v>Business Services</c:v>
          </c:tx>
          <c:spPr>
            <a:solidFill>
              <a:schemeClr val="accent2"/>
            </a:solidFill>
            <a:ln>
              <a:noFill/>
            </a:ln>
            <a:effectLst/>
          </c:spPr>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7</c:v>
              </c:pt>
              <c:pt idx="1">
                <c:v>11</c:v>
              </c:pt>
              <c:pt idx="2">
                <c:v>16</c:v>
              </c:pt>
              <c:pt idx="3">
                <c:v>2</c:v>
              </c:pt>
              <c:pt idx="4">
                <c:v>1</c:v>
              </c:pt>
              <c:pt idx="5">
                <c:v>1</c:v>
              </c:pt>
              <c:pt idx="6">
                <c:v>1</c:v>
              </c:pt>
              <c:pt idx="7">
                <c:v>0</c:v>
              </c:pt>
              <c:pt idx="8">
                <c:v>1</c:v>
              </c:pt>
              <c:pt idx="9">
                <c:v>0</c:v>
              </c:pt>
              <c:pt idx="10">
                <c:v>0</c:v>
              </c:pt>
              <c:pt idx="11">
                <c:v>1</c:v>
              </c:pt>
              <c:pt idx="12">
                <c:v>1</c:v>
              </c:pt>
            </c:numLit>
          </c:val>
          <c:extLst>
            <c:ext xmlns:c16="http://schemas.microsoft.com/office/drawing/2014/chart" uri="{C3380CC4-5D6E-409C-BE32-E72D297353CC}">
              <c16:uniqueId val="{00000001-563B-4DE0-8A36-5620AC4E8602}"/>
            </c:ext>
          </c:extLst>
        </c:ser>
        <c:ser>
          <c:idx val="2"/>
          <c:order val="2"/>
          <c:tx>
            <c:v>Consumer</c:v>
          </c:tx>
          <c:spPr>
            <a:solidFill>
              <a:schemeClr val="accent3"/>
            </a:solidFill>
            <a:ln>
              <a:noFill/>
            </a:ln>
            <a:effectLst/>
          </c:spPr>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3</c:v>
              </c:pt>
              <c:pt idx="1">
                <c:v>3</c:v>
              </c:pt>
              <c:pt idx="2">
                <c:v>3</c:v>
              </c:pt>
              <c:pt idx="3">
                <c:v>4</c:v>
              </c:pt>
              <c:pt idx="4">
                <c:v>3</c:v>
              </c:pt>
              <c:pt idx="5">
                <c:v>3</c:v>
              </c:pt>
              <c:pt idx="6">
                <c:v>1</c:v>
              </c:pt>
              <c:pt idx="7">
                <c:v>1</c:v>
              </c:pt>
              <c:pt idx="8">
                <c:v>0</c:v>
              </c:pt>
              <c:pt idx="9">
                <c:v>1</c:v>
              </c:pt>
              <c:pt idx="10">
                <c:v>0</c:v>
              </c:pt>
              <c:pt idx="11">
                <c:v>0</c:v>
              </c:pt>
              <c:pt idx="12">
                <c:v>1</c:v>
              </c:pt>
            </c:numLit>
          </c:val>
          <c:extLst>
            <c:ext xmlns:c16="http://schemas.microsoft.com/office/drawing/2014/chart" uri="{C3380CC4-5D6E-409C-BE32-E72D297353CC}">
              <c16:uniqueId val="{00000002-563B-4DE0-8A36-5620AC4E8602}"/>
            </c:ext>
          </c:extLst>
        </c:ser>
        <c:ser>
          <c:idx val="3"/>
          <c:order val="3"/>
          <c:tx>
            <c:v>Energy</c:v>
          </c:tx>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0</c:v>
              </c:pt>
              <c:pt idx="1">
                <c:v>1</c:v>
              </c:pt>
              <c:pt idx="2">
                <c:v>0</c:v>
              </c:pt>
              <c:pt idx="3">
                <c:v>0</c:v>
              </c:pt>
              <c:pt idx="4">
                <c:v>0</c:v>
              </c:pt>
              <c:pt idx="5">
                <c:v>1</c:v>
              </c:pt>
              <c:pt idx="6">
                <c:v>7</c:v>
              </c:pt>
              <c:pt idx="7">
                <c:v>2</c:v>
              </c:pt>
              <c:pt idx="8">
                <c:v>0</c:v>
              </c:pt>
              <c:pt idx="9">
                <c:v>0</c:v>
              </c:pt>
              <c:pt idx="10">
                <c:v>0</c:v>
              </c:pt>
              <c:pt idx="11">
                <c:v>1</c:v>
              </c:pt>
              <c:pt idx="12">
                <c:v>1</c:v>
              </c:pt>
            </c:numLit>
          </c:val>
          <c:extLst>
            <c:ext xmlns:c16="http://schemas.microsoft.com/office/drawing/2014/chart" uri="{C3380CC4-5D6E-409C-BE32-E72D297353CC}">
              <c16:uniqueId val="{00000003-563B-4DE0-8A36-5620AC4E8602}"/>
            </c:ext>
          </c:extLst>
        </c:ser>
        <c:ser>
          <c:idx val="4"/>
          <c:order val="4"/>
          <c:tx>
            <c:v>Financial Services</c:v>
          </c:tx>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0</c:v>
              </c:pt>
              <c:pt idx="1">
                <c:v>1</c:v>
              </c:pt>
              <c:pt idx="2">
                <c:v>4</c:v>
              </c:pt>
              <c:pt idx="3">
                <c:v>0</c:v>
              </c:pt>
              <c:pt idx="4">
                <c:v>0</c:v>
              </c:pt>
              <c:pt idx="5">
                <c:v>1</c:v>
              </c:pt>
              <c:pt idx="6">
                <c:v>0</c:v>
              </c:pt>
              <c:pt idx="7">
                <c:v>2</c:v>
              </c:pt>
              <c:pt idx="8">
                <c:v>0</c:v>
              </c:pt>
              <c:pt idx="9">
                <c:v>0</c:v>
              </c:pt>
              <c:pt idx="10">
                <c:v>2</c:v>
              </c:pt>
              <c:pt idx="11">
                <c:v>1</c:v>
              </c:pt>
              <c:pt idx="12">
                <c:v>1</c:v>
              </c:pt>
            </c:numLit>
          </c:val>
          <c:extLst>
            <c:ext xmlns:c16="http://schemas.microsoft.com/office/drawing/2014/chart" uri="{C3380CC4-5D6E-409C-BE32-E72D297353CC}">
              <c16:uniqueId val="{00000004-563B-4DE0-8A36-5620AC4E8602}"/>
            </c:ext>
          </c:extLst>
        </c:ser>
        <c:ser>
          <c:idx val="5"/>
          <c:order val="5"/>
          <c:tx>
            <c:v>Health Care</c:v>
          </c:tx>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0</c:v>
              </c:pt>
              <c:pt idx="1">
                <c:v>2</c:v>
              </c:pt>
              <c:pt idx="2">
                <c:v>5</c:v>
              </c:pt>
              <c:pt idx="3">
                <c:v>0</c:v>
              </c:pt>
              <c:pt idx="4">
                <c:v>4</c:v>
              </c:pt>
              <c:pt idx="5">
                <c:v>1</c:v>
              </c:pt>
              <c:pt idx="6">
                <c:v>1</c:v>
              </c:pt>
              <c:pt idx="7">
                <c:v>0</c:v>
              </c:pt>
              <c:pt idx="8">
                <c:v>0</c:v>
              </c:pt>
              <c:pt idx="9">
                <c:v>0</c:v>
              </c:pt>
              <c:pt idx="10">
                <c:v>0</c:v>
              </c:pt>
              <c:pt idx="11">
                <c:v>1</c:v>
              </c:pt>
              <c:pt idx="12">
                <c:v>0</c:v>
              </c:pt>
            </c:numLit>
          </c:val>
          <c:extLst>
            <c:ext xmlns:c16="http://schemas.microsoft.com/office/drawing/2014/chart" uri="{C3380CC4-5D6E-409C-BE32-E72D297353CC}">
              <c16:uniqueId val="{00000005-563B-4DE0-8A36-5620AC4E8602}"/>
            </c:ext>
          </c:extLst>
        </c:ser>
        <c:ser>
          <c:idx val="6"/>
          <c:order val="6"/>
          <c:tx>
            <c:v>Hospitality </c:v>
          </c:tx>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0</c:v>
              </c:pt>
              <c:pt idx="1">
                <c:v>0</c:v>
              </c:pt>
              <c:pt idx="2">
                <c:v>3</c:v>
              </c:pt>
              <c:pt idx="3">
                <c:v>0</c:v>
              </c:pt>
              <c:pt idx="4">
                <c:v>5</c:v>
              </c:pt>
              <c:pt idx="5">
                <c:v>0</c:v>
              </c:pt>
              <c:pt idx="6">
                <c:v>0</c:v>
              </c:pt>
              <c:pt idx="7">
                <c:v>0</c:v>
              </c:pt>
              <c:pt idx="8">
                <c:v>0</c:v>
              </c:pt>
              <c:pt idx="9">
                <c:v>0</c:v>
              </c:pt>
              <c:pt idx="10">
                <c:v>2</c:v>
              </c:pt>
              <c:pt idx="11">
                <c:v>2</c:v>
              </c:pt>
              <c:pt idx="12">
                <c:v>0</c:v>
              </c:pt>
            </c:numLit>
          </c:val>
          <c:extLst>
            <c:ext xmlns:c16="http://schemas.microsoft.com/office/drawing/2014/chart" uri="{C3380CC4-5D6E-409C-BE32-E72D297353CC}">
              <c16:uniqueId val="{00000006-563B-4DE0-8A36-5620AC4E8602}"/>
            </c:ext>
          </c:extLst>
        </c:ser>
        <c:ser>
          <c:idx val="7"/>
          <c:order val="7"/>
          <c:tx>
            <c:v>Industrial</c:v>
          </c:tx>
          <c:spPr>
            <a:solidFill>
              <a:schemeClr val="accent2">
                <a:lumMod val="60000"/>
              </a:schemeClr>
            </a:solidFill>
            <a:ln>
              <a:noFill/>
            </a:ln>
            <a:effectLst/>
          </c:spPr>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16</c:v>
              </c:pt>
              <c:pt idx="1">
                <c:v>23</c:v>
              </c:pt>
              <c:pt idx="2">
                <c:v>26</c:v>
              </c:pt>
              <c:pt idx="3">
                <c:v>5</c:v>
              </c:pt>
              <c:pt idx="4">
                <c:v>2</c:v>
              </c:pt>
              <c:pt idx="5">
                <c:v>1</c:v>
              </c:pt>
              <c:pt idx="6">
                <c:v>0</c:v>
              </c:pt>
              <c:pt idx="7">
                <c:v>1</c:v>
              </c:pt>
              <c:pt idx="8">
                <c:v>1</c:v>
              </c:pt>
              <c:pt idx="9">
                <c:v>1</c:v>
              </c:pt>
              <c:pt idx="10">
                <c:v>1</c:v>
              </c:pt>
              <c:pt idx="11">
                <c:v>2</c:v>
              </c:pt>
              <c:pt idx="12">
                <c:v>1</c:v>
              </c:pt>
            </c:numLit>
          </c:val>
          <c:extLst>
            <c:ext xmlns:c16="http://schemas.microsoft.com/office/drawing/2014/chart" uri="{C3380CC4-5D6E-409C-BE32-E72D297353CC}">
              <c16:uniqueId val="{00000007-563B-4DE0-8A36-5620AC4E8602}"/>
            </c:ext>
          </c:extLst>
        </c:ser>
        <c:ser>
          <c:idx val="8"/>
          <c:order val="8"/>
          <c:tx>
            <c:v>Infrastructure</c:v>
          </c:tx>
          <c:spPr>
            <a:solidFill>
              <a:schemeClr val="accent3">
                <a:lumMod val="60000"/>
              </a:schemeClr>
            </a:solidFill>
            <a:ln>
              <a:noFill/>
            </a:ln>
            <a:effectLst/>
          </c:spPr>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1</c:v>
              </c:pt>
              <c:pt idx="1">
                <c:v>2</c:v>
              </c:pt>
              <c:pt idx="2">
                <c:v>1</c:v>
              </c:pt>
              <c:pt idx="3">
                <c:v>1</c:v>
              </c:pt>
              <c:pt idx="4">
                <c:v>0</c:v>
              </c:pt>
              <c:pt idx="5">
                <c:v>2</c:v>
              </c:pt>
              <c:pt idx="6">
                <c:v>2</c:v>
              </c:pt>
              <c:pt idx="7">
                <c:v>2</c:v>
              </c:pt>
              <c:pt idx="8">
                <c:v>1</c:v>
              </c:pt>
              <c:pt idx="9">
                <c:v>0</c:v>
              </c:pt>
              <c:pt idx="10">
                <c:v>2</c:v>
              </c:pt>
              <c:pt idx="11">
                <c:v>1</c:v>
              </c:pt>
              <c:pt idx="12">
                <c:v>1</c:v>
              </c:pt>
            </c:numLit>
          </c:val>
          <c:extLst>
            <c:ext xmlns:c16="http://schemas.microsoft.com/office/drawing/2014/chart" uri="{C3380CC4-5D6E-409C-BE32-E72D297353CC}">
              <c16:uniqueId val="{00000008-563B-4DE0-8A36-5620AC4E8602}"/>
            </c:ext>
          </c:extLst>
        </c:ser>
        <c:ser>
          <c:idx val="9"/>
          <c:order val="9"/>
          <c:tx>
            <c:v>Media</c:v>
          </c:tx>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0</c:v>
              </c:pt>
              <c:pt idx="1">
                <c:v>5</c:v>
              </c:pt>
              <c:pt idx="2">
                <c:v>5</c:v>
              </c:pt>
              <c:pt idx="3">
                <c:v>2</c:v>
              </c:pt>
              <c:pt idx="4">
                <c:v>0</c:v>
              </c:pt>
              <c:pt idx="5">
                <c:v>1</c:v>
              </c:pt>
              <c:pt idx="6">
                <c:v>0</c:v>
              </c:pt>
              <c:pt idx="7">
                <c:v>0</c:v>
              </c:pt>
              <c:pt idx="8">
                <c:v>0</c:v>
              </c:pt>
              <c:pt idx="9">
                <c:v>0</c:v>
              </c:pt>
              <c:pt idx="10">
                <c:v>0</c:v>
              </c:pt>
              <c:pt idx="11">
                <c:v>0</c:v>
              </c:pt>
              <c:pt idx="12">
                <c:v>1</c:v>
              </c:pt>
            </c:numLit>
          </c:val>
          <c:extLst>
            <c:ext xmlns:c16="http://schemas.microsoft.com/office/drawing/2014/chart" uri="{C3380CC4-5D6E-409C-BE32-E72D297353CC}">
              <c16:uniqueId val="{00000009-563B-4DE0-8A36-5620AC4E8602}"/>
            </c:ext>
          </c:extLst>
        </c:ser>
        <c:ser>
          <c:idx val="10"/>
          <c:order val="10"/>
          <c:tx>
            <c:v>Mining</c:v>
          </c:tx>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0</c:v>
              </c:pt>
              <c:pt idx="1">
                <c:v>0</c:v>
              </c:pt>
              <c:pt idx="2">
                <c:v>0</c:v>
              </c:pt>
              <c:pt idx="3">
                <c:v>0</c:v>
              </c:pt>
              <c:pt idx="4">
                <c:v>0</c:v>
              </c:pt>
              <c:pt idx="5">
                <c:v>1</c:v>
              </c:pt>
              <c:pt idx="6">
                <c:v>1</c:v>
              </c:pt>
              <c:pt idx="7">
                <c:v>0</c:v>
              </c:pt>
              <c:pt idx="8">
                <c:v>0</c:v>
              </c:pt>
              <c:pt idx="9">
                <c:v>0</c:v>
              </c:pt>
              <c:pt idx="10">
                <c:v>0</c:v>
              </c:pt>
              <c:pt idx="11">
                <c:v>0</c:v>
              </c:pt>
              <c:pt idx="12">
                <c:v>0</c:v>
              </c:pt>
            </c:numLit>
          </c:val>
          <c:extLst>
            <c:ext xmlns:c16="http://schemas.microsoft.com/office/drawing/2014/chart" uri="{C3380CC4-5D6E-409C-BE32-E72D297353CC}">
              <c16:uniqueId val="{0000000A-563B-4DE0-8A36-5620AC4E8602}"/>
            </c:ext>
          </c:extLst>
        </c:ser>
        <c:ser>
          <c:idx val="11"/>
          <c:order val="11"/>
          <c:tx>
            <c:v>Personal Guaranties</c:v>
          </c:tx>
          <c:spPr>
            <a:solidFill>
              <a:schemeClr val="accent6">
                <a:lumMod val="60000"/>
              </a:schemeClr>
            </a:solidFill>
            <a:ln>
              <a:noFill/>
            </a:ln>
            <a:effectLst/>
          </c:spPr>
          <c:invertIfNegative val="0"/>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2</c:v>
              </c:pt>
              <c:pt idx="1">
                <c:v>2</c:v>
              </c:pt>
              <c:pt idx="2">
                <c:v>12</c:v>
              </c:pt>
              <c:pt idx="3">
                <c:v>0</c:v>
              </c:pt>
              <c:pt idx="4">
                <c:v>0</c:v>
              </c:pt>
              <c:pt idx="5">
                <c:v>0</c:v>
              </c:pt>
              <c:pt idx="6">
                <c:v>0</c:v>
              </c:pt>
              <c:pt idx="7">
                <c:v>0</c:v>
              </c:pt>
              <c:pt idx="8">
                <c:v>0</c:v>
              </c:pt>
              <c:pt idx="9">
                <c:v>0</c:v>
              </c:pt>
              <c:pt idx="10">
                <c:v>0</c:v>
              </c:pt>
              <c:pt idx="11">
                <c:v>0</c:v>
              </c:pt>
              <c:pt idx="12">
                <c:v>0</c:v>
              </c:pt>
            </c:numLit>
          </c:val>
          <c:extLst>
            <c:ext xmlns:c16="http://schemas.microsoft.com/office/drawing/2014/chart" uri="{C3380CC4-5D6E-409C-BE32-E72D297353CC}">
              <c16:uniqueId val="{0000000B-563B-4DE0-8A36-5620AC4E8602}"/>
            </c:ext>
          </c:extLst>
        </c:ser>
        <c:dLbls>
          <c:showLegendKey val="0"/>
          <c:showVal val="0"/>
          <c:showCatName val="0"/>
          <c:showSerName val="0"/>
          <c:showPercent val="0"/>
          <c:showBubbleSize val="0"/>
        </c:dLbls>
        <c:gapWidth val="150"/>
        <c:overlap val="100"/>
        <c:axId val="305440991"/>
        <c:axId val="126649519"/>
      </c:barChart>
      <c:catAx>
        <c:axId val="30544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9519"/>
        <c:crosses val="autoZero"/>
        <c:auto val="1"/>
        <c:lblAlgn val="ctr"/>
        <c:lblOffset val="100"/>
        <c:noMultiLvlLbl val="0"/>
      </c:catAx>
      <c:valAx>
        <c:axId val="1266495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440991"/>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Foreign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Canada</c:v>
          </c:tx>
          <c:spPr>
            <a:solidFill>
              <a:schemeClr val="accent1"/>
            </a:solidFill>
            <a:ln>
              <a:noFill/>
            </a:ln>
            <a:effectLst/>
          </c:spPr>
          <c:invertIfNegative val="0"/>
          <c:cat>
            <c:strLit>
              <c:ptCount val="11"/>
              <c:pt idx="0">
                <c:v>2012</c:v>
              </c:pt>
              <c:pt idx="1">
                <c:v>2013</c:v>
              </c:pt>
              <c:pt idx="2">
                <c:v>2014</c:v>
              </c:pt>
              <c:pt idx="3">
                <c:v>2015</c:v>
              </c:pt>
              <c:pt idx="4">
                <c:v>2017</c:v>
              </c:pt>
              <c:pt idx="5">
                <c:v>2018</c:v>
              </c:pt>
              <c:pt idx="6">
                <c:v>2019</c:v>
              </c:pt>
              <c:pt idx="7">
                <c:v>2020</c:v>
              </c:pt>
              <c:pt idx="8">
                <c:v>2021</c:v>
              </c:pt>
              <c:pt idx="9">
                <c:v>2022</c:v>
              </c:pt>
              <c:pt idx="10">
                <c:v>2023</c:v>
              </c:pt>
            </c:strLit>
          </c:cat>
          <c:val>
            <c:numLit>
              <c:formatCode>General</c:formatCode>
              <c:ptCount val="11"/>
              <c:pt idx="0">
                <c:v>1</c:v>
              </c:pt>
              <c:pt idx="1">
                <c:v>1</c:v>
              </c:pt>
              <c:pt idx="2">
                <c:v>0</c:v>
              </c:pt>
              <c:pt idx="3">
                <c:v>0</c:v>
              </c:pt>
              <c:pt idx="4">
                <c:v>1</c:v>
              </c:pt>
              <c:pt idx="5">
                <c:v>0</c:v>
              </c:pt>
              <c:pt idx="6">
                <c:v>0</c:v>
              </c:pt>
              <c:pt idx="7">
                <c:v>0</c:v>
              </c:pt>
              <c:pt idx="8">
                <c:v>0</c:v>
              </c:pt>
              <c:pt idx="9">
                <c:v>0</c:v>
              </c:pt>
              <c:pt idx="10">
                <c:v>2</c:v>
              </c:pt>
            </c:numLit>
          </c:val>
          <c:extLst>
            <c:ext xmlns:c16="http://schemas.microsoft.com/office/drawing/2014/chart" uri="{C3380CC4-5D6E-409C-BE32-E72D297353CC}">
              <c16:uniqueId val="{00000000-902C-41A7-8C84-AD49E20DFF8E}"/>
            </c:ext>
          </c:extLst>
        </c:ser>
        <c:ser>
          <c:idx val="1"/>
          <c:order val="1"/>
          <c:tx>
            <c:v>Denmark</c:v>
          </c:tx>
          <c:spPr>
            <a:solidFill>
              <a:schemeClr val="accent2"/>
            </a:solidFill>
            <a:ln>
              <a:noFill/>
            </a:ln>
            <a:effectLst/>
          </c:spPr>
          <c:invertIfNegative val="0"/>
          <c:cat>
            <c:strLit>
              <c:ptCount val="11"/>
              <c:pt idx="0">
                <c:v>2012</c:v>
              </c:pt>
              <c:pt idx="1">
                <c:v>2013</c:v>
              </c:pt>
              <c:pt idx="2">
                <c:v>2014</c:v>
              </c:pt>
              <c:pt idx="3">
                <c:v>2015</c:v>
              </c:pt>
              <c:pt idx="4">
                <c:v>2017</c:v>
              </c:pt>
              <c:pt idx="5">
                <c:v>2018</c:v>
              </c:pt>
              <c:pt idx="6">
                <c:v>2019</c:v>
              </c:pt>
              <c:pt idx="7">
                <c:v>2020</c:v>
              </c:pt>
              <c:pt idx="8">
                <c:v>2021</c:v>
              </c:pt>
              <c:pt idx="9">
                <c:v>2022</c:v>
              </c:pt>
              <c:pt idx="10">
                <c:v>2023</c:v>
              </c:pt>
            </c:strLit>
          </c:cat>
          <c:val>
            <c:numLit>
              <c:formatCode>General</c:formatCode>
              <c:ptCount val="11"/>
              <c:pt idx="0">
                <c:v>0</c:v>
              </c:pt>
              <c:pt idx="1">
                <c:v>0</c:v>
              </c:pt>
              <c:pt idx="2">
                <c:v>0</c:v>
              </c:pt>
              <c:pt idx="3">
                <c:v>1</c:v>
              </c:pt>
              <c:pt idx="4">
                <c:v>0</c:v>
              </c:pt>
              <c:pt idx="5">
                <c:v>0</c:v>
              </c:pt>
              <c:pt idx="6">
                <c:v>0</c:v>
              </c:pt>
              <c:pt idx="7">
                <c:v>0</c:v>
              </c:pt>
              <c:pt idx="8">
                <c:v>0</c:v>
              </c:pt>
              <c:pt idx="9">
                <c:v>0</c:v>
              </c:pt>
              <c:pt idx="10">
                <c:v>0</c:v>
              </c:pt>
            </c:numLit>
          </c:val>
          <c:extLst>
            <c:ext xmlns:c16="http://schemas.microsoft.com/office/drawing/2014/chart" uri="{C3380CC4-5D6E-409C-BE32-E72D297353CC}">
              <c16:uniqueId val="{00000001-902C-41A7-8C84-AD49E20DFF8E}"/>
            </c:ext>
          </c:extLst>
        </c:ser>
        <c:ser>
          <c:idx val="2"/>
          <c:order val="2"/>
          <c:tx>
            <c:v>France</c:v>
          </c:tx>
          <c:spPr>
            <a:solidFill>
              <a:schemeClr val="accent3"/>
            </a:solidFill>
            <a:ln>
              <a:noFill/>
            </a:ln>
            <a:effectLst/>
          </c:spPr>
          <c:invertIfNegative val="0"/>
          <c:cat>
            <c:strLit>
              <c:ptCount val="11"/>
              <c:pt idx="0">
                <c:v>2012</c:v>
              </c:pt>
              <c:pt idx="1">
                <c:v>2013</c:v>
              </c:pt>
              <c:pt idx="2">
                <c:v>2014</c:v>
              </c:pt>
              <c:pt idx="3">
                <c:v>2015</c:v>
              </c:pt>
              <c:pt idx="4">
                <c:v>2017</c:v>
              </c:pt>
              <c:pt idx="5">
                <c:v>2018</c:v>
              </c:pt>
              <c:pt idx="6">
                <c:v>2019</c:v>
              </c:pt>
              <c:pt idx="7">
                <c:v>2020</c:v>
              </c:pt>
              <c:pt idx="8">
                <c:v>2021</c:v>
              </c:pt>
              <c:pt idx="9">
                <c:v>2022</c:v>
              </c:pt>
              <c:pt idx="10">
                <c:v>2023</c:v>
              </c:pt>
            </c:strLit>
          </c:cat>
          <c:val>
            <c:numLit>
              <c:formatCode>General</c:formatCode>
              <c:ptCount val="11"/>
              <c:pt idx="0">
                <c:v>0</c:v>
              </c:pt>
              <c:pt idx="1">
                <c:v>0</c:v>
              </c:pt>
              <c:pt idx="2">
                <c:v>0</c:v>
              </c:pt>
              <c:pt idx="3">
                <c:v>0</c:v>
              </c:pt>
              <c:pt idx="4">
                <c:v>1</c:v>
              </c:pt>
              <c:pt idx="5">
                <c:v>0</c:v>
              </c:pt>
              <c:pt idx="6">
                <c:v>3</c:v>
              </c:pt>
              <c:pt idx="7">
                <c:v>0</c:v>
              </c:pt>
              <c:pt idx="8">
                <c:v>0</c:v>
              </c:pt>
              <c:pt idx="9">
                <c:v>0</c:v>
              </c:pt>
              <c:pt idx="10">
                <c:v>0</c:v>
              </c:pt>
            </c:numLit>
          </c:val>
          <c:extLst>
            <c:ext xmlns:c16="http://schemas.microsoft.com/office/drawing/2014/chart" uri="{C3380CC4-5D6E-409C-BE32-E72D297353CC}">
              <c16:uniqueId val="{00000002-902C-41A7-8C84-AD49E20DFF8E}"/>
            </c:ext>
          </c:extLst>
        </c:ser>
        <c:ser>
          <c:idx val="3"/>
          <c:order val="3"/>
          <c:tx>
            <c:v>Germany</c:v>
          </c:tx>
          <c:spPr>
            <a:solidFill>
              <a:schemeClr val="accent4"/>
            </a:solidFill>
            <a:ln>
              <a:noFill/>
            </a:ln>
            <a:effectLst/>
          </c:spPr>
          <c:invertIfNegative val="0"/>
          <c:cat>
            <c:strLit>
              <c:ptCount val="11"/>
              <c:pt idx="0">
                <c:v>2012</c:v>
              </c:pt>
              <c:pt idx="1">
                <c:v>2013</c:v>
              </c:pt>
              <c:pt idx="2">
                <c:v>2014</c:v>
              </c:pt>
              <c:pt idx="3">
                <c:v>2015</c:v>
              </c:pt>
              <c:pt idx="4">
                <c:v>2017</c:v>
              </c:pt>
              <c:pt idx="5">
                <c:v>2018</c:v>
              </c:pt>
              <c:pt idx="6">
                <c:v>2019</c:v>
              </c:pt>
              <c:pt idx="7">
                <c:v>2020</c:v>
              </c:pt>
              <c:pt idx="8">
                <c:v>2021</c:v>
              </c:pt>
              <c:pt idx="9">
                <c:v>2022</c:v>
              </c:pt>
              <c:pt idx="10">
                <c:v>2023</c:v>
              </c:pt>
            </c:strLit>
          </c:cat>
          <c:val>
            <c:numLit>
              <c:formatCode>General</c:formatCode>
              <c:ptCount val="11"/>
              <c:pt idx="0">
                <c:v>0</c:v>
              </c:pt>
              <c:pt idx="1">
                <c:v>1</c:v>
              </c:pt>
              <c:pt idx="2">
                <c:v>1</c:v>
              </c:pt>
              <c:pt idx="3">
                <c:v>0</c:v>
              </c:pt>
              <c:pt idx="4">
                <c:v>0</c:v>
              </c:pt>
              <c:pt idx="5">
                <c:v>0</c:v>
              </c:pt>
              <c:pt idx="6">
                <c:v>0</c:v>
              </c:pt>
              <c:pt idx="7">
                <c:v>0</c:v>
              </c:pt>
              <c:pt idx="8">
                <c:v>0</c:v>
              </c:pt>
              <c:pt idx="9">
                <c:v>0</c:v>
              </c:pt>
              <c:pt idx="10">
                <c:v>0</c:v>
              </c:pt>
            </c:numLit>
          </c:val>
          <c:extLst>
            <c:ext xmlns:c16="http://schemas.microsoft.com/office/drawing/2014/chart" uri="{C3380CC4-5D6E-409C-BE32-E72D297353CC}">
              <c16:uniqueId val="{00000003-902C-41A7-8C84-AD49E20DFF8E}"/>
            </c:ext>
          </c:extLst>
        </c:ser>
        <c:ser>
          <c:idx val="4"/>
          <c:order val="4"/>
          <c:tx>
            <c:v>Greece</c:v>
          </c:tx>
          <c:spPr>
            <a:solidFill>
              <a:schemeClr val="accent5"/>
            </a:solidFill>
            <a:ln>
              <a:noFill/>
            </a:ln>
            <a:effectLst/>
          </c:spPr>
          <c:invertIfNegative val="0"/>
          <c:cat>
            <c:strLit>
              <c:ptCount val="11"/>
              <c:pt idx="0">
                <c:v>2012</c:v>
              </c:pt>
              <c:pt idx="1">
                <c:v>2013</c:v>
              </c:pt>
              <c:pt idx="2">
                <c:v>2014</c:v>
              </c:pt>
              <c:pt idx="3">
                <c:v>2015</c:v>
              </c:pt>
              <c:pt idx="4">
                <c:v>2017</c:v>
              </c:pt>
              <c:pt idx="5">
                <c:v>2018</c:v>
              </c:pt>
              <c:pt idx="6">
                <c:v>2019</c:v>
              </c:pt>
              <c:pt idx="7">
                <c:v>2020</c:v>
              </c:pt>
              <c:pt idx="8">
                <c:v>2021</c:v>
              </c:pt>
              <c:pt idx="9">
                <c:v>2022</c:v>
              </c:pt>
              <c:pt idx="10">
                <c:v>2023</c:v>
              </c:pt>
            </c:strLit>
          </c:cat>
          <c:val>
            <c:numLit>
              <c:formatCode>General</c:formatCode>
              <c:ptCount val="11"/>
              <c:pt idx="0">
                <c:v>0</c:v>
              </c:pt>
              <c:pt idx="1">
                <c:v>0</c:v>
              </c:pt>
              <c:pt idx="2">
                <c:v>0</c:v>
              </c:pt>
              <c:pt idx="3">
                <c:v>0</c:v>
              </c:pt>
              <c:pt idx="4">
                <c:v>0</c:v>
              </c:pt>
              <c:pt idx="5">
                <c:v>0</c:v>
              </c:pt>
              <c:pt idx="6">
                <c:v>0</c:v>
              </c:pt>
              <c:pt idx="7">
                <c:v>0</c:v>
              </c:pt>
              <c:pt idx="8">
                <c:v>1</c:v>
              </c:pt>
              <c:pt idx="9">
                <c:v>0</c:v>
              </c:pt>
              <c:pt idx="10">
                <c:v>0</c:v>
              </c:pt>
            </c:numLit>
          </c:val>
          <c:extLst>
            <c:ext xmlns:c16="http://schemas.microsoft.com/office/drawing/2014/chart" uri="{C3380CC4-5D6E-409C-BE32-E72D297353CC}">
              <c16:uniqueId val="{00000004-902C-41A7-8C84-AD49E20DFF8E}"/>
            </c:ext>
          </c:extLst>
        </c:ser>
        <c:ser>
          <c:idx val="5"/>
          <c:order val="5"/>
          <c:tx>
            <c:v>Spain</c:v>
          </c:tx>
          <c:spPr>
            <a:solidFill>
              <a:schemeClr val="accent6"/>
            </a:solidFill>
            <a:ln>
              <a:noFill/>
            </a:ln>
            <a:effectLst/>
          </c:spPr>
          <c:invertIfNegative val="0"/>
          <c:cat>
            <c:strLit>
              <c:ptCount val="11"/>
              <c:pt idx="0">
                <c:v>2012</c:v>
              </c:pt>
              <c:pt idx="1">
                <c:v>2013</c:v>
              </c:pt>
              <c:pt idx="2">
                <c:v>2014</c:v>
              </c:pt>
              <c:pt idx="3">
                <c:v>2015</c:v>
              </c:pt>
              <c:pt idx="4">
                <c:v>2017</c:v>
              </c:pt>
              <c:pt idx="5">
                <c:v>2018</c:v>
              </c:pt>
              <c:pt idx="6">
                <c:v>2019</c:v>
              </c:pt>
              <c:pt idx="7">
                <c:v>2020</c:v>
              </c:pt>
              <c:pt idx="8">
                <c:v>2021</c:v>
              </c:pt>
              <c:pt idx="9">
                <c:v>2022</c:v>
              </c:pt>
              <c:pt idx="10">
                <c:v>2023</c:v>
              </c:pt>
            </c:strLit>
          </c:cat>
          <c:val>
            <c:numLit>
              <c:formatCode>General</c:formatCode>
              <c:ptCount val="11"/>
              <c:pt idx="0">
                <c:v>0</c:v>
              </c:pt>
              <c:pt idx="1">
                <c:v>0</c:v>
              </c:pt>
              <c:pt idx="2">
                <c:v>1</c:v>
              </c:pt>
              <c:pt idx="3">
                <c:v>1</c:v>
              </c:pt>
              <c:pt idx="4">
                <c:v>0</c:v>
              </c:pt>
              <c:pt idx="5">
                <c:v>2</c:v>
              </c:pt>
              <c:pt idx="6">
                <c:v>0</c:v>
              </c:pt>
              <c:pt idx="7">
                <c:v>0</c:v>
              </c:pt>
              <c:pt idx="8">
                <c:v>1</c:v>
              </c:pt>
              <c:pt idx="9">
                <c:v>5</c:v>
              </c:pt>
              <c:pt idx="10">
                <c:v>2</c:v>
              </c:pt>
            </c:numLit>
          </c:val>
          <c:extLst>
            <c:ext xmlns:c16="http://schemas.microsoft.com/office/drawing/2014/chart" uri="{C3380CC4-5D6E-409C-BE32-E72D297353CC}">
              <c16:uniqueId val="{00000005-902C-41A7-8C84-AD49E20DFF8E}"/>
            </c:ext>
          </c:extLst>
        </c:ser>
        <c:ser>
          <c:idx val="6"/>
          <c:order val="6"/>
          <c:tx>
            <c:v>United Kingdom</c:v>
          </c:tx>
          <c:spPr>
            <a:solidFill>
              <a:schemeClr val="accent1">
                <a:lumMod val="60000"/>
              </a:schemeClr>
            </a:solidFill>
            <a:ln>
              <a:noFill/>
            </a:ln>
            <a:effectLst/>
          </c:spPr>
          <c:invertIfNegative val="0"/>
          <c:cat>
            <c:strLit>
              <c:ptCount val="11"/>
              <c:pt idx="0">
                <c:v>2012</c:v>
              </c:pt>
              <c:pt idx="1">
                <c:v>2013</c:v>
              </c:pt>
              <c:pt idx="2">
                <c:v>2014</c:v>
              </c:pt>
              <c:pt idx="3">
                <c:v>2015</c:v>
              </c:pt>
              <c:pt idx="4">
                <c:v>2017</c:v>
              </c:pt>
              <c:pt idx="5">
                <c:v>2018</c:v>
              </c:pt>
              <c:pt idx="6">
                <c:v>2019</c:v>
              </c:pt>
              <c:pt idx="7">
                <c:v>2020</c:v>
              </c:pt>
              <c:pt idx="8">
                <c:v>2021</c:v>
              </c:pt>
              <c:pt idx="9">
                <c:v>2022</c:v>
              </c:pt>
              <c:pt idx="10">
                <c:v>2023</c:v>
              </c:pt>
            </c:strLit>
          </c:cat>
          <c:val>
            <c:numLit>
              <c:formatCode>General</c:formatCode>
              <c:ptCount val="11"/>
              <c:pt idx="0">
                <c:v>0</c:v>
              </c:pt>
              <c:pt idx="1">
                <c:v>1</c:v>
              </c:pt>
              <c:pt idx="2">
                <c:v>0</c:v>
              </c:pt>
              <c:pt idx="3">
                <c:v>0</c:v>
              </c:pt>
              <c:pt idx="4">
                <c:v>0</c:v>
              </c:pt>
              <c:pt idx="5">
                <c:v>3</c:v>
              </c:pt>
              <c:pt idx="6">
                <c:v>0</c:v>
              </c:pt>
              <c:pt idx="7">
                <c:v>1</c:v>
              </c:pt>
              <c:pt idx="8">
                <c:v>1</c:v>
              </c:pt>
              <c:pt idx="9">
                <c:v>0</c:v>
              </c:pt>
              <c:pt idx="10">
                <c:v>1</c:v>
              </c:pt>
            </c:numLit>
          </c:val>
          <c:extLst>
            <c:ext xmlns:c16="http://schemas.microsoft.com/office/drawing/2014/chart" uri="{C3380CC4-5D6E-409C-BE32-E72D297353CC}">
              <c16:uniqueId val="{00000006-902C-41A7-8C84-AD49E20DFF8E}"/>
            </c:ext>
          </c:extLst>
        </c:ser>
        <c:dLbls>
          <c:showLegendKey val="0"/>
          <c:showVal val="0"/>
          <c:showCatName val="0"/>
          <c:showSerName val="0"/>
          <c:showPercent val="0"/>
          <c:showBubbleSize val="0"/>
        </c:dLbls>
        <c:gapWidth val="219"/>
        <c:overlap val="-27"/>
        <c:axId val="305452991"/>
        <c:axId val="1587612543"/>
      </c:barChart>
      <c:catAx>
        <c:axId val="30545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612543"/>
        <c:crosses val="autoZero"/>
        <c:auto val="1"/>
        <c:lblAlgn val="ctr"/>
        <c:lblOffset val="100"/>
        <c:noMultiLvlLbl val="0"/>
      </c:catAx>
      <c:valAx>
        <c:axId val="1587612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45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MOIC over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Lit>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Lit>
          </c:cat>
          <c:val>
            <c:numLit>
              <c:formatCode>General</c:formatCode>
              <c:ptCount val="13"/>
              <c:pt idx="0">
                <c:v>1.3977670078473308</c:v>
              </c:pt>
              <c:pt idx="1">
                <c:v>1.6052766285403282</c:v>
              </c:pt>
              <c:pt idx="2">
                <c:v>2.1778769670330216</c:v>
              </c:pt>
              <c:pt idx="3">
                <c:v>1.354591880081689</c:v>
              </c:pt>
              <c:pt idx="4">
                <c:v>2.2730907595011862</c:v>
              </c:pt>
              <c:pt idx="5">
                <c:v>1.1050823149198901</c:v>
              </c:pt>
              <c:pt idx="6">
                <c:v>1.5880854062372358</c:v>
              </c:pt>
              <c:pt idx="7">
                <c:v>1.3869213189230813</c:v>
              </c:pt>
              <c:pt idx="8">
                <c:v>1.3375432476214824</c:v>
              </c:pt>
              <c:pt idx="9">
                <c:v>1.8015121796811249</c:v>
              </c:pt>
              <c:pt idx="10">
                <c:v>1.1635409236532563</c:v>
              </c:pt>
              <c:pt idx="11">
                <c:v>1.1883990397749857</c:v>
              </c:pt>
              <c:pt idx="12">
                <c:v>1.0460943733805175</c:v>
              </c:pt>
            </c:numLit>
          </c:val>
          <c:smooth val="0"/>
          <c:extLst>
            <c:ext xmlns:c16="http://schemas.microsoft.com/office/drawing/2014/chart" uri="{C3380CC4-5D6E-409C-BE32-E72D297353CC}">
              <c16:uniqueId val="{00000001-12FD-4EF0-A4D9-9314D3452F9A}"/>
            </c:ext>
          </c:extLst>
        </c:ser>
        <c:dLbls>
          <c:showLegendKey val="0"/>
          <c:showVal val="0"/>
          <c:showCatName val="0"/>
          <c:showSerName val="0"/>
          <c:showPercent val="0"/>
          <c:showBubbleSize val="0"/>
        </c:dLbls>
        <c:smooth val="0"/>
        <c:axId val="305446271"/>
        <c:axId val="1668178063"/>
      </c:lineChart>
      <c:catAx>
        <c:axId val="30544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178063"/>
        <c:crosses val="autoZero"/>
        <c:auto val="1"/>
        <c:lblAlgn val="ctr"/>
        <c:lblOffset val="100"/>
        <c:noMultiLvlLbl val="0"/>
      </c:catAx>
      <c:valAx>
        <c:axId val="166817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446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public-private funds.xlsx]Private Fund Questions!PivotTable60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Deals over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'Private Fund Questions'!$C$63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'Private Fund Questions'!$B$64:$B$77</c:f>
              <c:strCache>
                <c:ptCount val="13"/>
                <c:pt idx="0">
                  <c:v>2010</c:v>
                </c:pt>
                <c:pt idx="1">
                  <c:v>2011</c:v>
                </c:pt>
                <c:pt idx="2">
                  <c:v>2012</c:v>
                </c:pt>
                <c:pt idx="3">
                  <c:v>2013</c:v>
                </c:pt>
                <c:pt idx="4">
                  <c:v>2014</c:v>
                </c:pt>
                <c:pt idx="5">
                  <c:v>2015</c:v>
                </c:pt>
                <c:pt idx="6">
                  <c:v>2017</c:v>
                </c:pt>
                <c:pt idx="7">
                  <c:v>2018</c:v>
                </c:pt>
                <c:pt idx="8">
                  <c:v>2019</c:v>
                </c:pt>
                <c:pt idx="9">
                  <c:v>2020</c:v>
                </c:pt>
                <c:pt idx="10">
                  <c:v>2021</c:v>
                </c:pt>
                <c:pt idx="11">
                  <c:v>2022</c:v>
                </c:pt>
                <c:pt idx="12">
                  <c:v>2023</c:v>
                </c:pt>
              </c:strCache>
            </c:strRef>
          </c:cat>
          <c:val>
            <c:numRef>
              <c:f>'Private Fund Questions'!$C$64:$C$77</c:f>
              <c:numCache>
                <c:formatCode>0</c:formatCode>
                <c:ptCount val="13"/>
                <c:pt idx="0">
                  <c:v>29</c:v>
                </c:pt>
                <c:pt idx="1">
                  <c:v>51</c:v>
                </c:pt>
                <c:pt idx="2">
                  <c:v>75</c:v>
                </c:pt>
                <c:pt idx="3">
                  <c:v>16</c:v>
                </c:pt>
                <c:pt idx="4">
                  <c:v>15</c:v>
                </c:pt>
                <c:pt idx="5">
                  <c:v>13</c:v>
                </c:pt>
                <c:pt idx="6">
                  <c:v>15</c:v>
                </c:pt>
                <c:pt idx="7">
                  <c:v>8</c:v>
                </c:pt>
                <c:pt idx="8">
                  <c:v>6</c:v>
                </c:pt>
                <c:pt idx="9">
                  <c:v>2</c:v>
                </c:pt>
                <c:pt idx="10">
                  <c:v>8</c:v>
                </c:pt>
                <c:pt idx="11">
                  <c:v>11</c:v>
                </c:pt>
                <c:pt idx="12">
                  <c:v>9</c:v>
                </c:pt>
              </c:numCache>
            </c:numRef>
          </c:val>
          <c:smooth val="0"/>
          <c:extLst>
            <c:ext xmlns:c16="http://schemas.microsoft.com/office/drawing/2014/chart" uri="{C3380CC4-5D6E-409C-BE32-E72D297353CC}">
              <c16:uniqueId val="{00000001-8C5F-4FD2-B2B7-46EBE7B23C3C}"/>
            </c:ext>
          </c:extLst>
        </c:ser>
        <c:dLbls>
          <c:showLegendKey val="0"/>
          <c:showVal val="0"/>
          <c:showCatName val="0"/>
          <c:showSerName val="0"/>
          <c:showPercent val="0"/>
          <c:showBubbleSize val="0"/>
        </c:dLbls>
        <c:smooth val="0"/>
        <c:axId val="1604555983"/>
        <c:axId val="1308926911"/>
      </c:lineChart>
      <c:catAx>
        <c:axId val="160455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926911"/>
        <c:crosses val="autoZero"/>
        <c:auto val="1"/>
        <c:lblAlgn val="ctr"/>
        <c:lblOffset val="100"/>
        <c:noMultiLvlLbl val="0"/>
      </c:catAx>
      <c:valAx>
        <c:axId val="13089269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55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Historigram-distribution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Historigram-distribution</a:t>
          </a:r>
        </a:p>
      </cx:txPr>
    </cx:title>
    <cx:plotArea>
      <cx:plotAreaRegion>
        <cx:series layoutId="clusteredColumn" uniqueId="{4DECA914-7D01-458C-9D7F-FDFE19481057}">
          <cx:dataLabels pos="inEnd">
            <cx:visibility seriesName="0" categoryName="0" value="1"/>
          </cx:dataLabels>
          <cx:dataId val="0"/>
          <cx:layoutPr>
            <cx:binning intervalClosed="r"/>
          </cx:layoutPr>
        </cx:series>
      </cx:plotAreaRegion>
      <cx:axis id="0">
        <cx:catScaling gapWidth="0"/>
        <cx:tickLabels/>
        <cx:numFmt formatCode="0%" sourceLinked="0"/>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Historigram-dist. -19%/91%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Historigram-dist. -19%/91%</a:t>
          </a:r>
        </a:p>
      </cx:txPr>
    </cx:title>
    <cx:plotArea>
      <cx:plotAreaRegion>
        <cx:series layoutId="clusteredColumn" uniqueId="{BB7DB498-0C24-4357-B753-AE468B1D729F}">
          <cx:dataLabels>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5" Type="http://schemas.microsoft.com/office/2014/relationships/chartEx" Target="../charts/chartEx1.xml"/><Relationship Id="rId10" Type="http://schemas.openxmlformats.org/officeDocument/2006/relationships/chart" Target="../charts/chart18.xml"/><Relationship Id="rId4" Type="http://schemas.openxmlformats.org/officeDocument/2006/relationships/chart" Target="../charts/chart14.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5</xdr:col>
      <xdr:colOff>215900</xdr:colOff>
      <xdr:row>77</xdr:row>
      <xdr:rowOff>1</xdr:rowOff>
    </xdr:from>
    <xdr:to>
      <xdr:col>13</xdr:col>
      <xdr:colOff>695325</xdr:colOff>
      <xdr:row>86</xdr:row>
      <xdr:rowOff>149226</xdr:rowOff>
    </xdr:to>
    <xdr:pic>
      <xdr:nvPicPr>
        <xdr:cNvPr id="2" name="Picture 1">
          <a:extLst>
            <a:ext uri="{FF2B5EF4-FFF2-40B4-BE49-F238E27FC236}">
              <a16:creationId xmlns:a16="http://schemas.microsoft.com/office/drawing/2014/main" id="{C8675AB4-8AD4-4A89-877B-D8598F9B7266}"/>
            </a:ext>
          </a:extLst>
        </xdr:cNvPr>
        <xdr:cNvPicPr>
          <a:picLocks noChangeAspect="1"/>
        </xdr:cNvPicPr>
      </xdr:nvPicPr>
      <xdr:blipFill>
        <a:blip xmlns:r="http://schemas.openxmlformats.org/officeDocument/2006/relationships" r:embed="rId1"/>
        <a:stretch>
          <a:fillRect/>
        </a:stretch>
      </xdr:blipFill>
      <xdr:spPr>
        <a:xfrm>
          <a:off x="4495800" y="13258801"/>
          <a:ext cx="5346700" cy="1778000"/>
        </a:xfrm>
        <a:prstGeom prst="rect">
          <a:avLst/>
        </a:prstGeom>
      </xdr:spPr>
    </xdr:pic>
    <xdr:clientData/>
  </xdr:twoCellAnchor>
  <xdr:twoCellAnchor editAs="oneCell">
    <xdr:from>
      <xdr:col>5</xdr:col>
      <xdr:colOff>228601</xdr:colOff>
      <xdr:row>87</xdr:row>
      <xdr:rowOff>68667</xdr:rowOff>
    </xdr:from>
    <xdr:to>
      <xdr:col>13</xdr:col>
      <xdr:colOff>682625</xdr:colOff>
      <xdr:row>95</xdr:row>
      <xdr:rowOff>47625</xdr:rowOff>
    </xdr:to>
    <xdr:pic>
      <xdr:nvPicPr>
        <xdr:cNvPr id="3" name="Picture 2">
          <a:extLst>
            <a:ext uri="{FF2B5EF4-FFF2-40B4-BE49-F238E27FC236}">
              <a16:creationId xmlns:a16="http://schemas.microsoft.com/office/drawing/2014/main" id="{7C379E07-2841-4995-A9EC-87A923B1277D}"/>
            </a:ext>
          </a:extLst>
        </xdr:cNvPr>
        <xdr:cNvPicPr>
          <a:picLocks noChangeAspect="1"/>
        </xdr:cNvPicPr>
      </xdr:nvPicPr>
      <xdr:blipFill>
        <a:blip xmlns:r="http://schemas.openxmlformats.org/officeDocument/2006/relationships" r:embed="rId2"/>
        <a:stretch>
          <a:fillRect/>
        </a:stretch>
      </xdr:blipFill>
      <xdr:spPr>
        <a:xfrm>
          <a:off x="4508501" y="15168967"/>
          <a:ext cx="5330824" cy="1423583"/>
        </a:xfrm>
        <a:prstGeom prst="rect">
          <a:avLst/>
        </a:prstGeom>
      </xdr:spPr>
    </xdr:pic>
    <xdr:clientData/>
  </xdr:twoCellAnchor>
  <xdr:twoCellAnchor editAs="oneCell">
    <xdr:from>
      <xdr:col>5</xdr:col>
      <xdr:colOff>168275</xdr:colOff>
      <xdr:row>32</xdr:row>
      <xdr:rowOff>57150</xdr:rowOff>
    </xdr:from>
    <xdr:to>
      <xdr:col>13</xdr:col>
      <xdr:colOff>635000</xdr:colOff>
      <xdr:row>42</xdr:row>
      <xdr:rowOff>25400</xdr:rowOff>
    </xdr:to>
    <xdr:pic>
      <xdr:nvPicPr>
        <xdr:cNvPr id="4" name="Picture 3">
          <a:extLst>
            <a:ext uri="{FF2B5EF4-FFF2-40B4-BE49-F238E27FC236}">
              <a16:creationId xmlns:a16="http://schemas.microsoft.com/office/drawing/2014/main" id="{EB31ABB9-8707-4EAB-B507-F12540657181}"/>
            </a:ext>
          </a:extLst>
        </xdr:cNvPr>
        <xdr:cNvPicPr>
          <a:picLocks noChangeAspect="1"/>
        </xdr:cNvPicPr>
      </xdr:nvPicPr>
      <xdr:blipFill>
        <a:blip xmlns:r="http://schemas.openxmlformats.org/officeDocument/2006/relationships" r:embed="rId1"/>
        <a:stretch>
          <a:fillRect/>
        </a:stretch>
      </xdr:blipFill>
      <xdr:spPr>
        <a:xfrm>
          <a:off x="4448175" y="5029200"/>
          <a:ext cx="5343525" cy="1784350"/>
        </a:xfrm>
        <a:prstGeom prst="rect">
          <a:avLst/>
        </a:prstGeom>
      </xdr:spPr>
    </xdr:pic>
    <xdr:clientData/>
  </xdr:twoCellAnchor>
  <xdr:twoCellAnchor editAs="oneCell">
    <xdr:from>
      <xdr:col>5</xdr:col>
      <xdr:colOff>177801</xdr:colOff>
      <xdr:row>42</xdr:row>
      <xdr:rowOff>122641</xdr:rowOff>
    </xdr:from>
    <xdr:to>
      <xdr:col>13</xdr:col>
      <xdr:colOff>628650</xdr:colOff>
      <xdr:row>50</xdr:row>
      <xdr:rowOff>107949</xdr:rowOff>
    </xdr:to>
    <xdr:pic>
      <xdr:nvPicPr>
        <xdr:cNvPr id="5" name="Picture 4">
          <a:extLst>
            <a:ext uri="{FF2B5EF4-FFF2-40B4-BE49-F238E27FC236}">
              <a16:creationId xmlns:a16="http://schemas.microsoft.com/office/drawing/2014/main" id="{4524FD06-1B80-4493-B1A3-9B6BE4CE7AA1}"/>
            </a:ext>
          </a:extLst>
        </xdr:cNvPr>
        <xdr:cNvPicPr>
          <a:picLocks noChangeAspect="1"/>
        </xdr:cNvPicPr>
      </xdr:nvPicPr>
      <xdr:blipFill>
        <a:blip xmlns:r="http://schemas.openxmlformats.org/officeDocument/2006/relationships" r:embed="rId2"/>
        <a:stretch>
          <a:fillRect/>
        </a:stretch>
      </xdr:blipFill>
      <xdr:spPr>
        <a:xfrm>
          <a:off x="4457701" y="6936191"/>
          <a:ext cx="5324474" cy="1429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15875</xdr:colOff>
      <xdr:row>3</xdr:row>
      <xdr:rowOff>177800</xdr:rowOff>
    </xdr:from>
    <xdr:to>
      <xdr:col>8</xdr:col>
      <xdr:colOff>495300</xdr:colOff>
      <xdr:row>9</xdr:row>
      <xdr:rowOff>120650</xdr:rowOff>
    </xdr:to>
    <xdr:sp macro="" textlink="">
      <xdr:nvSpPr>
        <xdr:cNvPr id="2" name="TextBox 1">
          <a:extLst>
            <a:ext uri="{FF2B5EF4-FFF2-40B4-BE49-F238E27FC236}">
              <a16:creationId xmlns:a16="http://schemas.microsoft.com/office/drawing/2014/main" id="{A849B04E-43BC-4174-BAF6-2C519664F107}"/>
            </a:ext>
          </a:extLst>
        </xdr:cNvPr>
        <xdr:cNvSpPr txBox="1"/>
      </xdr:nvSpPr>
      <xdr:spPr>
        <a:xfrm>
          <a:off x="4473575" y="1098550"/>
          <a:ext cx="2917825"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Here</a:t>
          </a:r>
          <a:r>
            <a:rPr lang="en-US" sz="1100" b="0" i="0" baseline="0">
              <a:solidFill>
                <a:schemeClr val="dk1"/>
              </a:solidFill>
              <a:effectLst/>
              <a:latin typeface="+mn-lt"/>
              <a:ea typeface="+mn-ea"/>
              <a:cs typeface="+mn-cs"/>
            </a:rPr>
            <a:t> it is</a:t>
          </a:r>
          <a:r>
            <a:rPr lang="en-US" sz="1100" b="0" i="0">
              <a:solidFill>
                <a:schemeClr val="dk1"/>
              </a:solidFill>
              <a:effectLst/>
              <a:latin typeface="+mn-lt"/>
              <a:ea typeface="+mn-ea"/>
              <a:cs typeface="+mn-cs"/>
            </a:rPr>
            <a:t> the benchmark annualized return over the same period used for Funds 1 &amp; 2. I assume that is what this calculation requires since the next thing is excess return, which I believe  makes more sense for comparison reasons.</a:t>
          </a:r>
          <a:endParaRPr lang="en-US" sz="1100"/>
        </a:p>
      </xdr:txBody>
    </xdr:sp>
    <xdr:clientData/>
  </xdr:twoCellAnchor>
  <xdr:twoCellAnchor>
    <xdr:from>
      <xdr:col>0</xdr:col>
      <xdr:colOff>654051</xdr:colOff>
      <xdr:row>18</xdr:row>
      <xdr:rowOff>161926</xdr:rowOff>
    </xdr:from>
    <xdr:to>
      <xdr:col>8</xdr:col>
      <xdr:colOff>485775</xdr:colOff>
      <xdr:row>29</xdr:row>
      <xdr:rowOff>82551</xdr:rowOff>
    </xdr:to>
    <xdr:graphicFrame macro="">
      <xdr:nvGraphicFramePr>
        <xdr:cNvPr id="3" name="Chart 2">
          <a:extLst>
            <a:ext uri="{FF2B5EF4-FFF2-40B4-BE49-F238E27FC236}">
              <a16:creationId xmlns:a16="http://schemas.microsoft.com/office/drawing/2014/main" id="{CF221AA4-2C9B-4A9C-9F93-B75700987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654050</xdr:colOff>
      <xdr:row>30</xdr:row>
      <xdr:rowOff>6350</xdr:rowOff>
    </xdr:from>
    <xdr:to>
      <xdr:col>8</xdr:col>
      <xdr:colOff>485775</xdr:colOff>
      <xdr:row>41</xdr:row>
      <xdr:rowOff>85725</xdr:rowOff>
    </xdr:to>
    <xdr:graphicFrame macro="">
      <xdr:nvGraphicFramePr>
        <xdr:cNvPr id="4" name="Chart 3">
          <a:extLst>
            <a:ext uri="{FF2B5EF4-FFF2-40B4-BE49-F238E27FC236}">
              <a16:creationId xmlns:a16="http://schemas.microsoft.com/office/drawing/2014/main" id="{EE599D36-38A7-4479-8F7E-272AE29B0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142876</xdr:colOff>
      <xdr:row>19</xdr:row>
      <xdr:rowOff>15876</xdr:rowOff>
    </xdr:from>
    <xdr:to>
      <xdr:col>20</xdr:col>
      <xdr:colOff>425450</xdr:colOff>
      <xdr:row>29</xdr:row>
      <xdr:rowOff>123826</xdr:rowOff>
    </xdr:to>
    <xdr:graphicFrame macro="">
      <xdr:nvGraphicFramePr>
        <xdr:cNvPr id="5" name="Chart 4">
          <a:extLst>
            <a:ext uri="{FF2B5EF4-FFF2-40B4-BE49-F238E27FC236}">
              <a16:creationId xmlns:a16="http://schemas.microsoft.com/office/drawing/2014/main" id="{813F6908-189E-44DF-8120-0C196AE58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142875</xdr:colOff>
      <xdr:row>30</xdr:row>
      <xdr:rowOff>47625</xdr:rowOff>
    </xdr:from>
    <xdr:to>
      <xdr:col>20</xdr:col>
      <xdr:colOff>425450</xdr:colOff>
      <xdr:row>41</xdr:row>
      <xdr:rowOff>120650</xdr:rowOff>
    </xdr:to>
    <xdr:graphicFrame macro="">
      <xdr:nvGraphicFramePr>
        <xdr:cNvPr id="6" name="Chart 5">
          <a:extLst>
            <a:ext uri="{FF2B5EF4-FFF2-40B4-BE49-F238E27FC236}">
              <a16:creationId xmlns:a16="http://schemas.microsoft.com/office/drawing/2014/main" id="{E203D8AB-5C30-46DA-931C-2DC77CE92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73025</xdr:colOff>
      <xdr:row>49</xdr:row>
      <xdr:rowOff>206376</xdr:rowOff>
    </xdr:from>
    <xdr:to>
      <xdr:col>24</xdr:col>
      <xdr:colOff>76200</xdr:colOff>
      <xdr:row>69</xdr:row>
      <xdr:rowOff>142876</xdr:rowOff>
    </xdr:to>
    <xdr:sp macro="" textlink="">
      <xdr:nvSpPr>
        <xdr:cNvPr id="7" name="TextBox 6">
          <a:extLst>
            <a:ext uri="{FF2B5EF4-FFF2-40B4-BE49-F238E27FC236}">
              <a16:creationId xmlns:a16="http://schemas.microsoft.com/office/drawing/2014/main" id="{37CD8721-0C9B-4E10-95AB-279E899E1FCC}"/>
            </a:ext>
          </a:extLst>
        </xdr:cNvPr>
        <xdr:cNvSpPr txBox="1"/>
      </xdr:nvSpPr>
      <xdr:spPr>
        <a:xfrm>
          <a:off x="10017125" y="9750426"/>
          <a:ext cx="6708775" cy="369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FUND 1</a:t>
          </a:r>
        </a:p>
        <a:p>
          <a:endParaRPr lang="en-US" sz="1100"/>
        </a:p>
        <a:p>
          <a:r>
            <a:rPr lang="en-US" sz="1100"/>
            <a:t>- </a:t>
          </a:r>
          <a:r>
            <a:rPr lang="en-US" sz="1100" b="0" i="0">
              <a:solidFill>
                <a:schemeClr val="dk1"/>
              </a:solidFill>
              <a:effectLst/>
              <a:latin typeface="+mn-lt"/>
              <a:ea typeface="+mn-ea"/>
              <a:cs typeface="+mn-cs"/>
            </a:rPr>
            <a:t>Large/mid-cap assets together amount to $80.3 billion, while small/mid-cap assets total $33 billion. Moreover, it has a larger presence in larger caps than the benchmark ($42.9B vs. $40.3B) and a smaller presence in smaller caps ($16.1B vs. $19.8B). It's noteworthy to mention that, in this case, small caps are not that 'small,' with $12 billion or less. I observe a very strong presence in large caps considering SMB. The ER is quite close to the benchmark in 2023, and it makes sense. I perceive the fund as conservative, considering the data extracted from MBA Dartmouth for </a:t>
          </a:r>
          <a:r>
            <a:rPr lang="en-US" sz="1100" b="0" i="1">
              <a:solidFill>
                <a:schemeClr val="dk1"/>
              </a:solidFill>
              <a:effectLst/>
              <a:latin typeface="+mn-lt"/>
              <a:ea typeface="+mn-ea"/>
              <a:cs typeface="+mn-cs"/>
            </a:rPr>
            <a:t>Size and Investment portfolios</a:t>
          </a:r>
          <a:r>
            <a:rPr lang="en-US" sz="1100" b="0" i="0">
              <a:solidFill>
                <a:schemeClr val="dk1"/>
              </a:solidFill>
              <a:effectLst/>
              <a:latin typeface="+mn-lt"/>
              <a:ea typeface="+mn-ea"/>
              <a:cs typeface="+mn-cs"/>
            </a:rPr>
            <a:t>, as the returns for Nov. 2023/3 months/TTM are close - 10.27/3.89/1.32 against 7.35/-0.59/0.77. Even though the run in small and mid caps was remarkable after October 27th last year, I find it normal for this fund to perform a little better given the quality larger cap presence for a longer</a:t>
          </a:r>
          <a:r>
            <a:rPr lang="en-US" sz="1100" b="0" i="0" baseline="0">
              <a:solidFill>
                <a:schemeClr val="dk1"/>
              </a:solidFill>
              <a:effectLst/>
              <a:latin typeface="+mn-lt"/>
              <a:ea typeface="+mn-ea"/>
              <a:cs typeface="+mn-cs"/>
            </a:rPr>
            <a:t> period (2023 was not good overall for the Russell 2000 especially)</a:t>
          </a:r>
          <a:r>
            <a:rPr lang="en-US" sz="1100" b="0" i="0">
              <a:solidFill>
                <a:schemeClr val="dk1"/>
              </a:solidFill>
              <a:effectLst/>
              <a:latin typeface="+mn-lt"/>
              <a:ea typeface="+mn-ea"/>
              <a:cs typeface="+mn-cs"/>
            </a:rPr>
            <a:t>. I don't have as much valuation stats here to discuss HML, but my guess is that it is also a value fund. In fact, it has a lower annualized return in the last 10 years, even though it is supposed to be less volatile/more conservative with a higher Beta.</a:t>
          </a:r>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I would not categorize it as a momentum fund based on the data. Only in 2005, 2010 and 2014 does the fund come within 6.50% of the momentum factor, as per the MBA Dartmouth datasheet. In almost all other years, the difference exceeds 20%. In fact, in only 7 out of 22 periods do they share the same sign for YoY returns.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twoCellAnchor>
    <xdr:from>
      <xdr:col>0</xdr:col>
      <xdr:colOff>107949</xdr:colOff>
      <xdr:row>50</xdr:row>
      <xdr:rowOff>3174</xdr:rowOff>
    </xdr:from>
    <xdr:to>
      <xdr:col>12</xdr:col>
      <xdr:colOff>285750</xdr:colOff>
      <xdr:row>74</xdr:row>
      <xdr:rowOff>0</xdr:rowOff>
    </xdr:to>
    <xdr:sp macro="" textlink="">
      <xdr:nvSpPr>
        <xdr:cNvPr id="8" name="TextBox 7">
          <a:extLst>
            <a:ext uri="{FF2B5EF4-FFF2-40B4-BE49-F238E27FC236}">
              <a16:creationId xmlns:a16="http://schemas.microsoft.com/office/drawing/2014/main" id="{439A0289-95D5-4C0B-B40E-BF54ED03279D}"/>
            </a:ext>
          </a:extLst>
        </xdr:cNvPr>
        <xdr:cNvSpPr txBox="1"/>
      </xdr:nvSpPr>
      <xdr:spPr>
        <a:xfrm>
          <a:off x="107949" y="9769474"/>
          <a:ext cx="9512301" cy="4454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FUND 2 (more data)</a:t>
          </a:r>
        </a:p>
        <a:p>
          <a:endParaRPr lang="en-US" sz="1100"/>
        </a:p>
        <a:p>
          <a:r>
            <a:rPr lang="en-US" sz="1100"/>
            <a:t>-</a:t>
          </a:r>
          <a:r>
            <a:rPr lang="en-US" sz="1100" baseline="0"/>
            <a:t> </a:t>
          </a:r>
          <a:r>
            <a:rPr lang="en-US" sz="1100" b="0" i="0">
              <a:solidFill>
                <a:schemeClr val="dk1"/>
              </a:solidFill>
              <a:effectLst/>
              <a:latin typeface="+mn-lt"/>
              <a:ea typeface="+mn-ea"/>
              <a:cs typeface="+mn-cs"/>
            </a:rPr>
            <a:t>Large/mid-cap assets together amount to $67.2 billion, while small/mid-cap assets together total $51.8 billion. Large-cap assets at $29.6 billion surpass small-cap assets at $8.5 billion by far. This fund exhibits a stronger focus on larger companies when considering SMB. Additionally, I believe it follows a 'conservative' pattern. The presence of quality large caps supports this observation. Data extracted from MBA Dartmouth </a:t>
          </a:r>
          <a:r>
            <a:rPr lang="en-US" sz="1100" b="0" i="1">
              <a:solidFill>
                <a:schemeClr val="dk1"/>
              </a:solidFill>
              <a:effectLst/>
              <a:latin typeface="+mn-lt"/>
              <a:ea typeface="+mn-ea"/>
              <a:cs typeface="+mn-cs"/>
            </a:rPr>
            <a:t>for Size and Investment portfolios </a:t>
          </a:r>
          <a:r>
            <a:rPr lang="en-US" sz="1100" b="0" i="0">
              <a:solidFill>
                <a:schemeClr val="dk1"/>
              </a:solidFill>
              <a:effectLst/>
              <a:latin typeface="+mn-lt"/>
              <a:ea typeface="+mn-ea"/>
              <a:cs typeface="+mn-cs"/>
            </a:rPr>
            <a:t>aligns with my statement, as the returns for Nov. 2023/3 months/TTM are close - 10.20/3.46/1.19 against 7.35/-0.59/0.77. I attribute the positive differences in Nov. 2023 and 3 months data to the excellent performance of small caps in the last eight weeks of 2023, where the Russell 2000 and the S&amp;P400 soared. I'm sure the fund had some positions there. The valuation fundamentals indicate a value fund with P/E and P/B ratios at 12.5 and 1.8, respectively; considering</a:t>
          </a:r>
          <a:r>
            <a:rPr lang="en-US" sz="1100" b="0" i="0" baseline="0">
              <a:solidFill>
                <a:schemeClr val="dk1"/>
              </a:solidFill>
              <a:effectLst/>
              <a:latin typeface="+mn-lt"/>
              <a:ea typeface="+mn-ea"/>
              <a:cs typeface="+mn-cs"/>
            </a:rPr>
            <a:t> HML purposes</a:t>
          </a:r>
          <a:r>
            <a:rPr lang="en-US" sz="1100" b="0" i="0">
              <a:solidFill>
                <a:schemeClr val="dk1"/>
              </a:solidFill>
              <a:effectLst/>
              <a:latin typeface="+mn-lt"/>
              <a:ea typeface="+mn-ea"/>
              <a:cs typeface="+mn-cs"/>
            </a:rPr>
            <a:t>. In these terms, I believe it clearly aligns with the 'big value' categorization, as evidenced by the data extracted from MBA Dartmouth in </a:t>
          </a:r>
          <a:r>
            <a:rPr lang="en-US" sz="1100" b="0" i="1">
              <a:solidFill>
                <a:schemeClr val="dk1"/>
              </a:solidFill>
              <a:effectLst/>
              <a:latin typeface="+mn-lt"/>
              <a:ea typeface="+mn-ea"/>
              <a:cs typeface="+mn-cs"/>
            </a:rPr>
            <a:t>Size and Book-to-Market portfolios</a:t>
          </a:r>
          <a:r>
            <a:rPr lang="en-US" sz="1100" b="0" i="0">
              <a:solidFill>
                <a:schemeClr val="dk1"/>
              </a:solidFill>
              <a:effectLst/>
              <a:latin typeface="+mn-lt"/>
              <a:ea typeface="+mn-ea"/>
              <a:cs typeface="+mn-cs"/>
            </a:rPr>
            <a:t>, showing ratios of 10.20/3.46/1.19 against 12.22/4.05/-2.56. It was not a good year for value stocks. The fund seems to have outperformed there by more than 4%. However, in my opinion, it is understandable the negative ER compared to the benchmark (highly focused on Large caps with $51.9B vs. $29.6B) in 2023 because the same small caps I mentioned before ($8B in &lt;$2B</a:t>
          </a:r>
          <a:r>
            <a:rPr lang="en-US" sz="1100" b="0" i="0" baseline="0">
              <a:solidFill>
                <a:schemeClr val="dk1"/>
              </a:solidFill>
              <a:effectLst/>
              <a:latin typeface="+mn-lt"/>
              <a:ea typeface="+mn-ea"/>
              <a:cs typeface="+mn-cs"/>
            </a:rPr>
            <a:t> market cap presence is considerable</a:t>
          </a:r>
          <a:r>
            <a:rPr lang="en-US" sz="1100" b="0" i="0">
              <a:solidFill>
                <a:schemeClr val="dk1"/>
              </a:solidFill>
              <a:effectLst/>
              <a:latin typeface="+mn-lt"/>
              <a:ea typeface="+mn-ea"/>
              <a:cs typeface="+mn-cs"/>
            </a:rPr>
            <a:t>) made the fund lag in the previous nine or ten months to Oct 27th, 2023.</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3.1 yield can be categorized as strong, probably growing until reaching 5%. This aligns with the value narrative I have been emphasizing. I don't have much additional data to share, except for an interesting observation on the MBA Dartmouth datasheet. On the Yield sheet, you can observe something intriguing. The number of securities/firms close to Fund #2 is associated with the Hi30. However, the signs/returns of the value weight appear to fit worse in this scenario compared to equal weight ones. When it comes to yields, we might be able to see it differently.</a:t>
          </a:r>
        </a:p>
        <a:p>
          <a:endParaRPr lang="en-U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I would not categorize it as a momentum fund based on the data. Only in 2005, 2010, 2014, and 2020 (the last one is particularly interesting to me, as it is quite close; I'm certain a company in both Fund #2 and the Hi70 Lo30 NYSE performed well) does the fund come within 6.50% of the momentum factor, according to the MBA Dartmouth datasheet. In almost all other years, the difference exceeds 20%. In fact, in only 7 out of 22 periods do they share the same sign for YoY returns. Similarly, in Fund #1, only 7/22 years show the momentum portfolio and the fund sharing the same sign in YoY returns." This observation indicates the similarity between the funds and suggests their focus on long-term value horizons. With numerous medium percentiles, I believe the funds actively avoid</a:t>
          </a:r>
          <a:r>
            <a:rPr lang="en-US" sz="1100" b="0" i="0" baseline="0">
              <a:solidFill>
                <a:schemeClr val="dk1"/>
              </a:solidFill>
              <a:effectLst/>
              <a:latin typeface="+mn-lt"/>
              <a:ea typeface="+mn-ea"/>
              <a:cs typeface="+mn-cs"/>
            </a:rPr>
            <a:t> being too high (HI) or too low (LO). Med and conservatism.</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xdr:txBody>
    </xdr:sp>
    <xdr:clientData/>
  </xdr:twoCellAnchor>
  <xdr:twoCellAnchor>
    <xdr:from>
      <xdr:col>0</xdr:col>
      <xdr:colOff>180974</xdr:colOff>
      <xdr:row>77</xdr:row>
      <xdr:rowOff>152400</xdr:rowOff>
    </xdr:from>
    <xdr:to>
      <xdr:col>10</xdr:col>
      <xdr:colOff>47625</xdr:colOff>
      <xdr:row>93</xdr:row>
      <xdr:rowOff>47625</xdr:rowOff>
    </xdr:to>
    <xdr:sp macro="" textlink="">
      <xdr:nvSpPr>
        <xdr:cNvPr id="9" name="TextBox 8">
          <a:extLst>
            <a:ext uri="{FF2B5EF4-FFF2-40B4-BE49-F238E27FC236}">
              <a16:creationId xmlns:a16="http://schemas.microsoft.com/office/drawing/2014/main" id="{9CF5570B-BA5D-4239-BAA1-646BDF8E91C9}"/>
            </a:ext>
          </a:extLst>
        </xdr:cNvPr>
        <xdr:cNvSpPr txBox="1"/>
      </xdr:nvSpPr>
      <xdr:spPr>
        <a:xfrm>
          <a:off x="180974" y="14928850"/>
          <a:ext cx="7981951" cy="284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Revisiting my thoughts from the previous question, I believe the investment style for both funds is value-driven. The funds appear to be diversified, with Fund #2 exhibiting a broader diversification. They likely encompass diverse asset classes, with varied allocations across sectors and industries, paying attention to asset rotation and the different business cycles. Over the last decade, both funds seem to have treated various financial instruments passively, holding and waiting long-term, even though the turnover for Fund #1 is 20.37%. I attribute this to 2022, which was the worst year for Fund #1 since 2008 and the third worst for both funds since 2002, with a -2.23% geometric mean return. The excess return compared to the benchmark exceeded -10% the same year, reflecting understandable moves.</a:t>
          </a:r>
        </a:p>
        <a:p>
          <a:r>
            <a:rPr lang="en-US" sz="1100" b="0" i="0">
              <a:solidFill>
                <a:schemeClr val="dk1"/>
              </a:solidFill>
              <a:effectLst/>
              <a:latin typeface="+mn-lt"/>
              <a:ea typeface="+mn-ea"/>
              <a:cs typeface="+mn-cs"/>
            </a:rPr>
            <a:t>I would also assert that they follow more of a top-down approach. Both funds seem to react similarly to the most significant US (and global) macro events since 2002. Even in the final year of</a:t>
          </a:r>
          <a:r>
            <a:rPr lang="en-US" sz="1100" b="0" i="0" baseline="0">
              <a:solidFill>
                <a:schemeClr val="dk1"/>
              </a:solidFill>
              <a:effectLst/>
              <a:latin typeface="+mn-lt"/>
              <a:ea typeface="+mn-ea"/>
              <a:cs typeface="+mn-cs"/>
            </a:rPr>
            <a:t> the</a:t>
          </a:r>
          <a:r>
            <a:rPr lang="en-US" sz="1100" b="0" i="0">
              <a:solidFill>
                <a:schemeClr val="dk1"/>
              </a:solidFill>
              <a:effectLst/>
              <a:latin typeface="+mn-lt"/>
              <a:ea typeface="+mn-ea"/>
              <a:cs typeface="+mn-cs"/>
            </a:rPr>
            <a:t> dot-com crisis, 2002, I can see both funds were negative. Besides 2002, the worst year by far is 2008 (Great Financial Crisis), followed by 2022 with the largest inflationary period in 40 years and the strongest tightening period by the Fed in the same period—which we are about to start forgetting. Additionally, 2018 was marked by US-Sino tensions (China). The impact of Covid in 2020 was mitigated by a strong Q4,</a:t>
          </a:r>
          <a:r>
            <a:rPr lang="en-US" sz="1100" b="0" i="0" baseline="0">
              <a:solidFill>
                <a:schemeClr val="dk1"/>
              </a:solidFill>
              <a:effectLst/>
              <a:latin typeface="+mn-lt"/>
              <a:ea typeface="+mn-ea"/>
              <a:cs typeface="+mn-cs"/>
            </a:rPr>
            <a:t> as we all know. Same with the positive catalysts, 2003, 2009, 2021, 2023...</a:t>
          </a:r>
          <a:endParaRPr lang="en-US" sz="1100" b="0" i="0">
            <a:solidFill>
              <a:schemeClr val="dk1"/>
            </a:solidFill>
            <a:effectLst/>
            <a:latin typeface="+mn-lt"/>
            <a:ea typeface="+mn-ea"/>
            <a:cs typeface="+mn-cs"/>
          </a:endParaRPr>
        </a:p>
      </xdr:txBody>
    </xdr:sp>
    <xdr:clientData/>
  </xdr:twoCellAnchor>
  <xdr:twoCellAnchor>
    <xdr:from>
      <xdr:col>0</xdr:col>
      <xdr:colOff>126999</xdr:colOff>
      <xdr:row>97</xdr:row>
      <xdr:rowOff>98424</xdr:rowOff>
    </xdr:from>
    <xdr:to>
      <xdr:col>10</xdr:col>
      <xdr:colOff>323850</xdr:colOff>
      <xdr:row>109</xdr:row>
      <xdr:rowOff>95250</xdr:rowOff>
    </xdr:to>
    <xdr:sp macro="" textlink="">
      <xdr:nvSpPr>
        <xdr:cNvPr id="10" name="TextBox 9">
          <a:extLst>
            <a:ext uri="{FF2B5EF4-FFF2-40B4-BE49-F238E27FC236}">
              <a16:creationId xmlns:a16="http://schemas.microsoft.com/office/drawing/2014/main" id="{2F0F50A5-847C-4423-8A1D-983BB0741889}"/>
            </a:ext>
          </a:extLst>
        </xdr:cNvPr>
        <xdr:cNvSpPr txBox="1"/>
      </xdr:nvSpPr>
      <xdr:spPr>
        <a:xfrm>
          <a:off x="126999" y="18557874"/>
          <a:ext cx="8312151" cy="2206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I would start by discussing asset allocation, security selection, and the top-down approach. My aim is to conduct a more thorough report, considering various sectors and industries, along with other more-focused fundamentals such as Debt-to-Equity, if existing.</a:t>
          </a:r>
          <a:r>
            <a:rPr lang="en-US" sz="1100" b="0" i="0" baseline="0">
              <a:solidFill>
                <a:schemeClr val="dk1"/>
              </a:solidFill>
              <a:effectLst/>
              <a:latin typeface="+mn-lt"/>
              <a:ea typeface="+mn-ea"/>
              <a:cs typeface="+mn-cs"/>
            </a:rPr>
            <a:t> E</a:t>
          </a:r>
          <a:r>
            <a:rPr lang="en-US" sz="1100" b="0" i="0">
              <a:solidFill>
                <a:schemeClr val="dk1"/>
              </a:solidFill>
              <a:effectLst/>
              <a:latin typeface="+mn-lt"/>
              <a:ea typeface="+mn-ea"/>
              <a:cs typeface="+mn-cs"/>
            </a:rPr>
            <a:t>xpense ratios could be useful</a:t>
          </a:r>
          <a:r>
            <a:rPr lang="en-US" sz="1100" b="0" i="0" baseline="0">
              <a:solidFill>
                <a:schemeClr val="dk1"/>
              </a:solidFill>
              <a:effectLst/>
              <a:latin typeface="+mn-lt"/>
              <a:ea typeface="+mn-ea"/>
              <a:cs typeface="+mn-cs"/>
            </a:rPr>
            <a:t> too</a:t>
          </a:r>
          <a:r>
            <a:rPr lang="en-US" sz="1100" b="0" i="0">
              <a:solidFill>
                <a:schemeClr val="dk1"/>
              </a:solidFill>
              <a:effectLst/>
              <a:latin typeface="+mn-lt"/>
              <a:ea typeface="+mn-ea"/>
              <a:cs typeface="+mn-cs"/>
            </a:rPr>
            <a:t>. I do not have the required material, but I wanted to mention what I would do, especially for Fund #1.</a:t>
          </a:r>
        </a:p>
        <a:p>
          <a:r>
            <a:rPr lang="en-US" sz="1100" b="0" i="0">
              <a:solidFill>
                <a:schemeClr val="dk1"/>
              </a:solidFill>
              <a:effectLst/>
              <a:latin typeface="+mn-lt"/>
              <a:ea typeface="+mn-ea"/>
              <a:cs typeface="+mn-cs"/>
            </a:rPr>
            <a:t>The P/E ratio in Fund #2 seems healthy, standing at 12.5. However, it would be best to compare it to similar funds, and the industries</a:t>
          </a:r>
          <a:r>
            <a:rPr lang="en-US" sz="1100" b="0" i="0" baseline="0">
              <a:solidFill>
                <a:schemeClr val="dk1"/>
              </a:solidFill>
              <a:effectLst/>
              <a:latin typeface="+mn-lt"/>
              <a:ea typeface="+mn-ea"/>
              <a:cs typeface="+mn-cs"/>
            </a:rPr>
            <a:t> involved</a:t>
          </a:r>
          <a:r>
            <a:rPr lang="en-US" sz="1100" b="0" i="0">
              <a:solidFill>
                <a:schemeClr val="dk1"/>
              </a:solidFill>
              <a:effectLst/>
              <a:latin typeface="+mn-lt"/>
              <a:ea typeface="+mn-ea"/>
              <a:cs typeface="+mn-cs"/>
            </a:rPr>
            <a:t>. </a:t>
          </a:r>
        </a:p>
        <a:p>
          <a:r>
            <a:rPr lang="en-US" sz="1100" b="0" i="0">
              <a:solidFill>
                <a:schemeClr val="dk1"/>
              </a:solidFill>
              <a:effectLst/>
              <a:latin typeface="+mn-lt"/>
              <a:ea typeface="+mn-ea"/>
              <a:cs typeface="+mn-cs"/>
            </a:rPr>
            <a:t>Besides performance vs. the benchmark, I could dig deeper into the CAPM model (Risk analysis) and Alpha to gain a broader understanding of "things", taking into account other "stats", such as Rf, etc. In the same space, CAL, CML, Indifferent curve, Efficient</a:t>
          </a:r>
          <a:r>
            <a:rPr lang="en-US" sz="1100" b="0" i="0" baseline="0">
              <a:solidFill>
                <a:schemeClr val="dk1"/>
              </a:solidFill>
              <a:effectLst/>
              <a:latin typeface="+mn-lt"/>
              <a:ea typeface="+mn-ea"/>
              <a:cs typeface="+mn-cs"/>
            </a:rPr>
            <a:t> portfolios...even weight portfolios using Solver here in Excel. Ill try get into some in new tabs (CAPM-RISK-ALPHA and PORTF. OPTIMIZ.)</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A more technical analysis could also be conducted in E-views and some programming tools, attempting regressions, especially considering macro events and variables such as GDP, inflation, unemployment, sentiment, and trying to identify the variance of those historical</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returns. I have</a:t>
          </a:r>
          <a:r>
            <a:rPr lang="en-US" sz="1100" b="0" i="0" baseline="0">
              <a:solidFill>
                <a:schemeClr val="dk1"/>
              </a:solidFill>
              <a:effectLst/>
              <a:latin typeface="+mn-lt"/>
              <a:ea typeface="+mn-ea"/>
              <a:cs typeface="+mn-cs"/>
            </a:rPr>
            <a:t> a few I have done in the past, including Fama French. I can post some screenshots/do some work in a new tab. Even more technical in my view, Monte Carlo simulations or sensitivity analyses could be useful here.</a:t>
          </a:r>
          <a:endParaRPr lang="en-US" sz="1100" b="0" i="0">
            <a:solidFill>
              <a:schemeClr val="dk1"/>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263525</xdr:colOff>
      <xdr:row>5</xdr:row>
      <xdr:rowOff>39687</xdr:rowOff>
    </xdr:from>
    <xdr:to>
      <xdr:col>23</xdr:col>
      <xdr:colOff>457200</xdr:colOff>
      <xdr:row>20</xdr:row>
      <xdr:rowOff>65087</xdr:rowOff>
    </xdr:to>
    <xdr:graphicFrame macro="">
      <xdr:nvGraphicFramePr>
        <xdr:cNvPr id="2" name="Chart 1">
          <a:extLst>
            <a:ext uri="{FF2B5EF4-FFF2-40B4-BE49-F238E27FC236}">
              <a16:creationId xmlns:a16="http://schemas.microsoft.com/office/drawing/2014/main" id="{0953BB53-858A-4916-AFA8-71E887CDC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234950</xdr:colOff>
      <xdr:row>31</xdr:row>
      <xdr:rowOff>87312</xdr:rowOff>
    </xdr:from>
    <xdr:to>
      <xdr:col>23</xdr:col>
      <xdr:colOff>428625</xdr:colOff>
      <xdr:row>46</xdr:row>
      <xdr:rowOff>115887</xdr:rowOff>
    </xdr:to>
    <xdr:graphicFrame macro="">
      <xdr:nvGraphicFramePr>
        <xdr:cNvPr id="3" name="Chart 2">
          <a:extLst>
            <a:ext uri="{FF2B5EF4-FFF2-40B4-BE49-F238E27FC236}">
              <a16:creationId xmlns:a16="http://schemas.microsoft.com/office/drawing/2014/main" id="{CF999F1C-B3B2-424B-8F63-D85B2E60D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273050</xdr:colOff>
      <xdr:row>5</xdr:row>
      <xdr:rowOff>65087</xdr:rowOff>
    </xdr:from>
    <xdr:to>
      <xdr:col>31</xdr:col>
      <xdr:colOff>581025</xdr:colOff>
      <xdr:row>20</xdr:row>
      <xdr:rowOff>93662</xdr:rowOff>
    </xdr:to>
    <xdr:graphicFrame macro="">
      <xdr:nvGraphicFramePr>
        <xdr:cNvPr id="4" name="Chart 3">
          <a:extLst>
            <a:ext uri="{FF2B5EF4-FFF2-40B4-BE49-F238E27FC236}">
              <a16:creationId xmlns:a16="http://schemas.microsoft.com/office/drawing/2014/main" id="{09A65B98-9A78-42BB-A2BE-2C6605237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190500</xdr:colOff>
      <xdr:row>31</xdr:row>
      <xdr:rowOff>96837</xdr:rowOff>
    </xdr:from>
    <xdr:to>
      <xdr:col>31</xdr:col>
      <xdr:colOff>492125</xdr:colOff>
      <xdr:row>46</xdr:row>
      <xdr:rowOff>122237</xdr:rowOff>
    </xdr:to>
    <xdr:graphicFrame macro="">
      <xdr:nvGraphicFramePr>
        <xdr:cNvPr id="5" name="Chart 4">
          <a:extLst>
            <a:ext uri="{FF2B5EF4-FFF2-40B4-BE49-F238E27FC236}">
              <a16:creationId xmlns:a16="http://schemas.microsoft.com/office/drawing/2014/main" id="{24FFB725-0E13-4569-B606-FD165D26C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257175</xdr:colOff>
      <xdr:row>55</xdr:row>
      <xdr:rowOff>87312</xdr:rowOff>
    </xdr:from>
    <xdr:to>
      <xdr:col>23</xdr:col>
      <xdr:colOff>444500</xdr:colOff>
      <xdr:row>70</xdr:row>
      <xdr:rowOff>112712</xdr:rowOff>
    </xdr:to>
    <xdr:graphicFrame macro="">
      <xdr:nvGraphicFramePr>
        <xdr:cNvPr id="6" name="Chart 5">
          <a:extLst>
            <a:ext uri="{FF2B5EF4-FFF2-40B4-BE49-F238E27FC236}">
              <a16:creationId xmlns:a16="http://schemas.microsoft.com/office/drawing/2014/main" id="{D6196323-1C12-4A2E-97A2-73F3B2977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323850</xdr:colOff>
      <xdr:row>9</xdr:row>
      <xdr:rowOff>11112</xdr:rowOff>
    </xdr:from>
    <xdr:to>
      <xdr:col>41</xdr:col>
      <xdr:colOff>95250</xdr:colOff>
      <xdr:row>34</xdr:row>
      <xdr:rowOff>76200</xdr:rowOff>
    </xdr:to>
    <xdr:graphicFrame macro="">
      <xdr:nvGraphicFramePr>
        <xdr:cNvPr id="7" name="Chart 6">
          <a:extLst>
            <a:ext uri="{FF2B5EF4-FFF2-40B4-BE49-F238E27FC236}">
              <a16:creationId xmlns:a16="http://schemas.microsoft.com/office/drawing/2014/main" id="{CA89B22F-5519-4097-AE50-FB78CB3AC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330200</xdr:colOff>
      <xdr:row>1</xdr:row>
      <xdr:rowOff>63501</xdr:rowOff>
    </xdr:from>
    <xdr:to>
      <xdr:col>9</xdr:col>
      <xdr:colOff>539750</xdr:colOff>
      <xdr:row>15</xdr:row>
      <xdr:rowOff>1</xdr:rowOff>
    </xdr:to>
    <xdr:sp macro="" textlink="">
      <xdr:nvSpPr>
        <xdr:cNvPr id="2" name="TextBox 1">
          <a:extLst>
            <a:ext uri="{FF2B5EF4-FFF2-40B4-BE49-F238E27FC236}">
              <a16:creationId xmlns:a16="http://schemas.microsoft.com/office/drawing/2014/main" id="{0AB7885C-237A-4240-895C-26D4D57936BC}"/>
            </a:ext>
          </a:extLst>
        </xdr:cNvPr>
        <xdr:cNvSpPr txBox="1"/>
      </xdr:nvSpPr>
      <xdr:spPr>
        <a:xfrm>
          <a:off x="330200" y="247651"/>
          <a:ext cx="5695950" cy="251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I understand that you may not be exploring technical analysis in this initial case study, but I'd like to share how I would approach it. If necessary, I'm available to get into it in the near term; please let me know.</a:t>
          </a:r>
        </a:p>
        <a:p>
          <a:r>
            <a:rPr lang="en-US" sz="1100" b="0" i="0">
              <a:solidFill>
                <a:schemeClr val="dk1"/>
              </a:solidFill>
              <a:effectLst/>
              <a:latin typeface="+mn-lt"/>
              <a:ea typeface="+mn-ea"/>
              <a:cs typeface="+mn-cs"/>
            </a:rPr>
            <a:t>The primary objective here would be to examine how the funds and the benchmark historically respond to macro variables, assuming a top-down approach. For a more detailed analysis, I would require more returns and calculate variances data from Funds 1 &amp; 2 and the benchmark. Simultaneously, I would gather data for GDP growth, CPI, Unemployment, Sentiment, 10-year Rf, some</a:t>
          </a:r>
          <a:r>
            <a:rPr lang="en-US" sz="1100" b="0" i="0" baseline="0">
              <a:solidFill>
                <a:schemeClr val="dk1"/>
              </a:solidFill>
              <a:effectLst/>
              <a:latin typeface="+mn-lt"/>
              <a:ea typeface="+mn-ea"/>
              <a:cs typeface="+mn-cs"/>
            </a:rPr>
            <a:t> other benchmark</a:t>
          </a:r>
          <a:r>
            <a:rPr lang="en-US" sz="1100" b="0" i="0">
              <a:solidFill>
                <a:schemeClr val="dk1"/>
              </a:solidFill>
              <a:effectLst/>
              <a:latin typeface="+mn-lt"/>
              <a:ea typeface="+mn-ea"/>
              <a:cs typeface="+mn-cs"/>
            </a:rPr>
            <a:t>, and the 30-year mortgage rate during the same period. Utilizing E-views, I could create a model to identify different coefficients, analyzing their impact on Funds 1 &amp; 2 based on MLR regressions. Additionally, it would provide statistical insights to assess the relevance of certain variables or identify the need for more data based on the R-squared value. Bayesian</a:t>
          </a:r>
          <a:r>
            <a:rPr lang="en-US" sz="1100" b="0" i="0" baseline="0">
              <a:solidFill>
                <a:schemeClr val="dk1"/>
              </a:solidFill>
              <a:effectLst/>
              <a:latin typeface="+mn-lt"/>
              <a:ea typeface="+mn-ea"/>
              <a:cs typeface="+mn-cs"/>
            </a:rPr>
            <a:t> stats and programming tools could be useful too.</a:t>
          </a:r>
          <a:r>
            <a:rPr lang="en-US" sz="1100" b="0" i="0">
              <a:solidFill>
                <a:schemeClr val="dk1"/>
              </a:solidFill>
              <a:effectLst/>
              <a:latin typeface="+mn-lt"/>
              <a:ea typeface="+mn-ea"/>
              <a:cs typeface="+mn-cs"/>
            </a:rPr>
            <a:t> It would be an engaging analysis.</a:t>
          </a:r>
        </a:p>
        <a:p>
          <a:r>
            <a:rPr lang="en-US" sz="1100" b="0" i="0">
              <a:solidFill>
                <a:schemeClr val="dk1"/>
              </a:solidFill>
              <a:effectLst/>
              <a:latin typeface="+mn-lt"/>
              <a:ea typeface="+mn-ea"/>
              <a:cs typeface="+mn-cs"/>
            </a:rPr>
            <a:t> I've attached one of the previous models I've worked on for reference.</a:t>
          </a:r>
        </a:p>
      </xdr:txBody>
    </xdr:sp>
    <xdr:clientData/>
  </xdr:twoCellAnchor>
  <xdr:twoCellAnchor editAs="oneCell">
    <xdr:from>
      <xdr:col>11</xdr:col>
      <xdr:colOff>92075</xdr:colOff>
      <xdr:row>2</xdr:row>
      <xdr:rowOff>8900</xdr:rowOff>
    </xdr:from>
    <xdr:to>
      <xdr:col>22</xdr:col>
      <xdr:colOff>551087</xdr:colOff>
      <xdr:row>23</xdr:row>
      <xdr:rowOff>82550</xdr:rowOff>
    </xdr:to>
    <xdr:pic>
      <xdr:nvPicPr>
        <xdr:cNvPr id="3" name="Picture 2">
          <a:extLst>
            <a:ext uri="{FF2B5EF4-FFF2-40B4-BE49-F238E27FC236}">
              <a16:creationId xmlns:a16="http://schemas.microsoft.com/office/drawing/2014/main" id="{E26BC70C-F46A-4682-BEEA-A5DCB526BF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97675" y="377200"/>
          <a:ext cx="7164612" cy="3867775"/>
        </a:xfrm>
        <a:prstGeom prst="rect">
          <a:avLst/>
        </a:prstGeom>
      </xdr:spPr>
    </xdr:pic>
    <xdr:clientData/>
  </xdr:twoCellAnchor>
  <xdr:twoCellAnchor editAs="oneCell">
    <xdr:from>
      <xdr:col>0</xdr:col>
      <xdr:colOff>428625</xdr:colOff>
      <xdr:row>20</xdr:row>
      <xdr:rowOff>6350</xdr:rowOff>
    </xdr:from>
    <xdr:to>
      <xdr:col>11</xdr:col>
      <xdr:colOff>9797</xdr:colOff>
      <xdr:row>38</xdr:row>
      <xdr:rowOff>69718</xdr:rowOff>
    </xdr:to>
    <xdr:pic>
      <xdr:nvPicPr>
        <xdr:cNvPr id="4" name="Picture 3">
          <a:extLst>
            <a:ext uri="{FF2B5EF4-FFF2-40B4-BE49-F238E27FC236}">
              <a16:creationId xmlns:a16="http://schemas.microsoft.com/office/drawing/2014/main" id="{F2DA1117-A670-4986-ADAE-7CF6EFB08C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8625" y="3689350"/>
          <a:ext cx="6293122" cy="3320918"/>
        </a:xfrm>
        <a:prstGeom prst="rect">
          <a:avLst/>
        </a:prstGeom>
      </xdr:spPr>
    </xdr:pic>
    <xdr:clientData/>
  </xdr:twoCellAnchor>
  <xdr:twoCellAnchor>
    <xdr:from>
      <xdr:col>23</xdr:col>
      <xdr:colOff>247650</xdr:colOff>
      <xdr:row>2</xdr:row>
      <xdr:rowOff>152400</xdr:rowOff>
    </xdr:from>
    <xdr:to>
      <xdr:col>26</xdr:col>
      <xdr:colOff>285750</xdr:colOff>
      <xdr:row>11</xdr:row>
      <xdr:rowOff>19050</xdr:rowOff>
    </xdr:to>
    <xdr:sp macro="" textlink="">
      <xdr:nvSpPr>
        <xdr:cNvPr id="5" name="TextBox 4">
          <a:extLst>
            <a:ext uri="{FF2B5EF4-FFF2-40B4-BE49-F238E27FC236}">
              <a16:creationId xmlns:a16="http://schemas.microsoft.com/office/drawing/2014/main" id="{173D9AEB-2DFD-4900-AFA4-BF7DA36E65CE}"/>
            </a:ext>
          </a:extLst>
        </xdr:cNvPr>
        <xdr:cNvSpPr txBox="1"/>
      </xdr:nvSpPr>
      <xdr:spPr>
        <a:xfrm>
          <a:off x="14268450" y="520700"/>
          <a:ext cx="1866900"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Please note R-squared is low since more work needs to be done. Also the P(value) of most variables</a:t>
          </a:r>
          <a:r>
            <a:rPr lang="en-US" sz="1100" baseline="0"/>
            <a:t> is &gt;5/10%, which means they would be insignificant for the model.</a:t>
          </a:r>
          <a:endParaRPr lang="en-US" sz="1100"/>
        </a:p>
      </xdr:txBody>
    </xdr:sp>
    <xdr:clientData/>
  </xdr:twoCellAnchor>
  <xdr:twoCellAnchor editAs="oneCell">
    <xdr:from>
      <xdr:col>11</xdr:col>
      <xdr:colOff>377825</xdr:colOff>
      <xdr:row>25</xdr:row>
      <xdr:rowOff>19050</xdr:rowOff>
    </xdr:from>
    <xdr:to>
      <xdr:col>19</xdr:col>
      <xdr:colOff>158989</xdr:colOff>
      <xdr:row>48</xdr:row>
      <xdr:rowOff>47837</xdr:rowOff>
    </xdr:to>
    <xdr:pic>
      <xdr:nvPicPr>
        <xdr:cNvPr id="6" name="Picture 5">
          <a:extLst>
            <a:ext uri="{FF2B5EF4-FFF2-40B4-BE49-F238E27FC236}">
              <a16:creationId xmlns:a16="http://schemas.microsoft.com/office/drawing/2014/main" id="{58AF46FC-1AA1-4D8A-A82C-D817D1E892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83425" y="4622800"/>
          <a:ext cx="4661139" cy="4194387"/>
        </a:xfrm>
        <a:prstGeom prst="rect">
          <a:avLst/>
        </a:prstGeom>
      </xdr:spPr>
    </xdr:pic>
    <xdr:clientData/>
  </xdr:twoCellAnchor>
  <xdr:twoCellAnchor editAs="oneCell">
    <xdr:from>
      <xdr:col>20</xdr:col>
      <xdr:colOff>28575</xdr:colOff>
      <xdr:row>25</xdr:row>
      <xdr:rowOff>57150</xdr:rowOff>
    </xdr:from>
    <xdr:to>
      <xdr:col>29</xdr:col>
      <xdr:colOff>254000</xdr:colOff>
      <xdr:row>42</xdr:row>
      <xdr:rowOff>57079</xdr:rowOff>
    </xdr:to>
    <xdr:pic>
      <xdr:nvPicPr>
        <xdr:cNvPr id="7" name="Picture 6">
          <a:extLst>
            <a:ext uri="{FF2B5EF4-FFF2-40B4-BE49-F238E27FC236}">
              <a16:creationId xmlns:a16="http://schemas.microsoft.com/office/drawing/2014/main" id="{C1E4AC3B-3664-4DF1-9437-F64DC65552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20575" y="4660900"/>
          <a:ext cx="5711825" cy="3076504"/>
        </a:xfrm>
        <a:prstGeom prst="rect">
          <a:avLst/>
        </a:prstGeom>
      </xdr:spPr>
    </xdr:pic>
    <xdr:clientData/>
  </xdr:twoCellAnchor>
  <xdr:twoCellAnchor editAs="oneCell">
    <xdr:from>
      <xdr:col>20</xdr:col>
      <xdr:colOff>0</xdr:colOff>
      <xdr:row>42</xdr:row>
      <xdr:rowOff>139700</xdr:rowOff>
    </xdr:from>
    <xdr:to>
      <xdr:col>26</xdr:col>
      <xdr:colOff>476462</xdr:colOff>
      <xdr:row>62</xdr:row>
      <xdr:rowOff>111306</xdr:rowOff>
    </xdr:to>
    <xdr:pic>
      <xdr:nvPicPr>
        <xdr:cNvPr id="8" name="Picture 7">
          <a:extLst>
            <a:ext uri="{FF2B5EF4-FFF2-40B4-BE49-F238E27FC236}">
              <a16:creationId xmlns:a16="http://schemas.microsoft.com/office/drawing/2014/main" id="{2B3C56A6-E2F1-49D2-8940-6ABFF3626F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192000" y="7874000"/>
          <a:ext cx="4134062" cy="35879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923925</xdr:colOff>
      <xdr:row>2</xdr:row>
      <xdr:rowOff>152400</xdr:rowOff>
    </xdr:from>
    <xdr:to>
      <xdr:col>12</xdr:col>
      <xdr:colOff>47625</xdr:colOff>
      <xdr:row>21</xdr:row>
      <xdr:rowOff>38100</xdr:rowOff>
    </xdr:to>
    <xdr:graphicFrame macro="">
      <xdr:nvGraphicFramePr>
        <xdr:cNvPr id="2" name="Chart 1">
          <a:extLst>
            <a:ext uri="{FF2B5EF4-FFF2-40B4-BE49-F238E27FC236}">
              <a16:creationId xmlns:a16="http://schemas.microsoft.com/office/drawing/2014/main" id="{AC628C94-5B50-4134-A531-12B2ABD06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2</xdr:row>
      <xdr:rowOff>66675</xdr:rowOff>
    </xdr:from>
    <xdr:to>
      <xdr:col>5</xdr:col>
      <xdr:colOff>504825</xdr:colOff>
      <xdr:row>21</xdr:row>
      <xdr:rowOff>66675</xdr:rowOff>
    </xdr:to>
    <xdr:graphicFrame macro="">
      <xdr:nvGraphicFramePr>
        <xdr:cNvPr id="3" name="Chart 2">
          <a:extLst>
            <a:ext uri="{FF2B5EF4-FFF2-40B4-BE49-F238E27FC236}">
              <a16:creationId xmlns:a16="http://schemas.microsoft.com/office/drawing/2014/main" id="{DC2D4204-6F6C-4A58-A031-F4467A6AB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457200</xdr:colOff>
      <xdr:row>3</xdr:row>
      <xdr:rowOff>3174</xdr:rowOff>
    </xdr:from>
    <xdr:to>
      <xdr:col>18</xdr:col>
      <xdr:colOff>390525</xdr:colOff>
      <xdr:row>21</xdr:row>
      <xdr:rowOff>171450</xdr:rowOff>
    </xdr:to>
    <xdr:sp macro="" textlink="">
      <xdr:nvSpPr>
        <xdr:cNvPr id="4" name="TextBox 3">
          <a:extLst>
            <a:ext uri="{FF2B5EF4-FFF2-40B4-BE49-F238E27FC236}">
              <a16:creationId xmlns:a16="http://schemas.microsoft.com/office/drawing/2014/main" id="{2FB06EBB-37EC-40F7-A506-A065BE75606D}"/>
            </a:ext>
          </a:extLst>
        </xdr:cNvPr>
        <xdr:cNvSpPr txBox="1"/>
      </xdr:nvSpPr>
      <xdr:spPr>
        <a:xfrm>
          <a:off x="11918950" y="923924"/>
          <a:ext cx="5070475" cy="34829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Using NET MOIC, I observe certain industries that should have performed better given the emphasis on them, such as consumer and energy. Despite ranking in the top 3 in invested capital, they were the 4th and 2nd worst performers on average. They fell below the 1.55 average MOIC and were well above twice the average invested capital per industry of $80.37 million. </a:t>
          </a:r>
        </a:p>
        <a:p>
          <a:r>
            <a:rPr lang="en-US" sz="1100" b="0" i="0">
              <a:solidFill>
                <a:schemeClr val="dk1"/>
              </a:solidFill>
              <a:effectLst/>
              <a:latin typeface="+mn-lt"/>
              <a:ea typeface="+mn-ea"/>
              <a:cs typeface="+mn-cs"/>
            </a:rPr>
            <a:t>Consumer lags with a significant investment in Canada (253). A very modest MOIC is considered, given the investment, but I see it is still unrealized. </a:t>
          </a:r>
        </a:p>
        <a:p>
          <a:r>
            <a:rPr lang="en-US" sz="1100" b="0" i="0">
              <a:solidFill>
                <a:schemeClr val="dk1"/>
              </a:solidFill>
              <a:effectLst/>
              <a:latin typeface="+mn-lt"/>
              <a:ea typeface="+mn-ea"/>
              <a:cs typeface="+mn-cs"/>
            </a:rPr>
            <a:t>Energy lags behind a substantial investment deal (213) with a negative MOIC. However, there are a couple of unrealized ones that show promise (210,219).</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On the other hand, I believe financial services perform much better than expected. Most of the deals are in the US during key dates, which makes sense for the sector. Personal guarantees could be a special case due to the lesser investment capital, but overall, it looks positive. Most of the industries performed as expected in my view.</a:t>
          </a:r>
        </a:p>
      </xdr:txBody>
    </xdr:sp>
    <xdr:clientData/>
  </xdr:twoCellAnchor>
  <xdr:twoCellAnchor>
    <xdr:from>
      <xdr:col>11</xdr:col>
      <xdr:colOff>314325</xdr:colOff>
      <xdr:row>23</xdr:row>
      <xdr:rowOff>180974</xdr:rowOff>
    </xdr:from>
    <xdr:to>
      <xdr:col>18</xdr:col>
      <xdr:colOff>400050</xdr:colOff>
      <xdr:row>37</xdr:row>
      <xdr:rowOff>133350</xdr:rowOff>
    </xdr:to>
    <xdr:graphicFrame macro="">
      <xdr:nvGraphicFramePr>
        <xdr:cNvPr id="5" name="Chart 4">
          <a:extLst>
            <a:ext uri="{FF2B5EF4-FFF2-40B4-BE49-F238E27FC236}">
              <a16:creationId xmlns:a16="http://schemas.microsoft.com/office/drawing/2014/main" id="{ABA750DD-AFE9-4C09-A34A-C9844A999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304798</xdr:colOff>
      <xdr:row>39</xdr:row>
      <xdr:rowOff>98424</xdr:rowOff>
    </xdr:from>
    <xdr:to>
      <xdr:col>18</xdr:col>
      <xdr:colOff>400049</xdr:colOff>
      <xdr:row>52</xdr:row>
      <xdr:rowOff>142875</xdr:rowOff>
    </xdr:to>
    <xdr:graphicFrame macro="">
      <xdr:nvGraphicFramePr>
        <xdr:cNvPr id="6" name="Chart 5">
          <a:extLst>
            <a:ext uri="{FF2B5EF4-FFF2-40B4-BE49-F238E27FC236}">
              <a16:creationId xmlns:a16="http://schemas.microsoft.com/office/drawing/2014/main" id="{A69B9723-3874-4750-B02B-29F83F4DE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37</xdr:row>
      <xdr:rowOff>161925</xdr:rowOff>
    </xdr:from>
    <xdr:to>
      <xdr:col>5</xdr:col>
      <xdr:colOff>69851</xdr:colOff>
      <xdr:row>53</xdr:row>
      <xdr:rowOff>146049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0BCDE75-38E6-42CE-81F5-B18E73CFC6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6975475"/>
              <a:ext cx="5010151" cy="29305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606425</xdr:colOff>
      <xdr:row>57</xdr:row>
      <xdr:rowOff>66675</xdr:rowOff>
    </xdr:from>
    <xdr:to>
      <xdr:col>8</xdr:col>
      <xdr:colOff>863600</xdr:colOff>
      <xdr:row>81</xdr:row>
      <xdr:rowOff>76200</xdr:rowOff>
    </xdr:to>
    <xdr:graphicFrame macro="">
      <xdr:nvGraphicFramePr>
        <xdr:cNvPr id="8" name="Chart 7">
          <a:extLst>
            <a:ext uri="{FF2B5EF4-FFF2-40B4-BE49-F238E27FC236}">
              <a16:creationId xmlns:a16="http://schemas.microsoft.com/office/drawing/2014/main" id="{0A5CD679-4FF8-4B89-A44B-3150C4F03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57150</xdr:colOff>
      <xdr:row>58</xdr:row>
      <xdr:rowOff>38098</xdr:rowOff>
    </xdr:from>
    <xdr:to>
      <xdr:col>13</xdr:col>
      <xdr:colOff>142875</xdr:colOff>
      <xdr:row>68</xdr:row>
      <xdr:rowOff>152399</xdr:rowOff>
    </xdr:to>
    <xdr:sp macro="" textlink="">
      <xdr:nvSpPr>
        <xdr:cNvPr id="9" name="TextBox 8">
          <a:extLst>
            <a:ext uri="{FF2B5EF4-FFF2-40B4-BE49-F238E27FC236}">
              <a16:creationId xmlns:a16="http://schemas.microsoft.com/office/drawing/2014/main" id="{AE89E2A8-02C3-400B-9A6E-D138A4C48708}"/>
            </a:ext>
          </a:extLst>
        </xdr:cNvPr>
        <xdr:cNvSpPr txBox="1"/>
      </xdr:nvSpPr>
      <xdr:spPr>
        <a:xfrm>
          <a:off x="9690100" y="11087098"/>
          <a:ext cx="2524125" cy="1955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Debt purchase did not missed a year. However 178/203 deals happened before 2015. Since 2021, there was more action. I like as well how steady</a:t>
          </a:r>
          <a:r>
            <a:rPr lang="en-US" sz="1100" baseline="0"/>
            <a:t> equities are since 2012. In the equity-driven 2018 taking advantage of the down markets I assume - I see foreign investments as well in Spain, and the UK. In fact 5/8 investments are foreign that year.</a:t>
          </a:r>
          <a:endParaRPr lang="en-US" sz="1100"/>
        </a:p>
      </xdr:txBody>
    </xdr:sp>
    <xdr:clientData/>
  </xdr:twoCellAnchor>
  <xdr:twoCellAnchor>
    <xdr:from>
      <xdr:col>9</xdr:col>
      <xdr:colOff>19050</xdr:colOff>
      <xdr:row>76</xdr:row>
      <xdr:rowOff>82550</xdr:rowOff>
    </xdr:from>
    <xdr:to>
      <xdr:col>20</xdr:col>
      <xdr:colOff>171450</xdr:colOff>
      <xdr:row>93</xdr:row>
      <xdr:rowOff>92076</xdr:rowOff>
    </xdr:to>
    <xdr:graphicFrame macro="">
      <xdr:nvGraphicFramePr>
        <xdr:cNvPr id="10" name="Chart 9">
          <a:extLst>
            <a:ext uri="{FF2B5EF4-FFF2-40B4-BE49-F238E27FC236}">
              <a16:creationId xmlns:a16="http://schemas.microsoft.com/office/drawing/2014/main" id="{5279871F-F84E-4F07-8705-B31809476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73025</xdr:colOff>
      <xdr:row>103</xdr:row>
      <xdr:rowOff>63500</xdr:rowOff>
    </xdr:from>
    <xdr:to>
      <xdr:col>10</xdr:col>
      <xdr:colOff>371475</xdr:colOff>
      <xdr:row>121</xdr:row>
      <xdr:rowOff>82550</xdr:rowOff>
    </xdr:to>
    <xdr:sp macro="" textlink="">
      <xdr:nvSpPr>
        <xdr:cNvPr id="11" name="TextBox 10">
          <a:extLst>
            <a:ext uri="{FF2B5EF4-FFF2-40B4-BE49-F238E27FC236}">
              <a16:creationId xmlns:a16="http://schemas.microsoft.com/office/drawing/2014/main" id="{8DA5CCA3-C441-44EB-8413-480618A31166}"/>
            </a:ext>
          </a:extLst>
        </xdr:cNvPr>
        <xdr:cNvSpPr txBox="1"/>
      </xdr:nvSpPr>
      <xdr:spPr>
        <a:xfrm>
          <a:off x="73025" y="19399250"/>
          <a:ext cx="10541000" cy="3333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I appreciate a couple of aspects about this private fund overall. Firstly, I believe it had a robust start: 155 out of 258 deals before 2012, yielding more than $400M. The second aspect I admire is how those numbers were strategically utilized - diversifying across various sectors and industries after a few years, and making prudent international moves. As mentioned earlier, always</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looking for "spots" in terms of geographical areas and years. Almost all the international deals have proven successful, contributing to nearly another $400M in gains, with impressive ratios as illustrated earlier. Given these insights, I </a:t>
          </a:r>
          <a:r>
            <a:rPr lang="en-US" sz="1100" b="0" i="0" baseline="0">
              <a:solidFill>
                <a:schemeClr val="dk1"/>
              </a:solidFill>
              <a:effectLst/>
              <a:latin typeface="+mn-lt"/>
              <a:ea typeface="+mn-ea"/>
              <a:cs typeface="+mn-cs"/>
            </a:rPr>
            <a:t> would </a:t>
          </a:r>
          <a:r>
            <a:rPr lang="en-US" sz="1100" b="0" i="0">
              <a:solidFill>
                <a:schemeClr val="dk1"/>
              </a:solidFill>
              <a:effectLst/>
              <a:latin typeface="+mn-lt"/>
              <a:ea typeface="+mn-ea"/>
              <a:cs typeface="+mn-cs"/>
            </a:rPr>
            <a:t>have confidence in expanding more frequently outside the US, always with caution. Notably, all the investments are in G-7 or closely associated countries. Specifically, only Spain (current G15), Denmark (current 37th), and Greece (current 54th) fall outside this category. Moreover, Japan and Italy are the only members of the exclusive group not present in the fund's portfolio. There is one I'm omitting because I wanted to discuss it in the context of the current environment: India. I do believe one should be cautious when investing in emerging markets and always maintain a focus on the US markets. However, I would steer clear of China for a long time and shift the focus to India if the APAC region is ever considered. The same trend is noticeable at any level in any area of the investment industry in Asia. Billions are flowing towards India, and US companies are also investing in manufacturing and other sectors of the economy there. In the Americas, Argentina is on my radar as well, as I believe it could experience an expansionary period in the following decade.</a:t>
          </a:r>
        </a:p>
        <a:p>
          <a:endParaRPr lang="en-US" sz="1100" b="0" i="0" baseline="0">
            <a:solidFill>
              <a:schemeClr val="dk1"/>
            </a:solidFill>
            <a:effectLst/>
            <a:latin typeface="+mn-lt"/>
            <a:ea typeface="+mn-ea"/>
            <a:cs typeface="+mn-cs"/>
          </a:endParaRPr>
        </a:p>
        <a:p>
          <a:r>
            <a:rPr lang="en-US" sz="1100" b="0" i="0">
              <a:solidFill>
                <a:schemeClr val="dk1"/>
              </a:solidFill>
              <a:effectLst/>
              <a:latin typeface="+mn-lt"/>
              <a:ea typeface="+mn-ea"/>
              <a:cs typeface="+mn-cs"/>
            </a:rPr>
            <a:t>Returning to the US, I anticipate that we are on the brink of several interesting years beyond 2024. While strategy concerning asset classes remains crucial, I perceive none of them underperforming (waiting for unrealized results). My primary focus here is on US equities. I believe they will gain the upper hand beyond 2024, influenced by rate cuts (with the timing and basis points sometimes being less critical than the underlying reasons). As I write this, I am awaiting Powell's statements on January 31st. Often, investors require guidance more than specific numbers, as evident in corporate earnings reports. Within equities, I foresee small and mid caps having an extended period of outperformance, a topic we could delve into sometime in the future. I believe the current strategy is sound, but money is expected to flow into equities broadly. Cyclicals, among other areas, are poised for strong performance. Lastly, I'd like to highlight the housing market and the real estate sector, which has lagged, even in inflation reports such as CPI and PCE</a:t>
          </a:r>
          <a:r>
            <a:rPr lang="en-US" sz="1100" b="0" i="0" baseline="0">
              <a:solidFill>
                <a:schemeClr val="dk1"/>
              </a:solidFill>
              <a:effectLst/>
              <a:latin typeface="+mn-lt"/>
              <a:ea typeface="+mn-ea"/>
              <a:cs typeface="+mn-cs"/>
            </a:rPr>
            <a:t> - s</a:t>
          </a:r>
          <a:r>
            <a:rPr lang="en-US" sz="1100" b="0" i="0">
              <a:solidFill>
                <a:schemeClr val="dk1"/>
              </a:solidFill>
              <a:effectLst/>
              <a:latin typeface="+mn-lt"/>
              <a:ea typeface="+mn-ea"/>
              <a:cs typeface="+mn-cs"/>
            </a:rPr>
            <a:t>helter has been the primary driver in the last 8-10 months, presenting an opportunity. While I endorse the current strategy, I recommend closely monitoring the US semiconductor industry, financials/real estate sectors, small &amp; mid caps, and macro stories in emerging markets such as India or Argentina.</a:t>
          </a:r>
        </a:p>
        <a:p>
          <a:br>
            <a:rPr lang="en-US" sz="1100" b="0" i="0">
              <a:solidFill>
                <a:schemeClr val="dk1"/>
              </a:solidFill>
              <a:effectLst/>
              <a:latin typeface="+mn-lt"/>
              <a:ea typeface="+mn-ea"/>
              <a:cs typeface="+mn-cs"/>
            </a:rPr>
          </a:br>
          <a:endParaRPr lang="en-US" sz="1100"/>
        </a:p>
      </xdr:txBody>
    </xdr:sp>
    <xdr:clientData/>
  </xdr:twoCellAnchor>
  <xdr:twoCellAnchor>
    <xdr:from>
      <xdr:col>5</xdr:col>
      <xdr:colOff>152400</xdr:colOff>
      <xdr:row>38</xdr:row>
      <xdr:rowOff>38100</xdr:rowOff>
    </xdr:from>
    <xdr:to>
      <xdr:col>10</xdr:col>
      <xdr:colOff>0</xdr:colOff>
      <xdr:row>53</xdr:row>
      <xdr:rowOff>87311</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8D3ED39-0768-493E-B5E6-4B74C4B8E5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092700" y="7035800"/>
              <a:ext cx="5149850" cy="28114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590550</xdr:colOff>
      <xdr:row>127</xdr:row>
      <xdr:rowOff>0</xdr:rowOff>
    </xdr:from>
    <xdr:to>
      <xdr:col>8</xdr:col>
      <xdr:colOff>66675</xdr:colOff>
      <xdr:row>142</xdr:row>
      <xdr:rowOff>25400</xdr:rowOff>
    </xdr:to>
    <xdr:graphicFrame macro="">
      <xdr:nvGraphicFramePr>
        <xdr:cNvPr id="13" name="Chart 12">
          <a:extLst>
            <a:ext uri="{FF2B5EF4-FFF2-40B4-BE49-F238E27FC236}">
              <a16:creationId xmlns:a16="http://schemas.microsoft.com/office/drawing/2014/main" id="{E0594FDD-4770-4F10-B418-E35905682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495300</xdr:colOff>
      <xdr:row>126</xdr:row>
      <xdr:rowOff>82551</xdr:rowOff>
    </xdr:from>
    <xdr:to>
      <xdr:col>15</xdr:col>
      <xdr:colOff>234950</xdr:colOff>
      <xdr:row>132</xdr:row>
      <xdr:rowOff>171451</xdr:rowOff>
    </xdr:to>
    <xdr:sp macro="" textlink="">
      <xdr:nvSpPr>
        <xdr:cNvPr id="14" name="TextBox 13">
          <a:extLst>
            <a:ext uri="{FF2B5EF4-FFF2-40B4-BE49-F238E27FC236}">
              <a16:creationId xmlns:a16="http://schemas.microsoft.com/office/drawing/2014/main" id="{BA1B842A-1A31-4405-B616-8A3C55EDEF3D}"/>
            </a:ext>
          </a:extLst>
        </xdr:cNvPr>
        <xdr:cNvSpPr txBox="1"/>
      </xdr:nvSpPr>
      <xdr:spPr>
        <a:xfrm>
          <a:off x="8648700" y="23653751"/>
          <a:ext cx="5175250" cy="119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I observe a distinct trend, with various aspects worth noting. As discussed earlier, the years 2010-2012 stand out as particularly robust in every aspect. It's also crucial to highlight the number of deals per year. We witness a peak in 2014 and a subsequent positive evolution until 2020. However, the last few years have proven challenging for predicting market movements, regardless of asset class,</a:t>
          </a:r>
          <a:r>
            <a:rPr lang="en-US" sz="1100" b="0" i="0" baseline="0">
              <a:solidFill>
                <a:schemeClr val="dk1"/>
              </a:solidFill>
              <a:effectLst/>
              <a:latin typeface="+mn-lt"/>
              <a:ea typeface="+mn-ea"/>
              <a:cs typeface="+mn-cs"/>
            </a:rPr>
            <a:t> i</a:t>
          </a:r>
          <a:r>
            <a:rPr lang="en-US" sz="1100" b="0" i="0">
              <a:solidFill>
                <a:schemeClr val="dk1"/>
              </a:solidFill>
              <a:effectLst/>
              <a:latin typeface="+mn-lt"/>
              <a:ea typeface="+mn-ea"/>
              <a:cs typeface="+mn-cs"/>
            </a:rPr>
            <a:t>ndustry,</a:t>
          </a:r>
          <a:r>
            <a:rPr lang="en-US" sz="1100" b="0" i="0" baseline="0">
              <a:solidFill>
                <a:schemeClr val="dk1"/>
              </a:solidFill>
              <a:effectLst/>
              <a:latin typeface="+mn-lt"/>
              <a:ea typeface="+mn-ea"/>
              <a:cs typeface="+mn-cs"/>
            </a:rPr>
            <a:t> etc.</a:t>
          </a:r>
          <a:endParaRPr lang="en-US" sz="1100"/>
        </a:p>
      </xdr:txBody>
    </xdr:sp>
    <xdr:clientData/>
  </xdr:twoCellAnchor>
  <xdr:twoCellAnchor>
    <xdr:from>
      <xdr:col>0</xdr:col>
      <xdr:colOff>606425</xdr:colOff>
      <xdr:row>144</xdr:row>
      <xdr:rowOff>1587</xdr:rowOff>
    </xdr:from>
    <xdr:to>
      <xdr:col>8</xdr:col>
      <xdr:colOff>104775</xdr:colOff>
      <xdr:row>159</xdr:row>
      <xdr:rowOff>36512</xdr:rowOff>
    </xdr:to>
    <xdr:graphicFrame macro="">
      <xdr:nvGraphicFramePr>
        <xdr:cNvPr id="15" name="Chart 14">
          <a:extLst>
            <a:ext uri="{FF2B5EF4-FFF2-40B4-BE49-F238E27FC236}">
              <a16:creationId xmlns:a16="http://schemas.microsoft.com/office/drawing/2014/main" id="{C7A5840F-E80A-4C33-837A-C6948946C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37107d93d172baba/Case%20Study%20ACS/Investment%20Analyst%20Case%20Study.xlsx" TargetMode="External"/><Relationship Id="rId1" Type="http://schemas.openxmlformats.org/officeDocument/2006/relationships/externalLinkPath" Target="/37107d93d172baba/Case%20Study%20ACS/Investment%20Analyst%20Case%20Stud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uidance"/>
      <sheetName val="General Questions"/>
      <sheetName val="Doubts"/>
      <sheetName val="X DATA"/>
      <sheetName val="DOWNLOADS DATA"/>
      <sheetName val="Public Fund Data"/>
      <sheetName val="Public Fund Questions"/>
      <sheetName val="CAPM-RISK-ALPHA"/>
      <sheetName val="PORTFOLIO OPTIMIZATION"/>
      <sheetName val="EVIEWS"/>
      <sheetName val="&lt;EXTRA"/>
      <sheetName val="Private Fund Data"/>
      <sheetName val="Private Fund Questions"/>
      <sheetName val="PVTABLES"/>
      <sheetName val="&lt;EXTRA2"/>
      <sheetName val="Math &amp; Logic"/>
    </sheetNames>
    <sheetDataSet>
      <sheetData sheetId="0" refreshError="1"/>
      <sheetData sheetId="1" refreshError="1"/>
      <sheetData sheetId="2" refreshError="1"/>
      <sheetData sheetId="3" refreshError="1">
        <row r="4">
          <cell r="CP4">
            <v>11.494252873563219</v>
          </cell>
        </row>
        <row r="5">
          <cell r="R5">
            <v>1.091134940239</v>
          </cell>
          <cell r="S5">
            <v>0.97426035343499995</v>
          </cell>
          <cell r="T5">
            <v>1.0541797446129999</v>
          </cell>
          <cell r="U5">
            <v>1.0114542127270001</v>
          </cell>
          <cell r="V5">
            <v>0.96567895234400003</v>
          </cell>
          <cell r="W5">
            <v>1.0373771946370001</v>
          </cell>
          <cell r="X5">
            <v>1.027152914265</v>
          </cell>
          <cell r="Y5">
            <v>0.95764746987299998</v>
          </cell>
          <cell r="Z5">
            <v>0.93472259225199994</v>
          </cell>
          <cell r="AA5">
            <v>0.96489999999999998</v>
          </cell>
          <cell r="AB5">
            <v>1.1027</v>
          </cell>
          <cell r="AC5">
            <v>1.0539000000000001</v>
          </cell>
          <cell r="AI5">
            <v>1.0157839657305615E-2</v>
          </cell>
          <cell r="AJ5">
            <v>0</v>
          </cell>
          <cell r="AK5">
            <v>2.939573322372678E-2</v>
          </cell>
          <cell r="AL5">
            <v>0</v>
          </cell>
          <cell r="AM5">
            <v>7.997014029408861E-3</v>
          </cell>
          <cell r="AN5">
            <v>0</v>
          </cell>
          <cell r="AO5">
            <v>0</v>
          </cell>
          <cell r="AP5">
            <v>0</v>
          </cell>
          <cell r="AQ5">
            <v>0</v>
          </cell>
          <cell r="AR5">
            <v>5.4417865832622411E-3</v>
          </cell>
          <cell r="AS5">
            <v>9.8821887644522238E-3</v>
          </cell>
          <cell r="AT5">
            <v>7.7098896558419616E-4</v>
          </cell>
          <cell r="AW5">
            <v>0</v>
          </cell>
          <cell r="AX5">
            <v>-4.8730803977952743E-3</v>
          </cell>
          <cell r="AY5">
            <v>0</v>
          </cell>
          <cell r="AZ5">
            <v>-1.677863541267919E-2</v>
          </cell>
          <cell r="BA5">
            <v>0</v>
          </cell>
          <cell r="BB5">
            <v>-8.132433759035454E-3</v>
          </cell>
          <cell r="BC5">
            <v>-5.203536376415567E-3</v>
          </cell>
          <cell r="BD5">
            <v>-4.0401061703803989E-3</v>
          </cell>
          <cell r="BE5">
            <v>-3.1119716372514039E-2</v>
          </cell>
          <cell r="BF5">
            <v>0</v>
          </cell>
          <cell r="BG5">
            <v>0</v>
          </cell>
          <cell r="BH5">
            <v>0</v>
          </cell>
        </row>
        <row r="6">
          <cell r="R6">
            <v>0.90775942657899999</v>
          </cell>
          <cell r="S6">
            <v>0.96714477729299997</v>
          </cell>
          <cell r="T6">
            <v>0.98669790171600003</v>
          </cell>
          <cell r="U6">
            <v>0.91632266633000004</v>
          </cell>
          <cell r="V6">
            <v>0.99590372980800002</v>
          </cell>
          <cell r="W6">
            <v>0.90861009018700001</v>
          </cell>
          <cell r="X6">
            <v>1.06434862682</v>
          </cell>
          <cell r="Y6">
            <v>0.93772061545700003</v>
          </cell>
          <cell r="Z6">
            <v>0.90264130935499998</v>
          </cell>
          <cell r="AA6">
            <v>1.05941913608</v>
          </cell>
          <cell r="AB6">
            <v>1.135455202713</v>
          </cell>
          <cell r="AC6">
            <v>0.979589545118</v>
          </cell>
          <cell r="AI6">
            <v>0</v>
          </cell>
          <cell r="AJ6">
            <v>0</v>
          </cell>
          <cell r="AK6">
            <v>0</v>
          </cell>
          <cell r="AL6">
            <v>0</v>
          </cell>
          <cell r="AM6">
            <v>0</v>
          </cell>
          <cell r="AN6">
            <v>1.3976932380453805E-3</v>
          </cell>
          <cell r="AO6">
            <v>1.4518652643762647E-2</v>
          </cell>
          <cell r="AP6">
            <v>0</v>
          </cell>
          <cell r="AQ6">
            <v>0</v>
          </cell>
          <cell r="AR6">
            <v>5.6444738381715223E-3</v>
          </cell>
          <cell r="AS6">
            <v>2.2819340524817322E-2</v>
          </cell>
          <cell r="AT6">
            <v>0</v>
          </cell>
          <cell r="AW6">
            <v>-4.3916523669749741E-2</v>
          </cell>
          <cell r="AX6">
            <v>-1.5173773891061414E-2</v>
          </cell>
          <cell r="AY6">
            <v>-1.9729573181541032E-2</v>
          </cell>
          <cell r="AZ6">
            <v>-1.8982586616125882E-2</v>
          </cell>
          <cell r="BA6">
            <v>-1.159308462177268E-2</v>
          </cell>
          <cell r="BB6">
            <v>0</v>
          </cell>
          <cell r="BC6">
            <v>0</v>
          </cell>
          <cell r="BD6">
            <v>-1.4784725353005818E-2</v>
          </cell>
          <cell r="BE6">
            <v>-3.8116669495331379E-3</v>
          </cell>
          <cell r="BF6">
            <v>0</v>
          </cell>
          <cell r="BG6">
            <v>0</v>
          </cell>
          <cell r="BH6">
            <v>-2.1214034169477872E-2</v>
          </cell>
        </row>
        <row r="7">
          <cell r="R7">
            <v>0.99267894994399997</v>
          </cell>
          <cell r="S7">
            <v>1.003844173084</v>
          </cell>
          <cell r="T7">
            <v>1.013613348801</v>
          </cell>
          <cell r="U7">
            <v>1.0596905774979999</v>
          </cell>
          <cell r="V7">
            <v>1.0271108831419999</v>
          </cell>
          <cell r="W7">
            <v>0.98485571556399998</v>
          </cell>
          <cell r="X7">
            <v>1.0078042729309999</v>
          </cell>
          <cell r="Y7">
            <v>1.020735922991</v>
          </cell>
          <cell r="Z7">
            <v>0.95449623433599995</v>
          </cell>
          <cell r="AA7">
            <v>1.0293720827049999</v>
          </cell>
          <cell r="AB7">
            <v>0.94692945882900004</v>
          </cell>
          <cell r="AC7">
            <v>1.0399076154169999</v>
          </cell>
          <cell r="AI7">
            <v>3.3328181467137457E-3</v>
          </cell>
          <cell r="AJ7">
            <v>0</v>
          </cell>
          <cell r="AK7">
            <v>0</v>
          </cell>
          <cell r="AL7">
            <v>2.960107073738294E-2</v>
          </cell>
          <cell r="AM7">
            <v>0</v>
          </cell>
          <cell r="AN7">
            <v>0</v>
          </cell>
          <cell r="AO7">
            <v>2.7479589725981635E-4</v>
          </cell>
          <cell r="AP7">
            <v>3.0965631477956959E-3</v>
          </cell>
          <cell r="AQ7">
            <v>0</v>
          </cell>
          <cell r="AR7">
            <v>4.7767329889128775E-3</v>
          </cell>
          <cell r="AS7">
            <v>0</v>
          </cell>
          <cell r="AT7">
            <v>0</v>
          </cell>
          <cell r="AW7">
            <v>0</v>
          </cell>
          <cell r="AX7">
            <v>-1.8585200526211688E-2</v>
          </cell>
          <cell r="AY7">
            <v>-9.3798359736367437E-3</v>
          </cell>
          <cell r="AZ7">
            <v>0</v>
          </cell>
          <cell r="BA7">
            <v>-5.5000461439499958E-3</v>
          </cell>
          <cell r="BB7">
            <v>-3.8904767493001865E-3</v>
          </cell>
          <cell r="BC7">
            <v>0</v>
          </cell>
          <cell r="BD7">
            <v>0</v>
          </cell>
          <cell r="BE7">
            <v>-1.6482819308060899E-2</v>
          </cell>
          <cell r="BF7">
            <v>0</v>
          </cell>
          <cell r="BG7">
            <v>-6.5267979606888141E-3</v>
          </cell>
          <cell r="BH7">
            <v>-1.1296241076420521E-2</v>
          </cell>
          <cell r="CS7">
            <v>3.8914230777001402E-2</v>
          </cell>
        </row>
        <row r="8">
          <cell r="R8">
            <v>0.98691043745200002</v>
          </cell>
          <cell r="S8">
            <v>0.91836759293199999</v>
          </cell>
          <cell r="T8">
            <v>0.891971886356</v>
          </cell>
          <cell r="U8">
            <v>1.0809745568489999</v>
          </cell>
          <cell r="V8">
            <v>1.0780148858080001</v>
          </cell>
          <cell r="W8">
            <v>1.044124604521</v>
          </cell>
          <cell r="X8">
            <v>1.0552310983840001</v>
          </cell>
          <cell r="Y8">
            <v>1.046016552877</v>
          </cell>
          <cell r="Z8">
            <v>0.98590880000000003</v>
          </cell>
          <cell r="AA8">
            <v>0.955038044438</v>
          </cell>
          <cell r="AB8">
            <v>1.142562856027</v>
          </cell>
          <cell r="AC8">
            <v>1.0516239571629999</v>
          </cell>
          <cell r="AI8">
            <v>7.7981252110287166E-3</v>
          </cell>
          <cell r="AJ8">
            <v>8.7653353566645859E-3</v>
          </cell>
          <cell r="AK8">
            <v>2.5440226783915443E-2</v>
          </cell>
          <cell r="AL8">
            <v>1.6371865290690665E-2</v>
          </cell>
          <cell r="AM8">
            <v>3.4470061710260597E-2</v>
          </cell>
          <cell r="AN8">
            <v>1.0075068832850607E-2</v>
          </cell>
          <cell r="AO8">
            <v>3.192217595088067E-2</v>
          </cell>
          <cell r="AP8">
            <v>0</v>
          </cell>
          <cell r="AQ8">
            <v>1.1892098587068604E-2</v>
          </cell>
          <cell r="AR8">
            <v>0</v>
          </cell>
          <cell r="AS8">
            <v>0</v>
          </cell>
          <cell r="AT8">
            <v>5.1280051836544716E-3</v>
          </cell>
          <cell r="AW8">
            <v>0</v>
          </cell>
          <cell r="AX8">
            <v>0</v>
          </cell>
          <cell r="AY8">
            <v>0</v>
          </cell>
          <cell r="AZ8">
            <v>0</v>
          </cell>
          <cell r="BA8">
            <v>0</v>
          </cell>
          <cell r="BB8">
            <v>0</v>
          </cell>
          <cell r="BC8">
            <v>0</v>
          </cell>
          <cell r="BD8">
            <v>-5.3943265927383216E-3</v>
          </cell>
          <cell r="BE8">
            <v>0</v>
          </cell>
          <cell r="BF8">
            <v>-5.0331151075668767E-3</v>
          </cell>
          <cell r="BG8">
            <v>-1.2450463274303908E-2</v>
          </cell>
          <cell r="BH8">
            <v>0</v>
          </cell>
        </row>
        <row r="9">
          <cell r="R9">
            <v>1.071779818959</v>
          </cell>
          <cell r="S9">
            <v>1.041534201945</v>
          </cell>
          <cell r="T9">
            <v>1.0348055803839999</v>
          </cell>
          <cell r="U9">
            <v>1.0337065672600001</v>
          </cell>
          <cell r="V9">
            <v>0.94419631904099999</v>
          </cell>
          <cell r="W9">
            <v>1.059987822329</v>
          </cell>
          <cell r="X9">
            <v>0.99212198679499997</v>
          </cell>
          <cell r="Y9">
            <v>0.99425209356199995</v>
          </cell>
          <cell r="Z9">
            <v>1.0153130898630001</v>
          </cell>
          <cell r="AA9">
            <v>1.036415023397</v>
          </cell>
          <cell r="AB9">
            <v>1.018537996849</v>
          </cell>
          <cell r="AC9">
            <v>1.0407318521640001</v>
          </cell>
          <cell r="AI9">
            <v>6.0597006318987706E-3</v>
          </cell>
          <cell r="AJ9">
            <v>1.6042876602037057E-2</v>
          </cell>
          <cell r="AK9">
            <v>2.849979476957315E-2</v>
          </cell>
          <cell r="AL9">
            <v>5.5912704867503576E-3</v>
          </cell>
          <cell r="AM9">
            <v>0</v>
          </cell>
          <cell r="AN9">
            <v>6.6236972371756103E-4</v>
          </cell>
          <cell r="AO9">
            <v>4.8188352349832E-3</v>
          </cell>
          <cell r="AP9">
            <v>2.0158032709947808E-2</v>
          </cell>
          <cell r="AQ9">
            <v>0</v>
          </cell>
          <cell r="AR9">
            <v>4.8595686513210751E-4</v>
          </cell>
          <cell r="AS9">
            <v>7.2648366254603643E-3</v>
          </cell>
          <cell r="AT9">
            <v>8.2322134946367712E-3</v>
          </cell>
          <cell r="AW9">
            <v>0</v>
          </cell>
          <cell r="AX9">
            <v>0</v>
          </cell>
          <cell r="AY9">
            <v>0</v>
          </cell>
          <cell r="AZ9">
            <v>0</v>
          </cell>
          <cell r="BA9">
            <v>-7.7778028589143705E-3</v>
          </cell>
          <cell r="BB9">
            <v>0</v>
          </cell>
          <cell r="BC9">
            <v>0</v>
          </cell>
          <cell r="BD9">
            <v>0</v>
          </cell>
          <cell r="BE9">
            <v>-1.334301365342145E-2</v>
          </cell>
          <cell r="BF9">
            <v>0</v>
          </cell>
          <cell r="BG9">
            <v>0</v>
          </cell>
          <cell r="BH9">
            <v>0</v>
          </cell>
        </row>
        <row r="10">
          <cell r="R10">
            <v>1.0558486784929999</v>
          </cell>
          <cell r="S10">
            <v>0.96346477238399997</v>
          </cell>
          <cell r="T10">
            <v>0.98105201125999997</v>
          </cell>
          <cell r="U10">
            <v>1.0197692357529999</v>
          </cell>
          <cell r="V10">
            <v>1.0014826576710001</v>
          </cell>
          <cell r="W10">
            <v>0.991825353425</v>
          </cell>
          <cell r="X10">
            <v>1.0209618296159999</v>
          </cell>
          <cell r="Y10">
            <v>0.98421843624700001</v>
          </cell>
          <cell r="Z10">
            <v>0.99608581712300004</v>
          </cell>
          <cell r="AA10">
            <v>0.91242879273999999</v>
          </cell>
          <cell r="AB10">
            <v>1.0013450509590001</v>
          </cell>
          <cell r="AC10">
            <v>0.95078487720500005</v>
          </cell>
          <cell r="AI10">
            <v>5.6892087481431458E-3</v>
          </cell>
          <cell r="AJ10">
            <v>8.6007802933722247E-3</v>
          </cell>
          <cell r="AK10">
            <v>0</v>
          </cell>
          <cell r="AL10">
            <v>0</v>
          </cell>
          <cell r="AM10">
            <v>2.3960622613202111E-2</v>
          </cell>
          <cell r="AN10">
            <v>4.0425916290014463E-3</v>
          </cell>
          <cell r="AO10">
            <v>0</v>
          </cell>
          <cell r="AP10">
            <v>3.5309552635643879E-3</v>
          </cell>
          <cell r="AQ10">
            <v>0</v>
          </cell>
          <cell r="AR10">
            <v>0</v>
          </cell>
          <cell r="AS10">
            <v>2.6051614843565726E-3</v>
          </cell>
          <cell r="AT10">
            <v>0</v>
          </cell>
          <cell r="AW10">
            <v>0</v>
          </cell>
          <cell r="AX10">
            <v>0</v>
          </cell>
          <cell r="AY10">
            <v>-9.2437717603007993E-4</v>
          </cell>
          <cell r="AZ10">
            <v>-3.0634333010199286E-3</v>
          </cell>
          <cell r="BA10">
            <v>0</v>
          </cell>
          <cell r="BB10">
            <v>0</v>
          </cell>
          <cell r="BC10">
            <v>-3.6534636921347237E-3</v>
          </cell>
          <cell r="BD10">
            <v>0</v>
          </cell>
          <cell r="BE10">
            <v>-1.2592985302272413E-2</v>
          </cell>
          <cell r="BF10">
            <v>-7.9791057179041669E-3</v>
          </cell>
          <cell r="BG10">
            <v>0</v>
          </cell>
          <cell r="BH10">
            <v>-6.713263001095135E-4</v>
          </cell>
        </row>
        <row r="11">
          <cell r="R11">
            <v>1.0533083871510001</v>
          </cell>
          <cell r="S11">
            <v>1.0092998243010001</v>
          </cell>
          <cell r="T11">
            <v>1.030846282493</v>
          </cell>
          <cell r="U11">
            <v>1.0367539087669999</v>
          </cell>
          <cell r="V11">
            <v>1.035554269123</v>
          </cell>
          <cell r="W11">
            <v>1.000065872877</v>
          </cell>
          <cell r="X11">
            <v>1.037599557342</v>
          </cell>
          <cell r="Y11">
            <v>1.0098358114249999</v>
          </cell>
          <cell r="Z11">
            <v>1.0196719328770001</v>
          </cell>
          <cell r="AA11">
            <v>1.0217152566850001</v>
          </cell>
          <cell r="AB11">
            <v>1.0043219806849999</v>
          </cell>
          <cell r="AC11">
            <v>1.0171190612600001</v>
          </cell>
          <cell r="AI11">
            <v>2.4300553551585169E-2</v>
          </cell>
          <cell r="AJ11">
            <v>0</v>
          </cell>
          <cell r="AK11">
            <v>3.3176069530053941E-3</v>
          </cell>
          <cell r="AL11">
            <v>1.1308968324662418E-2</v>
          </cell>
          <cell r="AM11">
            <v>0</v>
          </cell>
          <cell r="AN11">
            <v>1.8344504946296075E-3</v>
          </cell>
          <cell r="AO11">
            <v>8.7537239433652242E-3</v>
          </cell>
          <cell r="AP11">
            <v>1.0212611072293092E-2</v>
          </cell>
          <cell r="AQ11">
            <v>0</v>
          </cell>
          <cell r="AR11">
            <v>6.5305520003999078E-3</v>
          </cell>
          <cell r="AS11">
            <v>0</v>
          </cell>
          <cell r="AT11">
            <v>1.067894249992582E-3</v>
          </cell>
          <cell r="AW11">
            <v>0</v>
          </cell>
          <cell r="AX11">
            <v>-4.999646098578241E-3</v>
          </cell>
          <cell r="AY11">
            <v>0</v>
          </cell>
          <cell r="AZ11">
            <v>0</v>
          </cell>
          <cell r="BA11">
            <v>-1.1496744960677041E-3</v>
          </cell>
          <cell r="BB11">
            <v>0</v>
          </cell>
          <cell r="BC11">
            <v>0</v>
          </cell>
          <cell r="BD11">
            <v>0</v>
          </cell>
          <cell r="BE11">
            <v>-5.2084949868368181E-3</v>
          </cell>
          <cell r="BF11">
            <v>0</v>
          </cell>
          <cell r="BG11">
            <v>-6.1672466700889482E-3</v>
          </cell>
          <cell r="BH11">
            <v>0</v>
          </cell>
        </row>
        <row r="12">
          <cell r="R12">
            <v>0.92129388975299997</v>
          </cell>
          <cell r="S12">
            <v>1.0054972880549999</v>
          </cell>
          <cell r="T12">
            <v>1.0712353901639999</v>
          </cell>
          <cell r="U12">
            <v>1.031309577397</v>
          </cell>
          <cell r="V12">
            <v>0.98293026301399999</v>
          </cell>
          <cell r="W12">
            <v>0.96510988726000002</v>
          </cell>
          <cell r="X12">
            <v>1.060016804712</v>
          </cell>
          <cell r="Y12">
            <v>1.006538104521</v>
          </cell>
          <cell r="Z12">
            <v>1.012260063836</v>
          </cell>
          <cell r="AA12">
            <v>0.98556075413699995</v>
          </cell>
          <cell r="AB12">
            <v>0.979939143836</v>
          </cell>
          <cell r="AC12">
            <v>1.013745294877</v>
          </cell>
          <cell r="AI12">
            <v>0</v>
          </cell>
          <cell r="AJ12">
            <v>2.3818053456659168E-2</v>
          </cell>
          <cell r="AK12">
            <v>6.1679443508698278E-3</v>
          </cell>
          <cell r="AL12">
            <v>2.3584785827033064E-3</v>
          </cell>
          <cell r="AM12">
            <v>0</v>
          </cell>
          <cell r="AN12">
            <v>0</v>
          </cell>
          <cell r="AO12">
            <v>9.3359688600613902E-3</v>
          </cell>
          <cell r="AP12">
            <v>5.8281454008708338E-3</v>
          </cell>
          <cell r="AQ12">
            <v>0</v>
          </cell>
          <cell r="AR12">
            <v>6.0155651406286707E-3</v>
          </cell>
          <cell r="AS12">
            <v>0</v>
          </cell>
          <cell r="AT12">
            <v>0</v>
          </cell>
          <cell r="AW12">
            <v>-6.3921800251473815E-3</v>
          </cell>
          <cell r="AX12">
            <v>0</v>
          </cell>
          <cell r="AY12">
            <v>0</v>
          </cell>
          <cell r="AZ12">
            <v>0</v>
          </cell>
          <cell r="BA12">
            <v>-7.9856577462217235E-3</v>
          </cell>
          <cell r="BB12">
            <v>-1.3224673956424779E-3</v>
          </cell>
          <cell r="BC12">
            <v>0</v>
          </cell>
          <cell r="BD12">
            <v>0</v>
          </cell>
          <cell r="BE12">
            <v>-2.4250790485493001E-5</v>
          </cell>
          <cell r="BF12">
            <v>0</v>
          </cell>
          <cell r="BG12">
            <v>-1.4479790559685304E-4</v>
          </cell>
          <cell r="BH12">
            <v>-2.0449036790906754E-2</v>
          </cell>
        </row>
        <row r="13">
          <cell r="R13">
            <v>0.98815383407400004</v>
          </cell>
          <cell r="S13">
            <v>1.0588374438899999</v>
          </cell>
          <cell r="T13">
            <v>0.989954498904</v>
          </cell>
          <cell r="U13">
            <v>1.0513093928770001</v>
          </cell>
          <cell r="V13">
            <v>0.99874044342500001</v>
          </cell>
          <cell r="W13">
            <v>0.97359751972599995</v>
          </cell>
          <cell r="X13">
            <v>0.98347085780800003</v>
          </cell>
          <cell r="Y13">
            <v>0.92641947008199999</v>
          </cell>
          <cell r="Z13">
            <v>0.94772631136999996</v>
          </cell>
          <cell r="AA13">
            <v>1.0814401935069999</v>
          </cell>
          <cell r="AB13">
            <v>0.98959430684899996</v>
          </cell>
          <cell r="AC13">
            <v>0.97942973586299997</v>
          </cell>
          <cell r="AI13">
            <v>0</v>
          </cell>
          <cell r="AJ13">
            <v>0</v>
          </cell>
          <cell r="AK13">
            <v>5.1455904894902576E-3</v>
          </cell>
          <cell r="AL13">
            <v>1.0480369296780666E-2</v>
          </cell>
          <cell r="AM13">
            <v>3.8592295167129012E-3</v>
          </cell>
          <cell r="AN13">
            <v>1.9310604578759959E-3</v>
          </cell>
          <cell r="AO13">
            <v>0</v>
          </cell>
          <cell r="AP13">
            <v>0</v>
          </cell>
          <cell r="AQ13">
            <v>0</v>
          </cell>
          <cell r="AR13">
            <v>3.2707550920228617E-3</v>
          </cell>
          <cell r="AS13">
            <v>5.1511771665847927E-3</v>
          </cell>
          <cell r="AT13">
            <v>0</v>
          </cell>
          <cell r="AW13">
            <v>-1.6734520997906767E-2</v>
          </cell>
          <cell r="AX13">
            <v>-9.4342641953571588E-4</v>
          </cell>
          <cell r="AY13">
            <v>0</v>
          </cell>
          <cell r="AZ13">
            <v>0</v>
          </cell>
          <cell r="BA13">
            <v>0</v>
          </cell>
          <cell r="BB13">
            <v>0</v>
          </cell>
          <cell r="BC13">
            <v>-3.729246483745155E-2</v>
          </cell>
          <cell r="BD13">
            <v>-1.762142531790134E-5</v>
          </cell>
          <cell r="BE13">
            <v>-1.497969051068769E-3</v>
          </cell>
          <cell r="BF13">
            <v>0</v>
          </cell>
          <cell r="BG13">
            <v>0</v>
          </cell>
          <cell r="BH13">
            <v>-7.0961435838749753E-3</v>
          </cell>
          <cell r="CS13">
            <v>1.3220271788240368E-2</v>
          </cell>
        </row>
        <row r="14">
          <cell r="R14">
            <v>0.95948252254099997</v>
          </cell>
          <cell r="S14">
            <v>1.0547158735860001</v>
          </cell>
          <cell r="T14">
            <v>0.98787233254100004</v>
          </cell>
          <cell r="U14">
            <v>1.001348178547</v>
          </cell>
          <cell r="V14">
            <v>1.013023036498</v>
          </cell>
          <cell r="W14">
            <v>1.009909078547</v>
          </cell>
          <cell r="X14">
            <v>0.97879041824900004</v>
          </cell>
          <cell r="Y14">
            <v>0.99743887824900002</v>
          </cell>
          <cell r="Z14">
            <v>0.96228585153099999</v>
          </cell>
          <cell r="AA14">
            <v>0.99138897224599998</v>
          </cell>
          <cell r="AB14">
            <v>1.020661995722</v>
          </cell>
          <cell r="AC14">
            <v>0.97096695224600005</v>
          </cell>
          <cell r="AI14">
            <v>0</v>
          </cell>
          <cell r="AJ14">
            <v>0</v>
          </cell>
          <cell r="AK14">
            <v>0</v>
          </cell>
          <cell r="AL14">
            <v>0</v>
          </cell>
          <cell r="AM14">
            <v>0</v>
          </cell>
          <cell r="AN14">
            <v>2.6713294052220331E-4</v>
          </cell>
          <cell r="AO14">
            <v>0</v>
          </cell>
          <cell r="AP14">
            <v>0</v>
          </cell>
          <cell r="AQ14">
            <v>6.9561919997374738E-4</v>
          </cell>
          <cell r="AR14">
            <v>5.9087006501962417E-3</v>
          </cell>
          <cell r="AS14">
            <v>7.0601818788651426E-3</v>
          </cell>
          <cell r="AT14">
            <v>5.6082308791131699E-3</v>
          </cell>
          <cell r="AW14">
            <v>-2.5168211500811721E-4</v>
          </cell>
          <cell r="AX14">
            <v>-8.7618970287556275E-4</v>
          </cell>
          <cell r="AY14">
            <v>-5.7540950252841644E-3</v>
          </cell>
          <cell r="AZ14">
            <v>-1.3107872372821051E-2</v>
          </cell>
          <cell r="BA14">
            <v>-3.2175159382263514E-3</v>
          </cell>
          <cell r="BB14">
            <v>0</v>
          </cell>
          <cell r="BC14">
            <v>-1.5565794896406464E-3</v>
          </cell>
          <cell r="BD14">
            <v>-1.0230097934104281E-3</v>
          </cell>
          <cell r="BE14">
            <v>0</v>
          </cell>
          <cell r="BF14">
            <v>0</v>
          </cell>
          <cell r="BG14">
            <v>0</v>
          </cell>
          <cell r="BH14">
            <v>0</v>
          </cell>
        </row>
        <row r="15">
          <cell r="R15">
            <v>1.0438854069479999</v>
          </cell>
          <cell r="S15">
            <v>0.99311274691999996</v>
          </cell>
          <cell r="T15">
            <v>1.009592586948</v>
          </cell>
          <cell r="U15">
            <v>1.032029696453</v>
          </cell>
          <cell r="V15">
            <v>1.0054849063339999</v>
          </cell>
          <cell r="W15">
            <v>0.96016869645299996</v>
          </cell>
          <cell r="X15">
            <v>1.059883182666</v>
          </cell>
          <cell r="Y15">
            <v>0.983112872666</v>
          </cell>
          <cell r="Z15">
            <v>1.0694501812899999</v>
          </cell>
          <cell r="AA15">
            <v>1.0307434400290001</v>
          </cell>
          <cell r="AB15">
            <v>1.007143653899</v>
          </cell>
          <cell r="AC15">
            <v>1.0182105900289999</v>
          </cell>
        </row>
        <row r="16">
          <cell r="R16">
            <v>1.0679290552739999</v>
          </cell>
          <cell r="S16">
            <v>1.0595385229979999</v>
          </cell>
          <cell r="T16">
            <v>0.996784885274</v>
          </cell>
          <cell r="U16">
            <v>0.99320795705999998</v>
          </cell>
          <cell r="V16">
            <v>0.88696917862799995</v>
          </cell>
          <cell r="W16">
            <v>1.05265143706</v>
          </cell>
          <cell r="X16">
            <v>1.0180361662840001</v>
          </cell>
          <cell r="Y16">
            <v>1.0236046462840001</v>
          </cell>
          <cell r="Z16">
            <v>1.035478054146</v>
          </cell>
          <cell r="AA16">
            <v>1.006105017538</v>
          </cell>
          <cell r="AB16">
            <v>1.035153619553</v>
          </cell>
          <cell r="AC16">
            <v>1.025308027538</v>
          </cell>
        </row>
        <row r="17">
          <cell r="R17">
            <v>1.011412057489</v>
          </cell>
          <cell r="S17">
            <v>1.0316843245059999</v>
          </cell>
          <cell r="T17">
            <v>0.98927866748899995</v>
          </cell>
          <cell r="U17">
            <v>1.0500942109389999</v>
          </cell>
          <cell r="V17">
            <v>0.97606155363699998</v>
          </cell>
          <cell r="W17">
            <v>0.98321579093900002</v>
          </cell>
          <cell r="X17">
            <v>0.98394399376700004</v>
          </cell>
          <cell r="Y17">
            <v>0.91150515376700003</v>
          </cell>
          <cell r="Z17">
            <v>0.89324036300099996</v>
          </cell>
          <cell r="AA17">
            <v>1.100390540597</v>
          </cell>
          <cell r="AB17">
            <v>0.96066503928799996</v>
          </cell>
          <cell r="AC17">
            <v>0.98064381059700001</v>
          </cell>
        </row>
        <row r="18">
          <cell r="R18">
            <v>0.95843166029600002</v>
          </cell>
          <cell r="S18">
            <v>0.99203354155699996</v>
          </cell>
          <cell r="T18">
            <v>1.0636977402959999</v>
          </cell>
          <cell r="U18">
            <v>0.99654014348200004</v>
          </cell>
          <cell r="V18">
            <v>0.89453138659800002</v>
          </cell>
          <cell r="W18">
            <v>0.993334673482</v>
          </cell>
          <cell r="X18">
            <v>1.0780275089660001</v>
          </cell>
          <cell r="Y18">
            <v>0.96562964896600001</v>
          </cell>
          <cell r="Z18">
            <v>1.0994478093219999</v>
          </cell>
          <cell r="AA18">
            <v>1.03672751878</v>
          </cell>
          <cell r="AB18">
            <v>0.97218751043200002</v>
          </cell>
          <cell r="AC18">
            <v>1.0792759487799999</v>
          </cell>
        </row>
        <row r="19">
          <cell r="R19">
            <v>0.90591102727799999</v>
          </cell>
          <cell r="S19">
            <v>0.91579886367099994</v>
          </cell>
          <cell r="T19">
            <v>1.064131067278</v>
          </cell>
          <cell r="U19">
            <v>1.097020028957</v>
          </cell>
          <cell r="V19">
            <v>1.1257846795890001</v>
          </cell>
          <cell r="W19">
            <v>0.980816638957</v>
          </cell>
          <cell r="X19">
            <v>1.090694405027</v>
          </cell>
          <cell r="Y19">
            <v>1.0356598250269999</v>
          </cell>
          <cell r="Z19">
            <v>1.044314602284</v>
          </cell>
          <cell r="AA19">
            <v>0.98997928220700004</v>
          </cell>
          <cell r="AB19">
            <v>1.029003536007</v>
          </cell>
          <cell r="AC19">
            <v>1.0114303822070001</v>
          </cell>
        </row>
        <row r="20">
          <cell r="R20">
            <v>0.91360255015699998</v>
          </cell>
          <cell r="S20">
            <v>1.014899451115</v>
          </cell>
          <cell r="T20">
            <v>0.97590104015699997</v>
          </cell>
          <cell r="U20">
            <v>1.0547620248359999</v>
          </cell>
          <cell r="V20">
            <v>1.0132590649969999</v>
          </cell>
          <cell r="W20">
            <v>0.91832476483600001</v>
          </cell>
          <cell r="X20">
            <v>0.95569264602299997</v>
          </cell>
          <cell r="Y20">
            <v>0.94666224602299998</v>
          </cell>
          <cell r="Z20">
            <v>0.86610207163499997</v>
          </cell>
          <cell r="AA20">
            <v>0.78636900354700001</v>
          </cell>
          <cell r="AB20">
            <v>0.95222019117500001</v>
          </cell>
          <cell r="AC20">
            <v>1.0804308035470001</v>
          </cell>
        </row>
        <row r="21">
          <cell r="R21">
            <v>1.008923641517</v>
          </cell>
          <cell r="S21">
            <v>1.0045133642740001</v>
          </cell>
          <cell r="T21">
            <v>1.022677021517</v>
          </cell>
          <cell r="U21">
            <v>1.036981372796</v>
          </cell>
          <cell r="V21">
            <v>1.0310138052219999</v>
          </cell>
          <cell r="W21">
            <v>1.000801532796</v>
          </cell>
          <cell r="X21">
            <v>0.99072926090199998</v>
          </cell>
          <cell r="Y21">
            <v>0.97506644090200001</v>
          </cell>
          <cell r="Z21">
            <v>1.0610343034530001</v>
          </cell>
          <cell r="AA21">
            <v>1.0515409722060001</v>
          </cell>
          <cell r="AB21">
            <v>0.96051984116699995</v>
          </cell>
          <cell r="AC21">
            <v>0.983861812206</v>
          </cell>
        </row>
        <row r="22">
          <cell r="R22">
            <v>1.058266189337</v>
          </cell>
          <cell r="S22">
            <v>0.98757040811100005</v>
          </cell>
          <cell r="T22">
            <v>1.030639509337</v>
          </cell>
          <cell r="U22">
            <v>1.04293078214</v>
          </cell>
          <cell r="V22">
            <v>0.95212140021199998</v>
          </cell>
          <cell r="W22">
            <v>0.99342439214</v>
          </cell>
          <cell r="X22">
            <v>1.0043205461210001</v>
          </cell>
          <cell r="Y22">
            <v>1.0309632061209999</v>
          </cell>
          <cell r="Z22">
            <v>1.003279281085</v>
          </cell>
          <cell r="AA22">
            <v>1.0409128757249999</v>
          </cell>
          <cell r="AB22">
            <v>1.0193156910250001</v>
          </cell>
          <cell r="AC22">
            <v>1.026003525725</v>
          </cell>
        </row>
        <row r="23">
          <cell r="R23">
            <v>0.98294644820499999</v>
          </cell>
          <cell r="S23">
            <v>1.0397913393460001</v>
          </cell>
          <cell r="T23">
            <v>0.97352534820500003</v>
          </cell>
          <cell r="U23">
            <v>0.97223118744199999</v>
          </cell>
          <cell r="V23">
            <v>1.0069518693570001</v>
          </cell>
          <cell r="W23">
            <v>1.013146147442</v>
          </cell>
          <cell r="X23">
            <v>1.0351349218329999</v>
          </cell>
          <cell r="Y23">
            <v>1.0369340918329999</v>
          </cell>
          <cell r="Z23">
            <v>1.0445353479020001</v>
          </cell>
          <cell r="AA23">
            <v>0.97885371281900002</v>
          </cell>
          <cell r="AB23">
            <v>1.0355910778890001</v>
          </cell>
          <cell r="AC23">
            <v>1.066998482819</v>
          </cell>
        </row>
        <row r="24">
          <cell r="R24">
            <v>1.017348285073</v>
          </cell>
          <cell r="S24">
            <v>1.0185338857140001</v>
          </cell>
          <cell r="T24">
            <v>1.0059867750730001</v>
          </cell>
          <cell r="U24">
            <v>0.97448107069900003</v>
          </cell>
          <cell r="V24">
            <v>0.99513062938899999</v>
          </cell>
          <cell r="W24">
            <v>1.0123648206989999</v>
          </cell>
          <cell r="X24">
            <v>0.96238285527699996</v>
          </cell>
          <cell r="Y24">
            <v>1.010273865277</v>
          </cell>
          <cell r="Z24">
            <v>1.016572693494</v>
          </cell>
          <cell r="AA24">
            <v>1.033953713659</v>
          </cell>
          <cell r="AB24">
            <v>1.0538965799919999</v>
          </cell>
          <cell r="AC24">
            <v>1.039523033659</v>
          </cell>
        </row>
        <row r="25">
          <cell r="R25">
            <v>0.96298819566000005</v>
          </cell>
          <cell r="S25">
            <v>0.97792362833799995</v>
          </cell>
          <cell r="T25">
            <v>0.96945075566000005</v>
          </cell>
          <cell r="U25">
            <v>1.0995527672900001</v>
          </cell>
          <cell r="V25">
            <v>1.059017271866</v>
          </cell>
          <cell r="W25">
            <v>1.02279008729</v>
          </cell>
          <cell r="X25">
            <v>1.0400045965710001</v>
          </cell>
          <cell r="Y25">
            <v>1.030034536571</v>
          </cell>
          <cell r="Z25">
            <v>1.0230638847460001</v>
          </cell>
          <cell r="AA25">
            <v>1.0675039631700001</v>
          </cell>
          <cell r="AB25">
            <v>1.016020867907</v>
          </cell>
          <cell r="AC25">
            <v>1.06441794317</v>
          </cell>
        </row>
        <row r="26">
          <cell r="R26">
            <v>0.95105230235100002</v>
          </cell>
          <cell r="S26">
            <v>1.013154690188</v>
          </cell>
          <cell r="T26">
            <v>1.053346432351</v>
          </cell>
          <cell r="U26">
            <v>1.0024348009370001</v>
          </cell>
          <cell r="V26">
            <v>1.006716829968</v>
          </cell>
          <cell r="W26">
            <v>0.95846065093699995</v>
          </cell>
          <cell r="X26">
            <v>0.89907845389399998</v>
          </cell>
          <cell r="Y26">
            <v>0.98589440389399996</v>
          </cell>
          <cell r="Z26">
            <v>0.89722869505900005</v>
          </cell>
          <cell r="AA26">
            <v>1.0780246522649999</v>
          </cell>
          <cell r="AB26">
            <v>1.063236913805</v>
          </cell>
          <cell r="AC26">
            <v>0.95545768226500005</v>
          </cell>
        </row>
        <row r="33">
          <cell r="R33">
            <v>1.059754793115</v>
          </cell>
          <cell r="S33">
            <v>0.97582217397799997</v>
          </cell>
          <cell r="T33">
            <v>1.017746873726</v>
          </cell>
          <cell r="U33">
            <v>1.013308047482</v>
          </cell>
          <cell r="V33">
            <v>0.95164355489700003</v>
          </cell>
          <cell r="W33">
            <v>1.0554054759460001</v>
          </cell>
          <cell r="X33">
            <v>1.034255741078</v>
          </cell>
          <cell r="Y33">
            <v>0.96777313557900002</v>
          </cell>
          <cell r="Z33">
            <v>0.97118937458999999</v>
          </cell>
          <cell r="AA33">
            <v>0.95550000000000002</v>
          </cell>
          <cell r="AB33">
            <v>1.1020000000000001</v>
          </cell>
          <cell r="AC33">
            <v>1.05158</v>
          </cell>
          <cell r="AI33">
            <v>0</v>
          </cell>
          <cell r="AJ33">
            <v>0</v>
          </cell>
          <cell r="AK33">
            <v>0</v>
          </cell>
          <cell r="AL33">
            <v>0</v>
          </cell>
          <cell r="AM33">
            <v>0</v>
          </cell>
          <cell r="AN33">
            <v>9.8958475499645523E-3</v>
          </cell>
          <cell r="AO33">
            <v>1.8992904365844332E-3</v>
          </cell>
          <cell r="AP33">
            <v>6.0855595356196016E-3</v>
          </cell>
          <cell r="AQ33">
            <v>5.347065965485967E-3</v>
          </cell>
          <cell r="AR33">
            <v>0</v>
          </cell>
          <cell r="AS33">
            <v>9.1821887644522177E-3</v>
          </cell>
          <cell r="AT33">
            <v>0</v>
          </cell>
          <cell r="AW33">
            <v>-2.122230746669438E-2</v>
          </cell>
          <cell r="AX33">
            <v>-3.3112598547952732E-3</v>
          </cell>
          <cell r="AY33">
            <v>-7.0371376632732199E-3</v>
          </cell>
          <cell r="AZ33">
            <v>-1.4924800657679189E-2</v>
          </cell>
          <cell r="BA33">
            <v>-6.0383834175911436E-3</v>
          </cell>
          <cell r="BB33">
            <v>0</v>
          </cell>
          <cell r="BC33">
            <v>0</v>
          </cell>
          <cell r="BD33">
            <v>0</v>
          </cell>
          <cell r="BE33">
            <v>0</v>
          </cell>
          <cell r="BF33">
            <v>-3.9582134167377575E-3</v>
          </cell>
          <cell r="BG33">
            <v>0</v>
          </cell>
          <cell r="BH33">
            <v>-1.5490110344158065E-3</v>
          </cell>
        </row>
        <row r="34">
          <cell r="R34">
            <v>0.92866451313700005</v>
          </cell>
          <cell r="S34">
            <v>0.99489391566600005</v>
          </cell>
          <cell r="T34">
            <v>1.028619349812</v>
          </cell>
          <cell r="U34">
            <v>0.92794757867400002</v>
          </cell>
          <cell r="V34">
            <v>1.0167506836710001</v>
          </cell>
          <cell r="W34">
            <v>0.88940351324400002</v>
          </cell>
          <cell r="X34">
            <v>1.0514465538519999</v>
          </cell>
          <cell r="Y34">
            <v>0.95820420627699998</v>
          </cell>
          <cell r="Z34">
            <v>0.90992076795900001</v>
          </cell>
          <cell r="AA34">
            <v>1.0622405677319999</v>
          </cell>
          <cell r="AB34">
            <v>1.0913706106130001</v>
          </cell>
          <cell r="AC34">
            <v>0.99975772143599995</v>
          </cell>
          <cell r="AI34">
            <v>0</v>
          </cell>
          <cell r="AJ34">
            <v>1.2575364481938583E-2</v>
          </cell>
          <cell r="AK34">
            <v>2.2191874914458971E-2</v>
          </cell>
          <cell r="AL34">
            <v>0</v>
          </cell>
          <cell r="AM34">
            <v>9.2538692412273207E-3</v>
          </cell>
          <cell r="AN34">
            <v>0</v>
          </cell>
          <cell r="AO34">
            <v>1.6165796757626402E-3</v>
          </cell>
          <cell r="AP34">
            <v>5.6988654669941838E-3</v>
          </cell>
          <cell r="AQ34">
            <v>3.4677916544668536E-3</v>
          </cell>
          <cell r="AR34">
            <v>8.4659054901715242E-3</v>
          </cell>
          <cell r="AS34">
            <v>0</v>
          </cell>
          <cell r="AT34">
            <v>0</v>
          </cell>
          <cell r="AW34">
            <v>-2.301143711174973E-2</v>
          </cell>
          <cell r="AX34">
            <v>0</v>
          </cell>
          <cell r="AY34">
            <v>0</v>
          </cell>
          <cell r="AZ34">
            <v>-7.357674272125872E-3</v>
          </cell>
          <cell r="BA34">
            <v>0</v>
          </cell>
          <cell r="BB34">
            <v>-1.780888370495462E-2</v>
          </cell>
          <cell r="BC34">
            <v>0</v>
          </cell>
          <cell r="BD34">
            <v>0</v>
          </cell>
          <cell r="BE34">
            <v>0</v>
          </cell>
          <cell r="BF34">
            <v>0</v>
          </cell>
          <cell r="BG34">
            <v>-2.1265251575182664E-2</v>
          </cell>
          <cell r="BH34">
            <v>-1.0458578514778735E-3</v>
          </cell>
        </row>
        <row r="35">
          <cell r="R35">
            <v>1.004037381918</v>
          </cell>
          <cell r="S35">
            <v>1.023692528132</v>
          </cell>
          <cell r="T35">
            <v>1.031255260914</v>
          </cell>
          <cell r="U35">
            <v>1.0372086142079999</v>
          </cell>
          <cell r="V35">
            <v>1.0352393597609999</v>
          </cell>
          <cell r="W35">
            <v>0.99155509218100002</v>
          </cell>
          <cell r="X35">
            <v>1.0180642017579999</v>
          </cell>
          <cell r="Y35">
            <v>1.0097989723809999</v>
          </cell>
          <cell r="Z35">
            <v>0.95764768433500003</v>
          </cell>
          <cell r="AA35">
            <v>1.025953776927</v>
          </cell>
          <cell r="AB35">
            <v>0.95660635852099996</v>
          </cell>
          <cell r="AC35">
            <v>1.056634578613</v>
          </cell>
          <cell r="AI35">
            <v>1.4691250120713746E-2</v>
          </cell>
          <cell r="AJ35">
            <v>1.2631545217883094E-3</v>
          </cell>
          <cell r="AK35">
            <v>8.2620761393632572E-3</v>
          </cell>
          <cell r="AL35">
            <v>7.1191074473829427E-3</v>
          </cell>
          <cell r="AM35">
            <v>2.6284304750500004E-3</v>
          </cell>
          <cell r="AN35">
            <v>2.8088998676998132E-3</v>
          </cell>
          <cell r="AO35">
            <v>1.0534724724259818E-2</v>
          </cell>
          <cell r="AP35">
            <v>0</v>
          </cell>
          <cell r="AQ35">
            <v>0</v>
          </cell>
          <cell r="AR35">
            <v>1.3584272109128763E-3</v>
          </cell>
          <cell r="AS35">
            <v>3.1501017313111807E-3</v>
          </cell>
          <cell r="AT35">
            <v>5.4307221195794841E-3</v>
          </cell>
          <cell r="AW35">
            <v>0</v>
          </cell>
          <cell r="AX35">
            <v>0</v>
          </cell>
          <cell r="AY35">
            <v>0</v>
          </cell>
          <cell r="AZ35">
            <v>0</v>
          </cell>
          <cell r="BA35">
            <v>0</v>
          </cell>
          <cell r="BB35">
            <v>0</v>
          </cell>
          <cell r="BC35">
            <v>0</v>
          </cell>
          <cell r="BD35">
            <v>-7.8403874622043051E-3</v>
          </cell>
          <cell r="BE35">
            <v>-1.3331369309060898E-2</v>
          </cell>
          <cell r="BF35">
            <v>0</v>
          </cell>
          <cell r="BG35">
            <v>0</v>
          </cell>
          <cell r="BH35">
            <v>0</v>
          </cell>
        </row>
        <row r="36">
          <cell r="R36">
            <v>0.98191532902199996</v>
          </cell>
          <cell r="S36">
            <v>0.90518625477600001</v>
          </cell>
          <cell r="T36">
            <v>0.86831210556000005</v>
          </cell>
          <cell r="U36">
            <v>1.083991362605</v>
          </cell>
          <cell r="V36">
            <v>1.0345285622139999</v>
          </cell>
          <cell r="W36">
            <v>1.0420293134359999</v>
          </cell>
          <cell r="X36">
            <v>1.0384899488679999</v>
          </cell>
          <cell r="Y36">
            <v>1.0383618743059999</v>
          </cell>
          <cell r="Z36">
            <v>0.98161159165</v>
          </cell>
          <cell r="AA36">
            <v>0.95997603736900006</v>
          </cell>
          <cell r="AB36">
            <v>1.1305868865090001</v>
          </cell>
          <cell r="AC36">
            <v>1.059830611108</v>
          </cell>
          <cell r="AI36">
            <v>2.8030167810287158E-3</v>
          </cell>
          <cell r="AJ36">
            <v>0</v>
          </cell>
          <cell r="AK36">
            <v>1.7804459879154355E-3</v>
          </cell>
          <cell r="AL36">
            <v>1.9388671046690661E-2</v>
          </cell>
          <cell r="AM36">
            <v>0</v>
          </cell>
          <cell r="AN36">
            <v>7.9797777478506082E-3</v>
          </cell>
          <cell r="AO36">
            <v>1.5181026434880673E-2</v>
          </cell>
          <cell r="AP36">
            <v>0</v>
          </cell>
          <cell r="AQ36">
            <v>7.5948902370686043E-3</v>
          </cell>
          <cell r="AR36">
            <v>0</v>
          </cell>
          <cell r="AS36">
            <v>0</v>
          </cell>
          <cell r="AT36">
            <v>1.3334659128654468E-2</v>
          </cell>
          <cell r="AW36">
            <v>0</v>
          </cell>
          <cell r="AX36">
            <v>-4.4160027993354195E-3</v>
          </cell>
          <cell r="AY36">
            <v>0</v>
          </cell>
          <cell r="AZ36">
            <v>0</v>
          </cell>
          <cell r="BA36">
            <v>-9.0162618837394126E-3</v>
          </cell>
          <cell r="BB36">
            <v>0</v>
          </cell>
          <cell r="BC36">
            <v>0</v>
          </cell>
          <cell r="BD36">
            <v>-1.3049005163738324E-2</v>
          </cell>
          <cell r="BE36">
            <v>0</v>
          </cell>
          <cell r="BF36">
            <v>-9.5122176566875272E-5</v>
          </cell>
          <cell r="BG36">
            <v>-2.4426432792303915E-2</v>
          </cell>
          <cell r="BH36">
            <v>0</v>
          </cell>
          <cell r="CB36">
            <v>3.4550117867516494E-2</v>
          </cell>
        </row>
        <row r="37">
          <cell r="R37">
            <v>1.0741882555010001</v>
          </cell>
          <cell r="S37">
            <v>1.0104642749320001</v>
          </cell>
          <cell r="T37">
            <v>1.011328216194</v>
          </cell>
          <cell r="U37">
            <v>1.0038768134480001</v>
          </cell>
          <cell r="V37">
            <v>0.96208625384400004</v>
          </cell>
          <cell r="W37">
            <v>1.0504610884209999</v>
          </cell>
          <cell r="X37">
            <v>0.99430818765499995</v>
          </cell>
          <cell r="Y37">
            <v>0.96939979572900004</v>
          </cell>
          <cell r="Z37">
            <v>1.020683384105</v>
          </cell>
          <cell r="AA37">
            <v>1.033505714076</v>
          </cell>
          <cell r="AB37">
            <v>1.0155320209500001</v>
          </cell>
          <cell r="AC37">
            <v>1.0350201689180001</v>
          </cell>
          <cell r="AI37">
            <v>8.468137173898771E-3</v>
          </cell>
          <cell r="AJ37">
            <v>0</v>
          </cell>
          <cell r="AK37">
            <v>5.0224305795731495E-3</v>
          </cell>
          <cell r="AL37">
            <v>0</v>
          </cell>
          <cell r="AM37">
            <v>1.0112131944085626E-2</v>
          </cell>
          <cell r="AN37">
            <v>0</v>
          </cell>
          <cell r="AO37">
            <v>7.0050360949831993E-3</v>
          </cell>
          <cell r="AP37">
            <v>0</v>
          </cell>
          <cell r="AQ37">
            <v>0</v>
          </cell>
          <cell r="AR37">
            <v>0</v>
          </cell>
          <cell r="AS37">
            <v>4.2588607264603638E-3</v>
          </cell>
          <cell r="AT37">
            <v>2.5205302486367709E-3</v>
          </cell>
          <cell r="AW37">
            <v>0</v>
          </cell>
          <cell r="AX37">
            <v>-1.5027050410962944E-2</v>
          </cell>
          <cell r="AY37">
            <v>0</v>
          </cell>
          <cell r="AZ37">
            <v>-2.4238483325249641E-2</v>
          </cell>
          <cell r="BA37">
            <v>0</v>
          </cell>
          <cell r="BB37">
            <v>-8.8643641842824361E-3</v>
          </cell>
          <cell r="BC37">
            <v>0</v>
          </cell>
          <cell r="BD37">
            <v>-4.6942651230521895E-3</v>
          </cell>
          <cell r="BE37">
            <v>-7.9727194114214486E-3</v>
          </cell>
          <cell r="BF37">
            <v>-2.4233524558678957E-3</v>
          </cell>
          <cell r="BG37">
            <v>0</v>
          </cell>
          <cell r="BH37">
            <v>0</v>
          </cell>
        </row>
        <row r="38">
          <cell r="R38">
            <v>1.0533695785070001</v>
          </cell>
          <cell r="S38">
            <v>0.96734147483900002</v>
          </cell>
          <cell r="T38">
            <v>0.99258261103400003</v>
          </cell>
          <cell r="U38">
            <v>1.0225954212099999</v>
          </cell>
          <cell r="V38">
            <v>1.0001875006759999</v>
          </cell>
          <cell r="W38">
            <v>0.98058978315400003</v>
          </cell>
          <cell r="X38">
            <v>1.0217684522629999</v>
          </cell>
          <cell r="Y38">
            <v>0.98751719608499999</v>
          </cell>
          <cell r="Z38">
            <v>1.0083693675980001</v>
          </cell>
          <cell r="AA38">
            <v>0.91191023979700003</v>
          </cell>
          <cell r="AB38">
            <v>0.98986063957899995</v>
          </cell>
          <cell r="AC38">
            <v>0.94932576684100001</v>
          </cell>
          <cell r="AI38">
            <v>3.2101087621431434E-3</v>
          </cell>
          <cell r="AJ38">
            <v>1.2477482748372223E-2</v>
          </cell>
          <cell r="AK38">
            <v>1.0606222597969922E-2</v>
          </cell>
          <cell r="AL38">
            <v>0</v>
          </cell>
          <cell r="AM38">
            <v>2.266546561820211E-2</v>
          </cell>
          <cell r="AN38">
            <v>0</v>
          </cell>
          <cell r="AO38">
            <v>0</v>
          </cell>
          <cell r="AP38">
            <v>6.8297151015643889E-3</v>
          </cell>
          <cell r="AQ38">
            <v>0</v>
          </cell>
          <cell r="AR38">
            <v>0</v>
          </cell>
          <cell r="AS38">
            <v>0</v>
          </cell>
          <cell r="AT38">
            <v>0</v>
          </cell>
          <cell r="AW38">
            <v>0</v>
          </cell>
          <cell r="AX38">
            <v>0</v>
          </cell>
          <cell r="AY38">
            <v>0</v>
          </cell>
          <cell r="AZ38">
            <v>-2.3724784401992632E-4</v>
          </cell>
          <cell r="BA38">
            <v>0</v>
          </cell>
          <cell r="BB38">
            <v>-7.1929786419985542E-3</v>
          </cell>
          <cell r="BC38">
            <v>-2.8468410451347216E-3</v>
          </cell>
          <cell r="BD38">
            <v>0</v>
          </cell>
          <cell r="BE38">
            <v>-3.0943482727241456E-4</v>
          </cell>
          <cell r="BF38">
            <v>-8.497658660904156E-3</v>
          </cell>
          <cell r="BG38">
            <v>-8.879249895643428E-3</v>
          </cell>
          <cell r="BH38">
            <v>-2.1304366641095099E-3</v>
          </cell>
        </row>
        <row r="39">
          <cell r="R39">
            <v>1.04262442967</v>
          </cell>
          <cell r="S39">
            <v>1.025108670087</v>
          </cell>
          <cell r="T39">
            <v>1.0284010387539999</v>
          </cell>
          <cell r="U39">
            <v>1.037845329896</v>
          </cell>
          <cell r="V39">
            <v>1.0488904625819999</v>
          </cell>
          <cell r="W39">
            <v>1.007975698913</v>
          </cell>
          <cell r="X39">
            <v>1.027027672527</v>
          </cell>
          <cell r="Y39">
            <v>1.019579846386</v>
          </cell>
          <cell r="Z39">
            <v>1.023333972012</v>
          </cell>
          <cell r="AA39">
            <v>1.0309518392179999</v>
          </cell>
          <cell r="AB39">
            <v>1.0013080631510001</v>
          </cell>
          <cell r="AC39">
            <v>1.0194716364209999</v>
          </cell>
          <cell r="AI39">
            <v>1.3616596070585164E-2</v>
          </cell>
          <cell r="AJ39">
            <v>1.080919968742176E-2</v>
          </cell>
          <cell r="AK39">
            <v>8.7236321400539427E-4</v>
          </cell>
          <cell r="AL39">
            <v>1.2400389453662418E-2</v>
          </cell>
          <cell r="AM39">
            <v>1.2186518962932297E-2</v>
          </cell>
          <cell r="AN39">
            <v>9.7442765306296076E-3</v>
          </cell>
          <cell r="AO39">
            <v>0</v>
          </cell>
          <cell r="AP39">
            <v>1.9956646033293092E-2</v>
          </cell>
          <cell r="AQ39">
            <v>0</v>
          </cell>
          <cell r="AR39">
            <v>1.5767134533399906E-2</v>
          </cell>
          <cell r="AS39">
            <v>0</v>
          </cell>
          <cell r="AT39">
            <v>3.4204694109925826E-3</v>
          </cell>
          <cell r="AW39">
            <v>0</v>
          </cell>
          <cell r="AX39">
            <v>0</v>
          </cell>
          <cell r="AY39">
            <v>0</v>
          </cell>
          <cell r="AZ39">
            <v>0</v>
          </cell>
          <cell r="BA39">
            <v>0</v>
          </cell>
          <cell r="BB39">
            <v>0</v>
          </cell>
          <cell r="BC39">
            <v>-1.8181608716347809E-3</v>
          </cell>
          <cell r="BD39">
            <v>0</v>
          </cell>
          <cell r="BE39">
            <v>-1.5464558518368185E-3</v>
          </cell>
          <cell r="BF39">
            <v>0</v>
          </cell>
          <cell r="BG39">
            <v>-9.1811642040889475E-3</v>
          </cell>
          <cell r="BH39">
            <v>0</v>
          </cell>
        </row>
        <row r="40">
          <cell r="R40">
            <v>0.93351390354300001</v>
          </cell>
          <cell r="S40">
            <v>0.99054217053799998</v>
          </cell>
          <cell r="T40">
            <v>1.061802125299</v>
          </cell>
          <cell r="U40">
            <v>1.0167418901109999</v>
          </cell>
          <cell r="V40">
            <v>0.99912383248400005</v>
          </cell>
          <cell r="W40">
            <v>0.98884661962700005</v>
          </cell>
          <cell r="X40">
            <v>1.047575513605</v>
          </cell>
          <cell r="Y40">
            <v>0.98461861567300002</v>
          </cell>
          <cell r="Z40">
            <v>1.031570987679</v>
          </cell>
          <cell r="AA40">
            <v>0.986998043514</v>
          </cell>
          <cell r="AB40">
            <v>0.98959621146099996</v>
          </cell>
          <cell r="AC40">
            <v>1.0282119207339999</v>
          </cell>
          <cell r="AI40">
            <v>5.8278337648526163E-3</v>
          </cell>
          <cell r="AJ40">
            <v>8.8629359396591671E-3</v>
          </cell>
          <cell r="AK40">
            <v>0</v>
          </cell>
          <cell r="AL40">
            <v>0</v>
          </cell>
          <cell r="AM40">
            <v>8.2079117237782752E-3</v>
          </cell>
          <cell r="AN40">
            <v>2.2414264971357522E-2</v>
          </cell>
          <cell r="AO40">
            <v>0</v>
          </cell>
          <cell r="AP40">
            <v>0</v>
          </cell>
          <cell r="AQ40">
            <v>1.9286673052514504E-2</v>
          </cell>
          <cell r="AR40">
            <v>7.4528545176286709E-3</v>
          </cell>
          <cell r="AS40">
            <v>9.5122697194031467E-3</v>
          </cell>
          <cell r="AT40">
            <v>0</v>
          </cell>
          <cell r="AW40">
            <v>0</v>
          </cell>
          <cell r="AX40">
            <v>0</v>
          </cell>
          <cell r="AY40">
            <v>-3.265320514130178E-3</v>
          </cell>
          <cell r="AZ40">
            <v>-1.2209208703296694E-2</v>
          </cell>
          <cell r="BA40">
            <v>0</v>
          </cell>
          <cell r="BB40">
            <v>0</v>
          </cell>
          <cell r="BC40">
            <v>-3.1053222469386091E-3</v>
          </cell>
          <cell r="BD40">
            <v>-1.6091343447129168E-2</v>
          </cell>
          <cell r="BE40">
            <v>0</v>
          </cell>
          <cell r="BF40">
            <v>0</v>
          </cell>
          <cell r="BG40">
            <v>0</v>
          </cell>
          <cell r="BH40">
            <v>-5.982410933906751E-3</v>
          </cell>
        </row>
        <row r="41">
          <cell r="R41">
            <v>1.0068750066679999</v>
          </cell>
          <cell r="S41">
            <v>1.054396086601</v>
          </cell>
          <cell r="T41">
            <v>0.98795426423800004</v>
          </cell>
          <cell r="U41">
            <v>1.0387962838810001</v>
          </cell>
          <cell r="V41">
            <v>0.99592656415199998</v>
          </cell>
          <cell r="W41">
            <v>0.98248298371599996</v>
          </cell>
          <cell r="X41">
            <v>1.0269662860369999</v>
          </cell>
          <cell r="Y41">
            <v>0.93650173326700004</v>
          </cell>
          <cell r="Z41">
            <v>0.95568318569400001</v>
          </cell>
          <cell r="AA41">
            <v>1.0748604643970001</v>
          </cell>
          <cell r="AB41">
            <v>0.99351088045199998</v>
          </cell>
          <cell r="AC41">
            <v>1.005181575772</v>
          </cell>
          <cell r="AI41">
            <v>1.9866515960932311E-3</v>
          </cell>
          <cell r="AJ41">
            <v>0</v>
          </cell>
          <cell r="AK41">
            <v>3.1453558234902576E-3</v>
          </cell>
          <cell r="AL41">
            <v>0</v>
          </cell>
          <cell r="AM41">
            <v>1.045350243712901E-3</v>
          </cell>
          <cell r="AN41">
            <v>1.0816524447875994E-2</v>
          </cell>
          <cell r="AO41">
            <v>6.2029633915484453E-3</v>
          </cell>
          <cell r="AP41">
            <v>1.0064641759682094E-2</v>
          </cell>
          <cell r="AQ41">
            <v>6.4589052729312341E-3</v>
          </cell>
          <cell r="AR41">
            <v>0</v>
          </cell>
          <cell r="AS41">
            <v>9.0677507695847911E-3</v>
          </cell>
          <cell r="AT41">
            <v>1.8655696325125024E-2</v>
          </cell>
          <cell r="AW41">
            <v>0</v>
          </cell>
          <cell r="AX41">
            <v>-5.3847837085357134E-3</v>
          </cell>
          <cell r="AY41">
            <v>0</v>
          </cell>
          <cell r="AZ41">
            <v>-2.0327396992193339E-3</v>
          </cell>
          <cell r="BA41">
            <v>0</v>
          </cell>
          <cell r="BB41">
            <v>0</v>
          </cell>
          <cell r="BC41">
            <v>0</v>
          </cell>
          <cell r="BD41">
            <v>0</v>
          </cell>
          <cell r="BE41">
            <v>0</v>
          </cell>
          <cell r="BF41">
            <v>-3.3089740179771399E-3</v>
          </cell>
          <cell r="BG41">
            <v>0</v>
          </cell>
          <cell r="BH41">
            <v>0</v>
          </cell>
        </row>
        <row r="42">
          <cell r="R42">
            <v>0.97936856488099999</v>
          </cell>
          <cell r="S42">
            <v>1.0608970363050001</v>
          </cell>
          <cell r="T42">
            <v>0.98709226319599996</v>
          </cell>
          <cell r="U42">
            <v>1.0108015473180001</v>
          </cell>
          <cell r="V42">
            <v>1.0164981482219999</v>
          </cell>
          <cell r="W42">
            <v>1.0255301663009999</v>
          </cell>
          <cell r="X42">
            <v>0.97393622056700002</v>
          </cell>
          <cell r="Y42">
            <v>1.0023186835960001</v>
          </cell>
          <cell r="Z42">
            <v>0.95470935234599996</v>
          </cell>
          <cell r="AA42">
            <v>0.98651002145800004</v>
          </cell>
          <cell r="AB42">
            <v>1.003501517823</v>
          </cell>
          <cell r="AC42">
            <v>0.98229917863399996</v>
          </cell>
          <cell r="AI42">
            <v>1.9634360224991883E-2</v>
          </cell>
          <cell r="AJ42">
            <v>5.3049730161244396E-3</v>
          </cell>
          <cell r="AK42">
            <v>0</v>
          </cell>
          <cell r="AL42">
            <v>0</v>
          </cell>
          <cell r="AM42">
            <v>2.5759578577364689E-4</v>
          </cell>
          <cell r="AN42">
            <v>1.5888220694522202E-2</v>
          </cell>
          <cell r="AO42">
            <v>0</v>
          </cell>
          <cell r="AP42">
            <v>3.8567955535895719E-3</v>
          </cell>
          <cell r="AQ42">
            <v>0</v>
          </cell>
          <cell r="AR42">
            <v>1.0297498621962414E-3</v>
          </cell>
          <cell r="AS42">
            <v>0</v>
          </cell>
          <cell r="AT42">
            <v>1.6940457267113171E-2</v>
          </cell>
          <cell r="AW42">
            <v>0</v>
          </cell>
          <cell r="AX42">
            <v>0</v>
          </cell>
          <cell r="AY42">
            <v>-6.5341643702841647E-3</v>
          </cell>
          <cell r="AZ42">
            <v>-3.6545036018210512E-3</v>
          </cell>
          <cell r="BA42">
            <v>0</v>
          </cell>
          <cell r="BB42">
            <v>0</v>
          </cell>
          <cell r="BC42">
            <v>-6.4107771716406456E-3</v>
          </cell>
          <cell r="BD42">
            <v>0</v>
          </cell>
          <cell r="BE42">
            <v>-6.8808799850262545E-3</v>
          </cell>
          <cell r="BF42">
            <v>0</v>
          </cell>
          <cell r="BG42">
            <v>-1.0100296020134857E-2</v>
          </cell>
          <cell r="BH42">
            <v>0</v>
          </cell>
          <cell r="CB42">
            <v>1.1931042145326698E-2</v>
          </cell>
        </row>
        <row r="43">
          <cell r="R43">
            <v>1.0600756049060001</v>
          </cell>
          <cell r="S43">
            <v>1.0009092762589999</v>
          </cell>
          <cell r="T43">
            <v>1.001317408234</v>
          </cell>
          <cell r="U43">
            <v>1.057383717195</v>
          </cell>
          <cell r="V43">
            <v>0.98303014458799998</v>
          </cell>
          <cell r="W43">
            <v>0.96562522606400003</v>
          </cell>
          <cell r="X43">
            <v>1.0473627260239999</v>
          </cell>
          <cell r="Y43">
            <v>0.97557320612200005</v>
          </cell>
          <cell r="Z43">
            <v>1.069597378159</v>
          </cell>
          <cell r="AA43">
            <v>1.0423359784349999</v>
          </cell>
          <cell r="AB43">
            <v>1.017317452163</v>
          </cell>
          <cell r="AC43">
            <v>1.0279955443240001</v>
          </cell>
          <cell r="AW43">
            <v>0</v>
          </cell>
          <cell r="AX43">
            <v>0</v>
          </cell>
          <cell r="AY43">
            <v>-6.893296153045631E-3</v>
          </cell>
          <cell r="AZ43">
            <v>0</v>
          </cell>
          <cell r="BA43">
            <v>0</v>
          </cell>
          <cell r="BB43">
            <v>0</v>
          </cell>
          <cell r="BC43">
            <v>-5.4066880696962902E-3</v>
          </cell>
          <cell r="BD43">
            <v>-1.119869427515368E-2</v>
          </cell>
          <cell r="BE43">
            <v>-4.3302663230911087E-3</v>
          </cell>
          <cell r="BF43">
            <v>0</v>
          </cell>
          <cell r="BG43">
            <v>0</v>
          </cell>
          <cell r="BH43">
            <v>0</v>
          </cell>
        </row>
        <row r="44">
          <cell r="R44">
            <v>1.070796553868</v>
          </cell>
          <cell r="S44">
            <v>1.0438911685300001</v>
          </cell>
          <cell r="T44">
            <v>0.992563616797</v>
          </cell>
          <cell r="U44">
            <v>0.98787029470599996</v>
          </cell>
          <cell r="V44">
            <v>0.88083437819599997</v>
          </cell>
          <cell r="W44">
            <v>1.0679455318590001</v>
          </cell>
          <cell r="X44">
            <v>1.015147443866</v>
          </cell>
          <cell r="Y44">
            <v>1.0188963261799999</v>
          </cell>
          <cell r="Z44">
            <v>1.0310784570360001</v>
          </cell>
          <cell r="AA44">
            <v>1.0110113832909999</v>
          </cell>
          <cell r="AB44">
            <v>1.021811921354</v>
          </cell>
          <cell r="AC44">
            <v>1.031593179368</v>
          </cell>
          <cell r="AW44">
            <v>0</v>
          </cell>
          <cell r="AX44">
            <v>-1.3486388551625948E-2</v>
          </cell>
          <cell r="AY44">
            <v>-2.7899374372142328E-3</v>
          </cell>
          <cell r="AZ44">
            <v>0</v>
          </cell>
          <cell r="BA44">
            <v>-4.3526907572447315E-3</v>
          </cell>
          <cell r="BB44">
            <v>-2.1658328373535957E-3</v>
          </cell>
          <cell r="BC44">
            <v>0</v>
          </cell>
          <cell r="BD44">
            <v>-7.9596057692296399E-3</v>
          </cell>
          <cell r="BE44">
            <v>0</v>
          </cell>
          <cell r="BF44">
            <v>0</v>
          </cell>
          <cell r="BG44">
            <v>-2.3532995746260513E-3</v>
          </cell>
          <cell r="BH44">
            <v>-3.7535001778032234E-4</v>
          </cell>
        </row>
        <row r="45">
          <cell r="R45">
            <v>1.031941122256</v>
          </cell>
          <cell r="S45">
            <v>1.0222479990919999</v>
          </cell>
          <cell r="T45">
            <v>0.98188298886100001</v>
          </cell>
          <cell r="U45">
            <v>1.056883345943</v>
          </cell>
          <cell r="V45">
            <v>0.97832161345699997</v>
          </cell>
          <cell r="W45">
            <v>0.99811551430500001</v>
          </cell>
          <cell r="X45">
            <v>0.98659899649399996</v>
          </cell>
          <cell r="Y45">
            <v>0.90647135650800004</v>
          </cell>
          <cell r="Z45">
            <v>0.89995215667499995</v>
          </cell>
          <cell r="AA45">
            <v>1.096194373528</v>
          </cell>
          <cell r="AB45">
            <v>0.94931984564799998</v>
          </cell>
          <cell r="AC45">
            <v>0.99268566119699997</v>
          </cell>
          <cell r="AW45">
            <v>0</v>
          </cell>
          <cell r="AX45">
            <v>-1.0724195145550713E-2</v>
          </cell>
          <cell r="AY45">
            <v>0</v>
          </cell>
          <cell r="AZ45">
            <v>-2.8907671420217856E-3</v>
          </cell>
          <cell r="BA45">
            <v>0</v>
          </cell>
          <cell r="BB45">
            <v>0</v>
          </cell>
          <cell r="BC45">
            <v>0</v>
          </cell>
          <cell r="BD45">
            <v>-3.2386615397563129E-3</v>
          </cell>
          <cell r="BE45">
            <v>-4.7603142917256869E-3</v>
          </cell>
          <cell r="BF45">
            <v>-2.266497261906586E-4</v>
          </cell>
          <cell r="BG45">
            <v>-2.1676340681855213E-3</v>
          </cell>
          <cell r="BH45">
            <v>0</v>
          </cell>
        </row>
        <row r="46">
          <cell r="R46">
            <v>0.97218644262999998</v>
          </cell>
          <cell r="S46">
            <v>0.99230950526600004</v>
          </cell>
          <cell r="T46">
            <v>1.0524033688829999</v>
          </cell>
          <cell r="U46">
            <v>0.99223951009400002</v>
          </cell>
          <cell r="V46">
            <v>0.89796946317799997</v>
          </cell>
          <cell r="W46">
            <v>0.98328586615299995</v>
          </cell>
          <cell r="X46">
            <v>1.0890257469710001</v>
          </cell>
          <cell r="Y46">
            <v>0.96634591217499999</v>
          </cell>
          <cell r="Z46">
            <v>1.1018460956580001</v>
          </cell>
          <cell r="AA46">
            <v>1.0358933973610001</v>
          </cell>
          <cell r="AB46">
            <v>0.96420385233899997</v>
          </cell>
          <cell r="AC46">
            <v>1.0794147931069999</v>
          </cell>
          <cell r="AW46">
            <v>0</v>
          </cell>
          <cell r="AX46">
            <v>-8.3479840732917591E-4</v>
          </cell>
          <cell r="AY46">
            <v>-1.0019783211540859E-2</v>
          </cell>
          <cell r="AZ46">
            <v>0</v>
          </cell>
          <cell r="BA46">
            <v>0</v>
          </cell>
          <cell r="BB46">
            <v>-6.7417473023830381E-3</v>
          </cell>
          <cell r="BC46">
            <v>-5.8026277531380704E-3</v>
          </cell>
          <cell r="BD46">
            <v>-2.6057149720216527E-3</v>
          </cell>
          <cell r="BE46">
            <v>0</v>
          </cell>
          <cell r="BF46">
            <v>-2.3470323902646806E-4</v>
          </cell>
          <cell r="BG46">
            <v>0</v>
          </cell>
          <cell r="BH46">
            <v>-1.5609276966703223E-3</v>
          </cell>
        </row>
        <row r="47">
          <cell r="R47">
            <v>0.91191922541299997</v>
          </cell>
          <cell r="S47">
            <v>0.89720362688200006</v>
          </cell>
          <cell r="T47">
            <v>1.0483379875550001</v>
          </cell>
          <cell r="U47">
            <v>1.11742397304</v>
          </cell>
          <cell r="V47">
            <v>1.1278364785749999</v>
          </cell>
          <cell r="W47">
            <v>0.99986826613900004</v>
          </cell>
          <cell r="X47">
            <v>1.0972343526249999</v>
          </cell>
          <cell r="Y47">
            <v>1.03962820922</v>
          </cell>
          <cell r="Z47">
            <v>1.037641692494</v>
          </cell>
          <cell r="AA47">
            <v>0.978197938125</v>
          </cell>
          <cell r="AB47">
            <v>1.007087508505</v>
          </cell>
          <cell r="AC47">
            <v>1.0212060055059999</v>
          </cell>
          <cell r="AW47">
            <v>0</v>
          </cell>
          <cell r="AX47">
            <v>-2.0314404618887449E-4</v>
          </cell>
          <cell r="AY47">
            <v>-1.5038101261460948E-2</v>
          </cell>
          <cell r="AZ47">
            <v>-1.0616552070430177E-2</v>
          </cell>
          <cell r="BA47">
            <v>0</v>
          </cell>
          <cell r="BB47">
            <v>0</v>
          </cell>
          <cell r="BC47">
            <v>0</v>
          </cell>
          <cell r="BD47">
            <v>-1.4730231645115652E-2</v>
          </cell>
          <cell r="BE47">
            <v>-6.466403410960303E-4</v>
          </cell>
          <cell r="BF47">
            <v>-9.3061915155048247E-3</v>
          </cell>
          <cell r="BG47">
            <v>-1.293433932300387E-2</v>
          </cell>
          <cell r="BH47">
            <v>0</v>
          </cell>
        </row>
        <row r="48">
          <cell r="R48">
            <v>0.88744674798599998</v>
          </cell>
          <cell r="S48">
            <v>1.0325484987769999</v>
          </cell>
          <cell r="T48">
            <v>0.99645591491700003</v>
          </cell>
          <cell r="U48">
            <v>1.046976161788</v>
          </cell>
          <cell r="V48">
            <v>1.0131490339310001</v>
          </cell>
          <cell r="W48">
            <v>0.91275267763199996</v>
          </cell>
          <cell r="X48">
            <v>0.95265570883299999</v>
          </cell>
          <cell r="Y48">
            <v>0.946975000623</v>
          </cell>
          <cell r="Z48">
            <v>0.81526497151400001</v>
          </cell>
          <cell r="AA48">
            <v>0.75605846221600004</v>
          </cell>
          <cell r="AB48">
            <v>0.96224891172000004</v>
          </cell>
          <cell r="AC48">
            <v>1.0558055762259999</v>
          </cell>
          <cell r="AW48">
            <v>-2.0174747872262463E-2</v>
          </cell>
          <cell r="AX48">
            <v>0</v>
          </cell>
          <cell r="AY48">
            <v>0</v>
          </cell>
          <cell r="AZ48">
            <v>-7.3018256435362222E-3</v>
          </cell>
          <cell r="BA48">
            <v>0</v>
          </cell>
          <cell r="BB48">
            <v>-5.4593294132476294E-3</v>
          </cell>
          <cell r="BC48">
            <v>-1.5249130715746732E-2</v>
          </cell>
          <cell r="BD48">
            <v>-1.2501434242174973E-2</v>
          </cell>
          <cell r="BE48">
            <v>-4.014507878628551E-2</v>
          </cell>
          <cell r="BF48">
            <v>-4.2158442215471076E-2</v>
          </cell>
          <cell r="BG48">
            <v>0</v>
          </cell>
          <cell r="BH48">
            <v>-4.3161927730591895E-3</v>
          </cell>
        </row>
        <row r="49">
          <cell r="R49">
            <v>1.00776003817</v>
          </cell>
          <cell r="S49">
            <v>1.00750618539</v>
          </cell>
          <cell r="T49">
            <v>1.023446149532</v>
          </cell>
          <cell r="U49">
            <v>1.055246874302</v>
          </cell>
          <cell r="V49">
            <v>1.0214626087400001</v>
          </cell>
          <cell r="W49">
            <v>1.0060871815079999</v>
          </cell>
          <cell r="X49">
            <v>0.99071718747399995</v>
          </cell>
          <cell r="Y49">
            <v>0.97068164288199998</v>
          </cell>
          <cell r="Z49">
            <v>1.053015442857</v>
          </cell>
          <cell r="AA49">
            <v>1.050293821728</v>
          </cell>
          <cell r="AB49">
            <v>0.92468940339499994</v>
          </cell>
          <cell r="AC49">
            <v>0.96641517267700006</v>
          </cell>
          <cell r="AW49">
            <v>0</v>
          </cell>
          <cell r="AX49">
            <v>-5.6277955217768141E-4</v>
          </cell>
          <cell r="AY49">
            <v>-2.0441327631570416E-3</v>
          </cell>
          <cell r="AZ49">
            <v>0</v>
          </cell>
          <cell r="BA49">
            <v>0</v>
          </cell>
          <cell r="BB49">
            <v>0</v>
          </cell>
          <cell r="BC49">
            <v>0</v>
          </cell>
          <cell r="BD49">
            <v>-1.369130391725935E-2</v>
          </cell>
          <cell r="BE49">
            <v>-4.8459025861990329E-4</v>
          </cell>
          <cell r="BF49">
            <v>0</v>
          </cell>
          <cell r="BG49">
            <v>-4.2427126446633767E-2</v>
          </cell>
          <cell r="BH49">
            <v>-1.1077310896417447E-2</v>
          </cell>
        </row>
        <row r="50">
          <cell r="R50">
            <v>1.0720391842620001</v>
          </cell>
          <cell r="S50">
            <v>0.99390263385599997</v>
          </cell>
          <cell r="T50">
            <v>1.043351818381</v>
          </cell>
          <cell r="U50">
            <v>1.039944511801</v>
          </cell>
          <cell r="V50">
            <v>0.96673978519299997</v>
          </cell>
          <cell r="W50">
            <v>0.99439443994200005</v>
          </cell>
          <cell r="X50">
            <v>1.0074263358769999</v>
          </cell>
          <cell r="Y50">
            <v>1.0285995524680001</v>
          </cell>
          <cell r="Z50">
            <v>1.008290535087</v>
          </cell>
          <cell r="AA50">
            <v>1.0401645902009999</v>
          </cell>
          <cell r="AB50">
            <v>1.029294856371</v>
          </cell>
          <cell r="AC50">
            <v>1.02767763708</v>
          </cell>
          <cell r="AW50">
            <v>0</v>
          </cell>
          <cell r="AX50">
            <v>-3.8853264103806137E-3</v>
          </cell>
          <cell r="AY50">
            <v>0</v>
          </cell>
          <cell r="AZ50">
            <v>-7.814229110719724E-3</v>
          </cell>
          <cell r="BA50">
            <v>0</v>
          </cell>
          <cell r="BB50">
            <v>-5.539436951977391E-3</v>
          </cell>
          <cell r="BC50">
            <v>-2.4725169505958391E-3</v>
          </cell>
          <cell r="BD50">
            <v>0</v>
          </cell>
          <cell r="BE50">
            <v>0</v>
          </cell>
          <cell r="BF50">
            <v>0</v>
          </cell>
          <cell r="BG50">
            <v>-5.8928187464273377E-4</v>
          </cell>
          <cell r="BH50">
            <v>-3.71494149714428E-3</v>
          </cell>
        </row>
        <row r="51">
          <cell r="R51">
            <v>0.98819220226799998</v>
          </cell>
          <cell r="S51">
            <v>1.0762415574419999</v>
          </cell>
          <cell r="T51">
            <v>0.96785687842500001</v>
          </cell>
          <cell r="U51">
            <v>0.96771421961399995</v>
          </cell>
          <cell r="V51">
            <v>0.99222646895300004</v>
          </cell>
          <cell r="W51">
            <v>1.0288826188560001</v>
          </cell>
          <cell r="X51">
            <v>1.0449899654920001</v>
          </cell>
          <cell r="Y51">
            <v>1.025181025248</v>
          </cell>
          <cell r="Z51">
            <v>1.0529712797820001</v>
          </cell>
          <cell r="AA51">
            <v>0.95626134601300006</v>
          </cell>
          <cell r="AB51">
            <v>1.0167473055730001</v>
          </cell>
          <cell r="AC51">
            <v>1.0501642646810001</v>
          </cell>
          <cell r="AW51">
            <v>0</v>
          </cell>
          <cell r="AX51">
            <v>0</v>
          </cell>
          <cell r="AY51">
            <v>-7.0210247683153565E-3</v>
          </cell>
          <cell r="AZ51">
            <v>-8.7753275045104398E-3</v>
          </cell>
          <cell r="BA51">
            <v>-8.2568879034834852E-3</v>
          </cell>
          <cell r="BB51">
            <v>0</v>
          </cell>
          <cell r="BC51">
            <v>0</v>
          </cell>
          <cell r="BD51">
            <v>-8.5141533464425795E-5</v>
          </cell>
          <cell r="BE51">
            <v>0</v>
          </cell>
          <cell r="BF51">
            <v>-1.453295623819989E-2</v>
          </cell>
          <cell r="BG51">
            <v>-7.7086323240534715E-3</v>
          </cell>
          <cell r="BH51">
            <v>0</v>
          </cell>
        </row>
        <row r="52">
          <cell r="R52">
            <v>1.026421184468</v>
          </cell>
          <cell r="S52">
            <v>1.033176699829</v>
          </cell>
          <cell r="T52">
            <v>1.0169373099350001</v>
          </cell>
          <cell r="U52">
            <v>0.96864474566900005</v>
          </cell>
          <cell r="V52">
            <v>0.99582836662999996</v>
          </cell>
          <cell r="W52">
            <v>1.0289998681429999</v>
          </cell>
          <cell r="X52">
            <v>0.98226686091500004</v>
          </cell>
          <cell r="Y52">
            <v>1.0143263414520001</v>
          </cell>
          <cell r="Z52">
            <v>1.04852042493</v>
          </cell>
          <cell r="AA52">
            <v>1.0136284515639999</v>
          </cell>
          <cell r="AB52">
            <v>1.055431402043</v>
          </cell>
          <cell r="AC52">
            <v>1.048994205733</v>
          </cell>
          <cell r="AW52">
            <v>0</v>
          </cell>
          <cell r="AX52">
            <v>0</v>
          </cell>
          <cell r="AY52">
            <v>0</v>
          </cell>
          <cell r="AZ52">
            <v>-8.7343133165069184E-3</v>
          </cell>
          <cell r="BA52">
            <v>-7.534144084523426E-3</v>
          </cell>
          <cell r="BB52">
            <v>0</v>
          </cell>
          <cell r="BC52">
            <v>0</v>
          </cell>
          <cell r="BD52">
            <v>0</v>
          </cell>
          <cell r="BE52">
            <v>0</v>
          </cell>
          <cell r="BF52">
            <v>-2.04712570026781E-2</v>
          </cell>
          <cell r="BG52">
            <v>-1.2881842624092213E-2</v>
          </cell>
          <cell r="BH52">
            <v>0</v>
          </cell>
        </row>
        <row r="53">
          <cell r="R53">
            <v>0.96121475444799998</v>
          </cell>
          <cell r="S53">
            <v>0.977071974422</v>
          </cell>
          <cell r="T53">
            <v>0.99785204112799997</v>
          </cell>
          <cell r="U53">
            <v>1.0756000999890001</v>
          </cell>
          <cell r="V53">
            <v>1.0848271904739999</v>
          </cell>
          <cell r="W53">
            <v>1.032309218315</v>
          </cell>
          <cell r="X53">
            <v>1.025947224706</v>
          </cell>
          <cell r="Y53">
            <v>1.0025513156170001</v>
          </cell>
          <cell r="Z53">
            <v>1.0376544919240001</v>
          </cell>
          <cell r="AA53">
            <v>1.0673014357970001</v>
          </cell>
          <cell r="AB53">
            <v>1.0199995905179999</v>
          </cell>
          <cell r="AC53">
            <v>1.080409877413</v>
          </cell>
          <cell r="AW53">
            <v>0</v>
          </cell>
          <cell r="AX53">
            <v>0</v>
          </cell>
          <cell r="AY53">
            <v>0</v>
          </cell>
          <cell r="AZ53">
            <v>-2.241178177331235E-2</v>
          </cell>
          <cell r="BA53">
            <v>0</v>
          </cell>
          <cell r="BB53">
            <v>0</v>
          </cell>
          <cell r="BC53">
            <v>0</v>
          </cell>
          <cell r="BD53">
            <v>-2.1597865414254409E-2</v>
          </cell>
          <cell r="BE53">
            <v>0</v>
          </cell>
          <cell r="BF53">
            <v>0</v>
          </cell>
          <cell r="BG53">
            <v>-2.2325518517011672E-3</v>
          </cell>
          <cell r="BH53">
            <v>0</v>
          </cell>
        </row>
        <row r="54">
          <cell r="R54">
            <v>0.96206265353200004</v>
          </cell>
          <cell r="S54">
            <v>1.0071977884009999</v>
          </cell>
          <cell r="T54">
            <v>1.058218645263</v>
          </cell>
          <cell r="U54">
            <v>1.0199640838370001</v>
          </cell>
          <cell r="V54">
            <v>1.0246932045549999</v>
          </cell>
          <cell r="W54">
            <v>0.97060868282299995</v>
          </cell>
          <cell r="X54">
            <v>0.92000762180100004</v>
          </cell>
          <cell r="Y54">
            <v>0.99753874002700005</v>
          </cell>
          <cell r="Z54">
            <v>0.90226792907300002</v>
          </cell>
          <cell r="AA54">
            <v>1.027599626622</v>
          </cell>
          <cell r="AB54">
            <v>1.0282183088150001</v>
          </cell>
          <cell r="AC54">
            <v>0.98968348774199999</v>
          </cell>
          <cell r="AW54">
            <v>0</v>
          </cell>
          <cell r="AX54">
            <v>0</v>
          </cell>
          <cell r="AY54">
            <v>0</v>
          </cell>
          <cell r="AZ54">
            <v>0</v>
          </cell>
          <cell r="BA54">
            <v>0</v>
          </cell>
          <cell r="BB54">
            <v>0</v>
          </cell>
          <cell r="BC54">
            <v>0</v>
          </cell>
          <cell r="BD54">
            <v>-1.9134199343733655E-4</v>
          </cell>
          <cell r="BE54">
            <v>0</v>
          </cell>
          <cell r="BF54">
            <v>-2.614569836221747E-2</v>
          </cell>
          <cell r="BG54">
            <v>-1.716715070250761E-2</v>
          </cell>
          <cell r="BH54">
            <v>0</v>
          </cell>
        </row>
        <row r="60">
          <cell r="R60">
            <v>1.0809771005816944</v>
          </cell>
          <cell r="S60">
            <v>0.97913343383279527</v>
          </cell>
          <cell r="T60">
            <v>1.0247840113892732</v>
          </cell>
          <cell r="U60">
            <v>1.0282328481396792</v>
          </cell>
          <cell r="V60">
            <v>0.95768193831459114</v>
          </cell>
          <cell r="W60">
            <v>1.0455096283960355</v>
          </cell>
          <cell r="X60">
            <v>1.0323564506414156</v>
          </cell>
          <cell r="Y60">
            <v>0.9616875760433804</v>
          </cell>
          <cell r="Z60">
            <v>0.96584230862451403</v>
          </cell>
          <cell r="AA60">
            <v>0.95945821341673776</v>
          </cell>
          <cell r="AB60">
            <v>1.0928178112355478</v>
          </cell>
          <cell r="AC60">
            <v>1.0531290110344158</v>
          </cell>
        </row>
        <row r="61">
          <cell r="R61">
            <v>0.95167595024874974</v>
          </cell>
          <cell r="S61">
            <v>0.98231855118406142</v>
          </cell>
          <cell r="T61">
            <v>1.006427474897541</v>
          </cell>
          <cell r="U61">
            <v>0.93530525294612588</v>
          </cell>
          <cell r="V61">
            <v>1.0074968144297727</v>
          </cell>
          <cell r="W61">
            <v>0.90721239694895461</v>
          </cell>
          <cell r="X61">
            <v>1.0498299741762374</v>
          </cell>
          <cell r="Y61">
            <v>0.95250534081000582</v>
          </cell>
          <cell r="Z61">
            <v>0.90645297630453314</v>
          </cell>
          <cell r="AA61">
            <v>1.0537746622418285</v>
          </cell>
          <cell r="AB61">
            <v>1.1126358621881827</v>
          </cell>
          <cell r="AC61">
            <v>1.0008035792874779</v>
          </cell>
        </row>
        <row r="62">
          <cell r="R62">
            <v>0.98934613179728625</v>
          </cell>
          <cell r="S62">
            <v>1.0224293736102117</v>
          </cell>
          <cell r="T62">
            <v>1.0229931847746367</v>
          </cell>
          <cell r="U62">
            <v>1.0300895067606171</v>
          </cell>
          <cell r="V62">
            <v>1.03261092928595</v>
          </cell>
          <cell r="W62">
            <v>0.98874619231330019</v>
          </cell>
          <cell r="X62">
            <v>1.0075294770337402</v>
          </cell>
          <cell r="Y62">
            <v>1.0176393598432043</v>
          </cell>
          <cell r="Z62">
            <v>0.9709790536440609</v>
          </cell>
          <cell r="AA62">
            <v>1.0245953497160871</v>
          </cell>
          <cell r="AB62">
            <v>0.95345625678968882</v>
          </cell>
          <cell r="AC62">
            <v>1.0512038564934205</v>
          </cell>
        </row>
        <row r="63">
          <cell r="R63">
            <v>0.97911231224097128</v>
          </cell>
          <cell r="S63">
            <v>0.90960225757533542</v>
          </cell>
          <cell r="T63">
            <v>0.86653165957208456</v>
          </cell>
          <cell r="U63">
            <v>1.0646026915583093</v>
          </cell>
          <cell r="V63">
            <v>1.0435448240977394</v>
          </cell>
          <cell r="W63">
            <v>1.0340495356881494</v>
          </cell>
          <cell r="X63">
            <v>1.0233089224331193</v>
          </cell>
          <cell r="Y63">
            <v>1.0514108794697383</v>
          </cell>
          <cell r="Z63">
            <v>0.9740167014129314</v>
          </cell>
          <cell r="AA63">
            <v>0.96007115954556688</v>
          </cell>
          <cell r="AB63">
            <v>1.1550133193013039</v>
          </cell>
          <cell r="AC63">
            <v>1.0464959519793455</v>
          </cell>
        </row>
        <row r="64">
          <cell r="R64">
            <v>1.0657201183271012</v>
          </cell>
          <cell r="S64">
            <v>1.0254913253429629</v>
          </cell>
          <cell r="T64">
            <v>1.0063057856144269</v>
          </cell>
          <cell r="U64">
            <v>1.0281152967732496</v>
          </cell>
          <cell r="V64">
            <v>0.95197412189991437</v>
          </cell>
          <cell r="W64">
            <v>1.0593254526052824</v>
          </cell>
          <cell r="X64">
            <v>0.9873031515600168</v>
          </cell>
          <cell r="Y64">
            <v>0.97409406085205219</v>
          </cell>
          <cell r="Z64">
            <v>1.0286561035164214</v>
          </cell>
          <cell r="AA64">
            <v>1.0359290665318679</v>
          </cell>
          <cell r="AB64">
            <v>1.0112731602235396</v>
          </cell>
          <cell r="AC64">
            <v>1.0324996386693632</v>
          </cell>
        </row>
        <row r="65">
          <cell r="R65">
            <v>1.0501594697448569</v>
          </cell>
          <cell r="S65">
            <v>0.95486399209062778</v>
          </cell>
          <cell r="T65">
            <v>0.98197638843603008</v>
          </cell>
          <cell r="U65">
            <v>1.0228326690540199</v>
          </cell>
          <cell r="V65">
            <v>0.97752203505779789</v>
          </cell>
          <cell r="W65">
            <v>0.98778276179599855</v>
          </cell>
          <cell r="X65">
            <v>1.0246152933081347</v>
          </cell>
          <cell r="Y65">
            <v>0.98068748098343561</v>
          </cell>
          <cell r="Z65">
            <v>1.0086788024252724</v>
          </cell>
          <cell r="AA65">
            <v>0.92040789845790416</v>
          </cell>
          <cell r="AB65">
            <v>0.99873988947464343</v>
          </cell>
          <cell r="AC65">
            <v>0.95145620350510951</v>
          </cell>
        </row>
        <row r="66">
          <cell r="R66">
            <v>1.0290078335994148</v>
          </cell>
          <cell r="S66">
            <v>1.0142994703995782</v>
          </cell>
          <cell r="T66">
            <v>1.0275286755399946</v>
          </cell>
          <cell r="U66">
            <v>1.0254449404423376</v>
          </cell>
          <cell r="V66">
            <v>1.0367039436190677</v>
          </cell>
          <cell r="W66">
            <v>0.99823142238237039</v>
          </cell>
          <cell r="X66">
            <v>1.0288458333986348</v>
          </cell>
          <cell r="Y66">
            <v>0.99962320035270691</v>
          </cell>
          <cell r="Z66">
            <v>1.0248804278638368</v>
          </cell>
          <cell r="AA66">
            <v>1.0151847046846001</v>
          </cell>
          <cell r="AB66">
            <v>1.0104892273550889</v>
          </cell>
          <cell r="AC66">
            <v>1.0160511670100074</v>
          </cell>
        </row>
        <row r="67">
          <cell r="R67">
            <v>0.92768606977814738</v>
          </cell>
          <cell r="S67">
            <v>0.98167923459834083</v>
          </cell>
          <cell r="T67">
            <v>1.0650674458131302</v>
          </cell>
          <cell r="U67">
            <v>1.0289510988142967</v>
          </cell>
          <cell r="V67">
            <v>0.99091592076022172</v>
          </cell>
          <cell r="W67">
            <v>0.96643235465564248</v>
          </cell>
          <cell r="X67">
            <v>1.0506808358519386</v>
          </cell>
          <cell r="Y67">
            <v>1.0007099591201292</v>
          </cell>
          <cell r="Z67">
            <v>1.0122843146264855</v>
          </cell>
          <cell r="AA67">
            <v>0.97954518899637133</v>
          </cell>
          <cell r="AB67">
            <v>0.98008394174159685</v>
          </cell>
          <cell r="AC67">
            <v>1.0341943316679068</v>
          </cell>
        </row>
        <row r="68">
          <cell r="R68">
            <v>1.0048883550719068</v>
          </cell>
          <cell r="S68">
            <v>1.0597808703095357</v>
          </cell>
          <cell r="T68">
            <v>0.98480890841450974</v>
          </cell>
          <cell r="U68">
            <v>1.0408290235802193</v>
          </cell>
          <cell r="V68">
            <v>0.9948812139082871</v>
          </cell>
          <cell r="W68">
            <v>0.97166645926812401</v>
          </cell>
          <cell r="X68">
            <v>1.0207633226454516</v>
          </cell>
          <cell r="Y68">
            <v>0.9264370915073179</v>
          </cell>
          <cell r="Z68">
            <v>0.94922428042106877</v>
          </cell>
          <cell r="AA68">
            <v>1.0781694384149771</v>
          </cell>
          <cell r="AB68">
            <v>0.98444312968241521</v>
          </cell>
          <cell r="AC68">
            <v>0.98652587944687498</v>
          </cell>
        </row>
        <row r="69">
          <cell r="R69">
            <v>0.95973420465600812</v>
          </cell>
          <cell r="S69">
            <v>1.0555920632888756</v>
          </cell>
          <cell r="T69">
            <v>0.99362642756628416</v>
          </cell>
          <cell r="U69">
            <v>1.0144560509198211</v>
          </cell>
          <cell r="V69">
            <v>1.0162405524362264</v>
          </cell>
          <cell r="W69">
            <v>1.0096419456064778</v>
          </cell>
          <cell r="X69">
            <v>0.98034699773864065</v>
          </cell>
          <cell r="Y69">
            <v>0.99846188804241043</v>
          </cell>
          <cell r="Z69">
            <v>0.96159023233102625</v>
          </cell>
          <cell r="AA69">
            <v>0.98548027159580376</v>
          </cell>
          <cell r="AB69">
            <v>1.0136018138431349</v>
          </cell>
          <cell r="AC69">
            <v>0.96535872136688683</v>
          </cell>
        </row>
        <row r="70">
          <cell r="R70">
            <v>1.0527478346073849</v>
          </cell>
          <cell r="S70">
            <v>0.990514554820069</v>
          </cell>
          <cell r="T70">
            <v>1.0082107043870456</v>
          </cell>
          <cell r="U70">
            <v>1.0521059175634591</v>
          </cell>
          <cell r="V70">
            <v>0.97585250123252421</v>
          </cell>
          <cell r="W70">
            <v>0.96447162097493355</v>
          </cell>
          <cell r="X70">
            <v>1.0527694140936963</v>
          </cell>
          <cell r="Y70">
            <v>0.98677190039715368</v>
          </cell>
          <cell r="Z70">
            <v>1.0739276444820911</v>
          </cell>
          <cell r="AA70">
            <v>1.0336239460771408</v>
          </cell>
          <cell r="AB70">
            <v>1.0076581137712413</v>
          </cell>
          <cell r="AC70">
            <v>1.0149629291888034</v>
          </cell>
        </row>
        <row r="71">
          <cell r="R71">
            <v>1.0533453969282844</v>
          </cell>
          <cell r="S71">
            <v>1.057377557081626</v>
          </cell>
          <cell r="T71">
            <v>0.99535355423421423</v>
          </cell>
          <cell r="U71">
            <v>0.98042656536088268</v>
          </cell>
          <cell r="V71">
            <v>0.88518706895324473</v>
          </cell>
          <cell r="W71">
            <v>1.0701113646963536</v>
          </cell>
          <cell r="X71">
            <v>1.0113410836932297</v>
          </cell>
          <cell r="Y71">
            <v>1.0268559319492296</v>
          </cell>
          <cell r="Z71">
            <v>1.0295812463360243</v>
          </cell>
          <cell r="AA71">
            <v>1.0083223867475601</v>
          </cell>
          <cell r="AB71">
            <v>1.0241652209286261</v>
          </cell>
          <cell r="AC71">
            <v>1.0319685293857803</v>
          </cell>
        </row>
        <row r="72">
          <cell r="R72">
            <v>1.0235969636823388</v>
          </cell>
          <cell r="S72">
            <v>1.0329721942375507</v>
          </cell>
          <cell r="T72">
            <v>0.97758795090538142</v>
          </cell>
          <cell r="U72">
            <v>1.0597741130850218</v>
          </cell>
          <cell r="V72">
            <v>0.97045506648326407</v>
          </cell>
          <cell r="W72">
            <v>0.98747900126835253</v>
          </cell>
          <cell r="X72">
            <v>0.98409773101226161</v>
          </cell>
          <cell r="Y72">
            <v>0.90971001804775631</v>
          </cell>
          <cell r="Z72">
            <v>0.90471247096672569</v>
          </cell>
          <cell r="AA72">
            <v>1.0964210232541907</v>
          </cell>
          <cell r="AB72">
            <v>0.95148747971618552</v>
          </cell>
          <cell r="AC72">
            <v>0.99051975802810988</v>
          </cell>
        </row>
        <row r="73">
          <cell r="R73">
            <v>0.95594268516792313</v>
          </cell>
          <cell r="S73">
            <v>0.99314430367332918</v>
          </cell>
          <cell r="T73">
            <v>1.0624231520945409</v>
          </cell>
          <cell r="U73">
            <v>0.9819055769331817</v>
          </cell>
          <cell r="V73">
            <v>0.88493845366962631</v>
          </cell>
          <cell r="W73">
            <v>0.99002761345538304</v>
          </cell>
          <cell r="X73">
            <v>1.0948283747241381</v>
          </cell>
          <cell r="Y73">
            <v>0.96895162714702165</v>
          </cell>
          <cell r="Z73">
            <v>1.0979867604930429</v>
          </cell>
          <cell r="AA73">
            <v>1.0361281006000265</v>
          </cell>
          <cell r="AB73">
            <v>0.95185519579443167</v>
          </cell>
          <cell r="AC73">
            <v>1.0809757208036703</v>
          </cell>
        </row>
        <row r="74">
          <cell r="R74">
            <v>0.90186719414088112</v>
          </cell>
          <cell r="S74">
            <v>0.89740677092818888</v>
          </cell>
          <cell r="T74">
            <v>1.063376088816461</v>
          </cell>
          <cell r="U74">
            <v>1.1280405251104302</v>
          </cell>
          <cell r="V74">
            <v>1.1183060454994054</v>
          </cell>
          <cell r="W74">
            <v>0.99431249347410855</v>
          </cell>
          <cell r="X74">
            <v>1.0913011772669239</v>
          </cell>
          <cell r="Y74">
            <v>1.0543584408651157</v>
          </cell>
          <cell r="Z74">
            <v>1.038288332835096</v>
          </cell>
          <cell r="AA74">
            <v>0.98750412964050482</v>
          </cell>
          <cell r="AB74">
            <v>1.0200218478280039</v>
          </cell>
          <cell r="AC74">
            <v>1.0144026973650444</v>
          </cell>
        </row>
        <row r="75">
          <cell r="R75">
            <v>0.90762149585826246</v>
          </cell>
          <cell r="S75">
            <v>1.0143269951188025</v>
          </cell>
          <cell r="T75">
            <v>0.98947818988170755</v>
          </cell>
          <cell r="U75">
            <v>1.0542779874315362</v>
          </cell>
          <cell r="V75">
            <v>1.0097377847817339</v>
          </cell>
          <cell r="W75">
            <v>0.91821200704524764</v>
          </cell>
          <cell r="X75">
            <v>0.96790483954874673</v>
          </cell>
          <cell r="Y75">
            <v>0.95947643486517498</v>
          </cell>
          <cell r="Z75">
            <v>0.8554100503002855</v>
          </cell>
          <cell r="AA75">
            <v>0.79821690443147109</v>
          </cell>
          <cell r="AB75">
            <v>0.94594945596798652</v>
          </cell>
          <cell r="AC75">
            <v>1.0601217689990592</v>
          </cell>
        </row>
        <row r="76">
          <cell r="R76">
            <v>1.0067666920574101</v>
          </cell>
          <cell r="S76">
            <v>1.0080689649421777</v>
          </cell>
          <cell r="T76">
            <v>1.025490282295157</v>
          </cell>
          <cell r="U76">
            <v>1.0444116093777069</v>
          </cell>
          <cell r="V76">
            <v>1.017545624619562</v>
          </cell>
          <cell r="W76">
            <v>1.0012217762593512</v>
          </cell>
          <cell r="X76">
            <v>0.98527219125903032</v>
          </cell>
          <cell r="Y76">
            <v>0.98437294679925935</v>
          </cell>
          <cell r="Z76">
            <v>1.0535000331156199</v>
          </cell>
          <cell r="AA76">
            <v>1.0392908198548272</v>
          </cell>
          <cell r="AB76">
            <v>0.96711652984163377</v>
          </cell>
          <cell r="AC76">
            <v>0.97749248357341745</v>
          </cell>
        </row>
        <row r="77">
          <cell r="R77">
            <v>1.0613987272118821</v>
          </cell>
          <cell r="S77">
            <v>0.99778796026638061</v>
          </cell>
          <cell r="T77">
            <v>1.0329584576059585</v>
          </cell>
          <cell r="U77">
            <v>1.0477587409117197</v>
          </cell>
          <cell r="V77">
            <v>0.96116625189326632</v>
          </cell>
          <cell r="W77">
            <v>0.99993387689397739</v>
          </cell>
          <cell r="X77">
            <v>1.0098988528275958</v>
          </cell>
          <cell r="Y77">
            <v>1.027494786743175</v>
          </cell>
          <cell r="Z77">
            <v>1.0015460547037709</v>
          </cell>
          <cell r="AA77">
            <v>1.0388940003188751</v>
          </cell>
          <cell r="AB77">
            <v>1.0298841382456427</v>
          </cell>
          <cell r="AC77">
            <v>1.0313925785771443</v>
          </cell>
        </row>
        <row r="78">
          <cell r="R78">
            <v>0.98165288790034333</v>
          </cell>
          <cell r="S78">
            <v>1.0432093325495524</v>
          </cell>
          <cell r="T78">
            <v>0.97487790319331535</v>
          </cell>
          <cell r="U78">
            <v>0.97648954711851044</v>
          </cell>
          <cell r="V78">
            <v>1.0004833568564835</v>
          </cell>
          <cell r="W78">
            <v>1.0132694843771166</v>
          </cell>
          <cell r="X78">
            <v>1.0306557378626116</v>
          </cell>
          <cell r="Y78">
            <v>1.0252661667814644</v>
          </cell>
          <cell r="Z78">
            <v>1.0445418552036194</v>
          </cell>
          <cell r="AA78">
            <v>0.97079430225119989</v>
          </cell>
          <cell r="AB78">
            <v>1.0244559378970535</v>
          </cell>
          <cell r="AC78">
            <v>1.0465338000247115</v>
          </cell>
        </row>
        <row r="79">
          <cell r="R79">
            <v>1.0141406659030474</v>
          </cell>
          <cell r="S79">
            <v>1.0230843568332526</v>
          </cell>
          <cell r="T79">
            <v>1.0056267339088489</v>
          </cell>
          <cell r="U79">
            <v>0.97737905898550692</v>
          </cell>
          <cell r="V79">
            <v>1.0033625107145234</v>
          </cell>
          <cell r="W79">
            <v>1.021910248976547</v>
          </cell>
          <cell r="X79">
            <v>0.96754646683002299</v>
          </cell>
          <cell r="Y79">
            <v>1.0044161093643362</v>
          </cell>
          <cell r="Z79">
            <v>1.0261356686367102</v>
          </cell>
          <cell r="AA79">
            <v>1.0340997085666781</v>
          </cell>
          <cell r="AB79">
            <v>1.0683132446670922</v>
          </cell>
          <cell r="AC79">
            <v>1.0438625913797102</v>
          </cell>
        </row>
        <row r="80">
          <cell r="R80">
            <v>0.95825231746742556</v>
          </cell>
          <cell r="S80">
            <v>0.97705011446010859</v>
          </cell>
          <cell r="T80">
            <v>0.98035207768247579</v>
          </cell>
          <cell r="U80">
            <v>1.0980118817623123</v>
          </cell>
          <cell r="V80">
            <v>1.0605926277572295</v>
          </cell>
          <cell r="W80">
            <v>1.0241660215313</v>
          </cell>
          <cell r="X80">
            <v>1.0242065027269158</v>
          </cell>
          <cell r="Y80">
            <v>1.0241491810312544</v>
          </cell>
          <cell r="Z80">
            <v>1.0308264961073688</v>
          </cell>
          <cell r="AA80">
            <v>1.0623289947691863</v>
          </cell>
          <cell r="AB80">
            <v>1.0222321423697012</v>
          </cell>
          <cell r="AC80">
            <v>1.0781245570884939</v>
          </cell>
        </row>
        <row r="81">
          <cell r="R81">
            <v>0.94686541033607341</v>
          </cell>
          <cell r="S81">
            <v>1.0070143625190573</v>
          </cell>
          <cell r="T81">
            <v>1.054092291763461</v>
          </cell>
          <cell r="U81">
            <v>1.0066270501125119</v>
          </cell>
          <cell r="V81">
            <v>1.0126706183282801</v>
          </cell>
          <cell r="W81">
            <v>0.96019434259250835</v>
          </cell>
          <cell r="X81">
            <v>0.90127984030423092</v>
          </cell>
          <cell r="Y81">
            <v>0.99773008202043734</v>
          </cell>
          <cell r="Z81">
            <v>0.89260648453631541</v>
          </cell>
          <cell r="AA81">
            <v>1.0537453249842175</v>
          </cell>
          <cell r="AB81">
            <v>1.0453854595175076</v>
          </cell>
          <cell r="AC81">
            <v>0.9663754605009004</v>
          </cell>
        </row>
      </sheetData>
      <sheetData sheetId="4" refreshError="1"/>
      <sheetData sheetId="5" refreshError="1">
        <row r="5">
          <cell r="C5">
            <v>9.1134940238999998E-2</v>
          </cell>
          <cell r="D5">
            <v>-2.5739646565E-2</v>
          </cell>
          <cell r="E5">
            <v>5.4179744613E-2</v>
          </cell>
          <cell r="F5">
            <v>1.1454212727E-2</v>
          </cell>
          <cell r="G5">
            <v>-3.4321047655999998E-2</v>
          </cell>
          <cell r="H5">
            <v>3.7377194636999997E-2</v>
          </cell>
          <cell r="I5">
            <v>2.7152914265000001E-2</v>
          </cell>
          <cell r="J5">
            <v>-4.2352530127E-2</v>
          </cell>
          <cell r="K5">
            <v>-6.5277407748000005E-2</v>
          </cell>
          <cell r="L5">
            <v>-3.5099999999999999E-2</v>
          </cell>
          <cell r="M5">
            <v>0.1027</v>
          </cell>
          <cell r="N5">
            <v>5.3900000000000003E-2</v>
          </cell>
          <cell r="Y5">
            <v>1.0157839657305615E-2</v>
          </cell>
          <cell r="Z5">
            <v>-4.8730803977952743E-3</v>
          </cell>
          <cell r="AA5">
            <v>2.939573322372678E-2</v>
          </cell>
          <cell r="AB5">
            <v>-1.677863541267919E-2</v>
          </cell>
          <cell r="AC5">
            <v>7.997014029408861E-3</v>
          </cell>
          <cell r="AD5">
            <v>-8.132433759035454E-3</v>
          </cell>
          <cell r="AE5">
            <v>-5.203536376415567E-3</v>
          </cell>
          <cell r="AF5">
            <v>-4.0401061703803989E-3</v>
          </cell>
          <cell r="AG5">
            <v>-3.1119716372514039E-2</v>
          </cell>
          <cell r="AH5">
            <v>5.4417865832622411E-3</v>
          </cell>
          <cell r="AI5">
            <v>9.8821887644522238E-3</v>
          </cell>
          <cell r="AJ5">
            <v>7.7098896558419616E-4</v>
          </cell>
        </row>
        <row r="6">
          <cell r="C6">
            <v>-9.2240573421000005E-2</v>
          </cell>
          <cell r="D6">
            <v>-3.2855222706999997E-2</v>
          </cell>
          <cell r="E6">
            <v>-1.3302098284000001E-2</v>
          </cell>
          <cell r="F6">
            <v>-8.3677333670000006E-2</v>
          </cell>
          <cell r="G6">
            <v>-4.096270192E-3</v>
          </cell>
          <cell r="H6">
            <v>-9.1389909813000006E-2</v>
          </cell>
          <cell r="I6">
            <v>6.4348626820000004E-2</v>
          </cell>
          <cell r="J6">
            <v>-6.2279384542999999E-2</v>
          </cell>
          <cell r="K6">
            <v>-9.7358690644999996E-2</v>
          </cell>
          <cell r="L6">
            <v>5.9419136079999997E-2</v>
          </cell>
          <cell r="M6">
            <v>0.13545520271299999</v>
          </cell>
          <cell r="N6">
            <v>-2.0410454881999999E-2</v>
          </cell>
          <cell r="Y6">
            <v>-4.3916523669749741E-2</v>
          </cell>
          <cell r="Z6">
            <v>-1.5173773891061414E-2</v>
          </cell>
          <cell r="AA6">
            <v>-1.9729573181541032E-2</v>
          </cell>
          <cell r="AB6">
            <v>-1.8982586616125882E-2</v>
          </cell>
          <cell r="AC6">
            <v>-1.159308462177268E-2</v>
          </cell>
          <cell r="AD6">
            <v>1.3976932380453805E-3</v>
          </cell>
          <cell r="AE6">
            <v>1.4518652643762647E-2</v>
          </cell>
          <cell r="AF6">
            <v>-1.4784725353005818E-2</v>
          </cell>
          <cell r="AG6">
            <v>-3.8116669495331379E-3</v>
          </cell>
          <cell r="AH6">
            <v>5.6444738381715223E-3</v>
          </cell>
          <cell r="AI6">
            <v>2.2819340524817322E-2</v>
          </cell>
          <cell r="AJ6">
            <v>-2.1214034169477872E-2</v>
          </cell>
        </row>
        <row r="7">
          <cell r="C7">
            <v>-7.3210500559999997E-3</v>
          </cell>
          <cell r="D7">
            <v>3.8441730839999999E-3</v>
          </cell>
          <cell r="E7">
            <v>1.3613348801E-2</v>
          </cell>
          <cell r="F7">
            <v>5.9690577497999997E-2</v>
          </cell>
          <cell r="G7">
            <v>2.7110883142000001E-2</v>
          </cell>
          <cell r="H7">
            <v>-1.5144284435999999E-2</v>
          </cell>
          <cell r="I7">
            <v>7.8042729310000003E-3</v>
          </cell>
          <cell r="J7">
            <v>2.0735922991000001E-2</v>
          </cell>
          <cell r="K7">
            <v>-4.5503765664000002E-2</v>
          </cell>
          <cell r="L7">
            <v>2.9372082705E-2</v>
          </cell>
          <cell r="M7">
            <v>-5.3070541170999998E-2</v>
          </cell>
          <cell r="N7">
            <v>3.9907615416999997E-2</v>
          </cell>
          <cell r="Y7">
            <v>3.3328181467137457E-3</v>
          </cell>
          <cell r="Z7">
            <v>-1.8585200526211688E-2</v>
          </cell>
          <cell r="AA7">
            <v>-9.3798359736367437E-3</v>
          </cell>
          <cell r="AB7">
            <v>2.960107073738294E-2</v>
          </cell>
          <cell r="AC7">
            <v>-5.5000461439499958E-3</v>
          </cell>
          <cell r="AD7">
            <v>-3.8904767493001865E-3</v>
          </cell>
          <cell r="AE7">
            <v>2.7479589725981635E-4</v>
          </cell>
          <cell r="AF7">
            <v>3.0965631477956959E-3</v>
          </cell>
          <cell r="AG7">
            <v>-1.6482819308060899E-2</v>
          </cell>
          <cell r="AH7">
            <v>4.7767329889128775E-3</v>
          </cell>
          <cell r="AI7">
            <v>-6.5267979606888141E-3</v>
          </cell>
          <cell r="AJ7">
            <v>-1.1296241076420521E-2</v>
          </cell>
        </row>
        <row r="8">
          <cell r="C8">
            <v>-1.3089562548E-2</v>
          </cell>
          <cell r="D8">
            <v>-8.1632407067999999E-2</v>
          </cell>
          <cell r="E8">
            <v>-0.108028113644</v>
          </cell>
          <cell r="F8">
            <v>8.0974556848999998E-2</v>
          </cell>
          <cell r="G8">
            <v>7.8014885808000006E-2</v>
          </cell>
          <cell r="H8">
            <v>4.4124604520999998E-2</v>
          </cell>
          <cell r="I8">
            <v>5.5231098383999998E-2</v>
          </cell>
          <cell r="J8">
            <v>4.6016552877000003E-2</v>
          </cell>
          <cell r="K8">
            <v>-1.40912E-2</v>
          </cell>
          <cell r="L8">
            <v>-4.4961955562E-2</v>
          </cell>
          <cell r="M8">
            <v>0.142562856027</v>
          </cell>
          <cell r="N8">
            <v>5.1623957163E-2</v>
          </cell>
          <cell r="Y8">
            <v>7.7981252110287166E-3</v>
          </cell>
          <cell r="Z8">
            <v>8.7653353566645859E-3</v>
          </cell>
          <cell r="AA8">
            <v>2.5440226783915443E-2</v>
          </cell>
          <cell r="AB8">
            <v>1.6371865290690665E-2</v>
          </cell>
          <cell r="AC8">
            <v>3.4470061710260597E-2</v>
          </cell>
          <cell r="AD8">
            <v>1.0075068832850607E-2</v>
          </cell>
          <cell r="AE8">
            <v>3.192217595088067E-2</v>
          </cell>
          <cell r="AF8">
            <v>-5.3943265927383216E-3</v>
          </cell>
          <cell r="AG8">
            <v>1.1892098587068604E-2</v>
          </cell>
          <cell r="AH8">
            <v>-5.0331151075668767E-3</v>
          </cell>
          <cell r="AI8">
            <v>-1.2450463274303908E-2</v>
          </cell>
          <cell r="AJ8">
            <v>5.1280051836544716E-3</v>
          </cell>
        </row>
        <row r="9">
          <cell r="C9">
            <v>7.1779818959E-2</v>
          </cell>
          <cell r="D9">
            <v>4.1534201945000002E-2</v>
          </cell>
          <cell r="E9">
            <v>3.4805580384000001E-2</v>
          </cell>
          <cell r="F9">
            <v>3.370656726E-2</v>
          </cell>
          <cell r="G9">
            <v>-5.5803680958999999E-2</v>
          </cell>
          <cell r="H9">
            <v>5.9987822328999997E-2</v>
          </cell>
          <cell r="I9">
            <v>-7.8780132049999993E-3</v>
          </cell>
          <cell r="J9">
            <v>-5.7479064379999997E-3</v>
          </cell>
          <cell r="K9">
            <v>1.5313089863E-2</v>
          </cell>
          <cell r="L9">
            <v>3.6415023397E-2</v>
          </cell>
          <cell r="M9">
            <v>1.8537996849E-2</v>
          </cell>
          <cell r="N9">
            <v>4.0731852164E-2</v>
          </cell>
          <cell r="Y9">
            <v>6.0597006318987706E-3</v>
          </cell>
          <cell r="Z9">
            <v>1.6042876602037057E-2</v>
          </cell>
          <cell r="AA9">
            <v>2.849979476957315E-2</v>
          </cell>
          <cell r="AB9">
            <v>5.5912704867503576E-3</v>
          </cell>
          <cell r="AC9">
            <v>-7.7778028589143705E-3</v>
          </cell>
          <cell r="AD9">
            <v>6.6236972371756103E-4</v>
          </cell>
          <cell r="AE9">
            <v>4.8188352349832E-3</v>
          </cell>
          <cell r="AF9">
            <v>2.0158032709947808E-2</v>
          </cell>
          <cell r="AG9">
            <v>-1.334301365342145E-2</v>
          </cell>
          <cell r="AH9">
            <v>4.8595686513210751E-4</v>
          </cell>
          <cell r="AI9">
            <v>7.2648366254603643E-3</v>
          </cell>
          <cell r="AJ9">
            <v>8.2322134946367712E-3</v>
          </cell>
        </row>
        <row r="10">
          <cell r="C10">
            <v>5.5848678493000001E-2</v>
          </cell>
          <cell r="D10">
            <v>-3.6535227615999998E-2</v>
          </cell>
          <cell r="E10">
            <v>-1.8947988740000001E-2</v>
          </cell>
          <cell r="F10">
            <v>1.9769235752999999E-2</v>
          </cell>
          <cell r="G10">
            <v>1.482657671E-3</v>
          </cell>
          <cell r="H10">
            <v>-8.1746465749999997E-3</v>
          </cell>
          <cell r="I10">
            <v>2.0961829615999999E-2</v>
          </cell>
          <cell r="J10">
            <v>-1.5781563753000001E-2</v>
          </cell>
          <cell r="K10">
            <v>-3.914182877E-3</v>
          </cell>
          <cell r="L10">
            <v>-8.7571207260000006E-2</v>
          </cell>
          <cell r="M10">
            <v>1.345050959E-3</v>
          </cell>
          <cell r="N10">
            <v>-4.9215122795000003E-2</v>
          </cell>
          <cell r="Y10">
            <v>5.6892087481431458E-3</v>
          </cell>
          <cell r="Z10">
            <v>8.6007802933722247E-3</v>
          </cell>
          <cell r="AA10">
            <v>-9.2437717603007993E-4</v>
          </cell>
          <cell r="AB10">
            <v>-3.0634333010199286E-3</v>
          </cell>
          <cell r="AC10">
            <v>2.3960622613202111E-2</v>
          </cell>
          <cell r="AD10">
            <v>4.0425916290014463E-3</v>
          </cell>
          <cell r="AE10">
            <v>-3.6534636921347237E-3</v>
          </cell>
          <cell r="AF10">
            <v>3.5309552635643879E-3</v>
          </cell>
          <cell r="AG10">
            <v>-1.2592985302272413E-2</v>
          </cell>
          <cell r="AH10">
            <v>-7.9791057179041669E-3</v>
          </cell>
          <cell r="AI10">
            <v>2.6051614843565726E-3</v>
          </cell>
          <cell r="AJ10">
            <v>-6.713263001095135E-4</v>
          </cell>
        </row>
        <row r="11">
          <cell r="C11">
            <v>5.3308387151000003E-2</v>
          </cell>
          <cell r="D11">
            <v>9.2998243009999992E-3</v>
          </cell>
          <cell r="E11">
            <v>3.0846282493000001E-2</v>
          </cell>
          <cell r="F11">
            <v>3.6753908767E-2</v>
          </cell>
          <cell r="G11">
            <v>3.5554269122999999E-2</v>
          </cell>
          <cell r="H11">
            <v>6.5872877000000001E-5</v>
          </cell>
          <cell r="I11">
            <v>3.7599557342000003E-2</v>
          </cell>
          <cell r="J11">
            <v>9.8358114250000003E-3</v>
          </cell>
          <cell r="K11">
            <v>1.9671932877E-2</v>
          </cell>
          <cell r="L11">
            <v>2.1715256685E-2</v>
          </cell>
          <cell r="M11">
            <v>4.3219806849999999E-3</v>
          </cell>
          <cell r="N11">
            <v>1.7119061259999999E-2</v>
          </cell>
          <cell r="Y11">
            <v>2.4300553551585169E-2</v>
          </cell>
          <cell r="Z11">
            <v>-4.999646098578241E-3</v>
          </cell>
          <cell r="AA11">
            <v>3.3176069530053941E-3</v>
          </cell>
          <cell r="AB11">
            <v>1.1308968324662418E-2</v>
          </cell>
          <cell r="AC11">
            <v>-1.1496744960677041E-3</v>
          </cell>
          <cell r="AD11">
            <v>1.8344504946296075E-3</v>
          </cell>
          <cell r="AE11">
            <v>8.7537239433652242E-3</v>
          </cell>
          <cell r="AF11">
            <v>1.0212611072293092E-2</v>
          </cell>
          <cell r="AG11">
            <v>-5.2084949868368181E-3</v>
          </cell>
          <cell r="AH11">
            <v>6.5305520003999078E-3</v>
          </cell>
          <cell r="AI11">
            <v>-6.1672466700889482E-3</v>
          </cell>
          <cell r="AJ11">
            <v>1.067894249992582E-3</v>
          </cell>
        </row>
        <row r="12">
          <cell r="C12">
            <v>-7.8706110247E-2</v>
          </cell>
          <cell r="D12">
            <v>5.4972880549999997E-3</v>
          </cell>
          <cell r="E12">
            <v>7.1235390164000004E-2</v>
          </cell>
          <cell r="F12">
            <v>3.1309577397E-2</v>
          </cell>
          <cell r="G12">
            <v>-1.7069736985999999E-2</v>
          </cell>
          <cell r="H12">
            <v>-3.489011274E-2</v>
          </cell>
          <cell r="I12">
            <v>6.0016804712000001E-2</v>
          </cell>
          <cell r="J12">
            <v>6.5381045210000004E-3</v>
          </cell>
          <cell r="K12">
            <v>1.2260063836E-2</v>
          </cell>
          <cell r="L12">
            <v>-1.4439245862999999E-2</v>
          </cell>
          <cell r="M12">
            <v>-2.0060856164E-2</v>
          </cell>
          <cell r="N12">
            <v>1.3745294877E-2</v>
          </cell>
          <cell r="Y12">
            <v>-6.3921800251473815E-3</v>
          </cell>
          <cell r="Z12">
            <v>2.3818053456659168E-2</v>
          </cell>
          <cell r="AA12">
            <v>6.1679443508698278E-3</v>
          </cell>
          <cell r="AB12">
            <v>2.3584785827033064E-3</v>
          </cell>
          <cell r="AC12">
            <v>-7.9856577462217235E-3</v>
          </cell>
          <cell r="AD12">
            <v>-1.3224673956424779E-3</v>
          </cell>
          <cell r="AE12">
            <v>9.3359688600613902E-3</v>
          </cell>
          <cell r="AF12">
            <v>5.8281454008708338E-3</v>
          </cell>
          <cell r="AG12">
            <v>-2.4250790485493001E-5</v>
          </cell>
          <cell r="AH12">
            <v>6.0155651406286707E-3</v>
          </cell>
          <cell r="AI12">
            <v>-1.4479790559685304E-4</v>
          </cell>
          <cell r="AJ12">
            <v>-2.0449036790906754E-2</v>
          </cell>
        </row>
        <row r="13">
          <cell r="C13">
            <v>-1.1846165925999999E-2</v>
          </cell>
          <cell r="D13">
            <v>5.883744389E-2</v>
          </cell>
          <cell r="E13">
            <v>-1.0045501096E-2</v>
          </cell>
          <cell r="F13">
            <v>5.1309392877000003E-2</v>
          </cell>
          <cell r="G13">
            <v>-1.2595565750000001E-3</v>
          </cell>
          <cell r="H13">
            <v>-2.6402480273999999E-2</v>
          </cell>
          <cell r="I13">
            <v>-1.6529142191999999E-2</v>
          </cell>
          <cell r="J13">
            <v>-7.3580529918000001E-2</v>
          </cell>
          <cell r="K13">
            <v>-5.2273688630000002E-2</v>
          </cell>
          <cell r="L13">
            <v>8.1440193507000005E-2</v>
          </cell>
          <cell r="M13">
            <v>-1.0405693151E-2</v>
          </cell>
          <cell r="N13">
            <v>-2.0570264136999999E-2</v>
          </cell>
          <cell r="Y13">
            <v>-1.6734520997906767E-2</v>
          </cell>
          <cell r="Z13">
            <v>-9.4342641953571588E-4</v>
          </cell>
          <cell r="AA13">
            <v>5.1455904894902576E-3</v>
          </cell>
          <cell r="AB13">
            <v>1.0480369296780666E-2</v>
          </cell>
          <cell r="AC13">
            <v>3.8592295167129012E-3</v>
          </cell>
          <cell r="AD13">
            <v>1.9310604578759959E-3</v>
          </cell>
          <cell r="AE13">
            <v>-3.729246483745155E-2</v>
          </cell>
          <cell r="AF13">
            <v>-1.762142531790134E-5</v>
          </cell>
          <cell r="AG13">
            <v>-1.497969051068769E-3</v>
          </cell>
          <cell r="AH13">
            <v>3.2707550920228617E-3</v>
          </cell>
          <cell r="AI13">
            <v>5.1511771665847927E-3</v>
          </cell>
          <cell r="AJ13">
            <v>-7.0961435838749753E-3</v>
          </cell>
        </row>
        <row r="14">
          <cell r="C14">
            <v>-4.0517477459000001E-2</v>
          </cell>
          <cell r="D14">
            <v>5.4715873585999997E-2</v>
          </cell>
          <cell r="E14">
            <v>-1.2127667458999999E-2</v>
          </cell>
          <cell r="F14">
            <v>1.348178547E-3</v>
          </cell>
          <cell r="G14">
            <v>1.3023036498000001E-2</v>
          </cell>
          <cell r="H14">
            <v>9.9090785470000008E-3</v>
          </cell>
          <cell r="I14">
            <v>-2.1209581751E-2</v>
          </cell>
          <cell r="J14">
            <v>-2.561121751E-3</v>
          </cell>
          <cell r="K14">
            <v>-3.7714148469000001E-2</v>
          </cell>
          <cell r="L14">
            <v>-8.6110277539999999E-3</v>
          </cell>
          <cell r="M14">
            <v>2.0661995722E-2</v>
          </cell>
          <cell r="N14">
            <v>-2.9033047754000001E-2</v>
          </cell>
          <cell r="Y14">
            <v>-2.5168211500811721E-4</v>
          </cell>
          <cell r="Z14">
            <v>-8.7618970287556275E-4</v>
          </cell>
          <cell r="AA14">
            <v>-5.7540950252841644E-3</v>
          </cell>
          <cell r="AB14">
            <v>-1.3107872372821051E-2</v>
          </cell>
          <cell r="AC14">
            <v>-3.2175159382263514E-3</v>
          </cell>
          <cell r="AD14">
            <v>2.6713294052220331E-4</v>
          </cell>
          <cell r="AE14">
            <v>-1.5565794896406464E-3</v>
          </cell>
          <cell r="AF14">
            <v>-1.0230097934104281E-3</v>
          </cell>
          <cell r="AG14">
            <v>6.9561919997374738E-4</v>
          </cell>
          <cell r="AH14">
            <v>5.9087006501962417E-3</v>
          </cell>
          <cell r="AI14">
            <v>7.0601818788651426E-3</v>
          </cell>
          <cell r="AJ14">
            <v>5.6082308791131699E-3</v>
          </cell>
        </row>
        <row r="15">
          <cell r="C15">
            <v>4.3885406948E-2</v>
          </cell>
          <cell r="D15">
            <v>-6.88725308E-3</v>
          </cell>
          <cell r="E15">
            <v>9.5925869479999998E-3</v>
          </cell>
          <cell r="F15">
            <v>3.2029696453000002E-2</v>
          </cell>
          <cell r="G15">
            <v>5.4849063339999999E-3</v>
          </cell>
          <cell r="H15">
            <v>-3.9831303546999999E-2</v>
          </cell>
          <cell r="I15">
            <v>5.9883182665999998E-2</v>
          </cell>
          <cell r="J15">
            <v>-1.6887127334E-2</v>
          </cell>
          <cell r="K15">
            <v>6.9450181289999996E-2</v>
          </cell>
          <cell r="L15">
            <v>3.0743440029000001E-2</v>
          </cell>
          <cell r="M15">
            <v>7.1436538990000001E-3</v>
          </cell>
          <cell r="N15">
            <v>1.8210590028999999E-2</v>
          </cell>
          <cell r="Y15">
            <v>-8.8624276593848583E-3</v>
          </cell>
          <cell r="Z15">
            <v>2.5981920999309958E-3</v>
          </cell>
          <cell r="AA15">
            <v>1.381882560954369E-3</v>
          </cell>
          <cell r="AB15">
            <v>-2.0076221110459057E-2</v>
          </cell>
          <cell r="AC15">
            <v>2.9632405101475794E-2</v>
          </cell>
          <cell r="AD15">
            <v>-4.3029245219335516E-3</v>
          </cell>
          <cell r="AE15">
            <v>7.1137685723037108E-3</v>
          </cell>
          <cell r="AF15">
            <v>-3.659027731153678E-3</v>
          </cell>
          <cell r="AG15">
            <v>-4.4774631920911079E-3</v>
          </cell>
          <cell r="AH15">
            <v>-2.8805060481408087E-3</v>
          </cell>
          <cell r="AI15">
            <v>-5.1445987224125935E-4</v>
          </cell>
          <cell r="AJ15">
            <v>3.2476608401966235E-3</v>
          </cell>
        </row>
        <row r="16">
          <cell r="C16">
            <v>6.7929055274000005E-2</v>
          </cell>
          <cell r="D16">
            <v>5.9538522997999999E-2</v>
          </cell>
          <cell r="E16">
            <v>-3.215114726E-3</v>
          </cell>
          <cell r="F16">
            <v>-6.7920429399999996E-3</v>
          </cell>
          <cell r="G16">
            <v>-0.113030821372</v>
          </cell>
          <cell r="H16">
            <v>5.265143706E-2</v>
          </cell>
          <cell r="I16">
            <v>1.8036166284E-2</v>
          </cell>
          <cell r="J16">
            <v>2.3604646284000001E-2</v>
          </cell>
          <cell r="K16">
            <v>3.5478054145999999E-2</v>
          </cell>
          <cell r="L16">
            <v>6.1050175380000004E-3</v>
          </cell>
          <cell r="M16">
            <v>3.5153619552999997E-2</v>
          </cell>
          <cell r="N16">
            <v>2.5308027537999999E-2</v>
          </cell>
          <cell r="Y16">
            <v>1.4583658345715567E-2</v>
          </cell>
          <cell r="Z16">
            <v>2.1609659163740469E-3</v>
          </cell>
          <cell r="AA16">
            <v>1.4313310397857672E-3</v>
          </cell>
          <cell r="AB16">
            <v>1.2781391699117316E-2</v>
          </cell>
          <cell r="AC16">
            <v>1.7821096747552695E-3</v>
          </cell>
          <cell r="AD16">
            <v>-1.7459927636353595E-2</v>
          </cell>
          <cell r="AE16">
            <v>6.6950825907702745E-3</v>
          </cell>
          <cell r="AF16">
            <v>-3.2512856652296383E-3</v>
          </cell>
          <cell r="AG16">
            <v>5.8968078099756738E-3</v>
          </cell>
          <cell r="AH16">
            <v>-2.2173692095601395E-3</v>
          </cell>
          <cell r="AI16">
            <v>1.0988398624373945E-2</v>
          </cell>
          <cell r="AJ16">
            <v>-6.6605018477803209E-3</v>
          </cell>
        </row>
        <row r="17">
          <cell r="C17">
            <v>1.1412057489E-2</v>
          </cell>
          <cell r="D17">
            <v>3.1684324505999999E-2</v>
          </cell>
          <cell r="E17">
            <v>-1.0721332510999999E-2</v>
          </cell>
          <cell r="F17">
            <v>5.0094210939000003E-2</v>
          </cell>
          <cell r="G17">
            <v>-2.3938446363E-2</v>
          </cell>
          <cell r="H17">
            <v>-1.6784209061000002E-2</v>
          </cell>
          <cell r="I17">
            <v>-1.6056006232999999E-2</v>
          </cell>
          <cell r="J17">
            <v>-8.8494846232999996E-2</v>
          </cell>
          <cell r="K17">
            <v>-0.106759636999</v>
          </cell>
          <cell r="L17">
            <v>0.10039054059700001</v>
          </cell>
          <cell r="M17">
            <v>-3.9334960712000003E-2</v>
          </cell>
          <cell r="N17">
            <v>-1.9356189403000001E-2</v>
          </cell>
          <cell r="Y17">
            <v>-1.2184906193338767E-2</v>
          </cell>
          <cell r="Z17">
            <v>-1.2878697315507129E-3</v>
          </cell>
          <cell r="AA17">
            <v>1.1690716583618581E-2</v>
          </cell>
          <cell r="AB17">
            <v>-9.6799021460217821E-3</v>
          </cell>
          <cell r="AC17">
            <v>5.606487153735927E-3</v>
          </cell>
          <cell r="AD17">
            <v>-4.2632103293525313E-3</v>
          </cell>
          <cell r="AE17">
            <v>-1.5373724526161064E-4</v>
          </cell>
          <cell r="AF17">
            <v>1.7951357192436956E-3</v>
          </cell>
          <cell r="AG17">
            <v>-1.1472107965725689E-2</v>
          </cell>
          <cell r="AH17">
            <v>3.9695173428093422E-3</v>
          </cell>
          <cell r="AI17">
            <v>9.1775595718144726E-3</v>
          </cell>
          <cell r="AJ17">
            <v>-9.8759474311098765E-3</v>
          </cell>
        </row>
        <row r="18">
          <cell r="C18">
            <v>-4.1568339704E-2</v>
          </cell>
          <cell r="D18">
            <v>-7.9664584430000004E-3</v>
          </cell>
          <cell r="E18">
            <v>6.3697740296000005E-2</v>
          </cell>
          <cell r="F18">
            <v>-3.459856518E-3</v>
          </cell>
          <cell r="G18">
            <v>-0.10546861340200001</v>
          </cell>
          <cell r="H18">
            <v>-6.6653265179999997E-3</v>
          </cell>
          <cell r="I18">
            <v>7.8027508965999998E-2</v>
          </cell>
          <cell r="J18">
            <v>-3.4370351033999998E-2</v>
          </cell>
          <cell r="K18">
            <v>9.9447809321999994E-2</v>
          </cell>
          <cell r="L18">
            <v>3.6727518780000003E-2</v>
          </cell>
          <cell r="M18">
            <v>-2.7812489568E-2</v>
          </cell>
          <cell r="N18">
            <v>7.9275948779999994E-2</v>
          </cell>
          <cell r="Y18">
            <v>2.488975128076866E-3</v>
          </cell>
          <cell r="Z18">
            <v>-1.1107621163291767E-3</v>
          </cell>
          <cell r="AA18">
            <v>1.2745882014591481E-3</v>
          </cell>
          <cell r="AB18">
            <v>1.46345665488183E-2</v>
          </cell>
          <cell r="AC18">
            <v>9.5929329283736819E-3</v>
          </cell>
          <cell r="AD18">
            <v>3.3070600266169627E-3</v>
          </cell>
          <cell r="AE18">
            <v>-1.6800865758138078E-2</v>
          </cell>
          <cell r="AF18">
            <v>-3.3219781810216523E-3</v>
          </cell>
          <cell r="AG18">
            <v>1.4610488289571039E-3</v>
          </cell>
          <cell r="AH18">
            <v>5.9941817997353347E-4</v>
          </cell>
          <cell r="AI18">
            <v>2.0332314637568325E-2</v>
          </cell>
          <cell r="AJ18">
            <v>-1.6997720236703318E-3</v>
          </cell>
        </row>
        <row r="19">
          <cell r="C19">
            <v>-9.4088972721999994E-2</v>
          </cell>
          <cell r="D19">
            <v>-8.4201136329000004E-2</v>
          </cell>
          <cell r="E19">
            <v>6.4131067277999998E-2</v>
          </cell>
          <cell r="F19">
            <v>9.7020028957000001E-2</v>
          </cell>
          <cell r="G19">
            <v>0.125784679589</v>
          </cell>
          <cell r="H19">
            <v>-1.9183361042999999E-2</v>
          </cell>
          <cell r="I19">
            <v>9.0694405027000005E-2</v>
          </cell>
          <cell r="J19">
            <v>3.5659825026999999E-2</v>
          </cell>
          <cell r="K19">
            <v>4.4314602283999999E-2</v>
          </cell>
          <cell r="L19">
            <v>-1.0020717792999999E-2</v>
          </cell>
          <cell r="M19">
            <v>2.9003536007000001E-2</v>
          </cell>
          <cell r="N19">
            <v>1.1430382207E-2</v>
          </cell>
          <cell r="Y19">
            <v>4.0438331371188824E-3</v>
          </cell>
          <cell r="Z19">
            <v>1.8392092742811117E-2</v>
          </cell>
          <cell r="AA19">
            <v>7.5497846153904646E-4</v>
          </cell>
          <cell r="AB19">
            <v>-3.102049615343018E-2</v>
          </cell>
          <cell r="AC19">
            <v>7.4786340895946213E-3</v>
          </cell>
          <cell r="AD19">
            <v>-1.3495854517108549E-2</v>
          </cell>
          <cell r="AE19">
            <v>-6.0677223992387785E-4</v>
          </cell>
          <cell r="AF19">
            <v>-1.8698615838115655E-2</v>
          </cell>
          <cell r="AG19">
            <v>6.0262694489039703E-3</v>
          </cell>
          <cell r="AH19">
            <v>2.4751525664951767E-3</v>
          </cell>
          <cell r="AI19">
            <v>8.981688178996132E-3</v>
          </cell>
          <cell r="AJ19">
            <v>-2.9723151580444036E-3</v>
          </cell>
        </row>
        <row r="20">
          <cell r="C20">
            <v>-8.6397449843000004E-2</v>
          </cell>
          <cell r="D20">
            <v>1.4899451115E-2</v>
          </cell>
          <cell r="E20">
            <v>-2.4098959842999999E-2</v>
          </cell>
          <cell r="F20">
            <v>5.4762024835999998E-2</v>
          </cell>
          <cell r="G20">
            <v>1.3259064996999999E-2</v>
          </cell>
          <cell r="H20">
            <v>-8.1675235164000007E-2</v>
          </cell>
          <cell r="I20">
            <v>-4.4307353977000002E-2</v>
          </cell>
          <cell r="J20">
            <v>-5.3337753977000003E-2</v>
          </cell>
          <cell r="K20">
            <v>-0.133897928365</v>
          </cell>
          <cell r="L20">
            <v>-0.21363099645299999</v>
          </cell>
          <cell r="M20">
            <v>-4.7779808824999999E-2</v>
          </cell>
          <cell r="N20">
            <v>8.0430803546999996E-2</v>
          </cell>
          <cell r="Y20">
            <v>5.9810542987375342E-3</v>
          </cell>
          <cell r="Z20">
            <v>5.7245599619746776E-4</v>
          </cell>
          <cell r="AA20">
            <v>-1.3577149724707548E-2</v>
          </cell>
          <cell r="AB20">
            <v>4.8403740446377463E-4</v>
          </cell>
          <cell r="AC20">
            <v>3.5212802152660722E-3</v>
          </cell>
          <cell r="AD20">
            <v>1.1275779075235748E-4</v>
          </cell>
          <cell r="AE20">
            <v>-1.2212193525746734E-2</v>
          </cell>
          <cell r="AF20">
            <v>-1.281418884217498E-2</v>
          </cell>
          <cell r="AG20">
            <v>1.0692021334714502E-2</v>
          </cell>
          <cell r="AH20">
            <v>-1.1847900884471074E-2</v>
          </cell>
          <cell r="AI20">
            <v>6.2707352070134822E-3</v>
          </cell>
          <cell r="AJ20">
            <v>2.0309034547940807E-2</v>
          </cell>
        </row>
        <row r="21">
          <cell r="C21">
            <v>8.9236415169999996E-3</v>
          </cell>
          <cell r="D21">
            <v>4.5133642740000004E-3</v>
          </cell>
          <cell r="E21">
            <v>2.2677021517E-2</v>
          </cell>
          <cell r="F21">
            <v>3.6981372796E-2</v>
          </cell>
          <cell r="G21">
            <v>3.1013805222E-2</v>
          </cell>
          <cell r="H21">
            <v>8.0153279599999995E-4</v>
          </cell>
          <cell r="I21">
            <v>-9.2707390980000005E-3</v>
          </cell>
          <cell r="J21">
            <v>-2.4933559098000001E-2</v>
          </cell>
          <cell r="K21">
            <v>6.1034303452999997E-2</v>
          </cell>
          <cell r="L21">
            <v>5.1540972205999999E-2</v>
          </cell>
          <cell r="M21">
            <v>-3.9480158832999997E-2</v>
          </cell>
          <cell r="N21">
            <v>-1.6138187793999999E-2</v>
          </cell>
          <cell r="Y21">
            <v>2.1569494595899043E-3</v>
          </cell>
          <cell r="Z21">
            <v>-3.5556006681776806E-3</v>
          </cell>
          <cell r="AA21">
            <v>-2.8132607781570403E-3</v>
          </cell>
          <cell r="AB21">
            <v>-7.4302365817069393E-3</v>
          </cell>
          <cell r="AC21">
            <v>1.3468180602438005E-2</v>
          </cell>
          <cell r="AD21">
            <v>-4.2024346335115946E-4</v>
          </cell>
          <cell r="AE21">
            <v>5.4570696429696829E-3</v>
          </cell>
          <cell r="AF21">
            <v>-9.3065058972593533E-3</v>
          </cell>
          <cell r="AG21">
            <v>7.5342703373800918E-3</v>
          </cell>
          <cell r="AH21">
            <v>1.2250152351172813E-2</v>
          </cell>
          <cell r="AI21">
            <v>-6.5966886746337619E-3</v>
          </cell>
          <cell r="AJ21">
            <v>6.3693286325825528E-3</v>
          </cell>
        </row>
        <row r="22">
          <cell r="C22">
            <v>5.8266189337E-2</v>
          </cell>
          <cell r="D22">
            <v>-1.2429591889000001E-2</v>
          </cell>
          <cell r="E22">
            <v>3.0639509337E-2</v>
          </cell>
          <cell r="F22">
            <v>4.2930782139999998E-2</v>
          </cell>
          <cell r="G22">
            <v>-4.7878599787999999E-2</v>
          </cell>
          <cell r="H22">
            <v>-6.5756078599999998E-3</v>
          </cell>
          <cell r="I22">
            <v>4.3205461209999997E-3</v>
          </cell>
          <cell r="J22">
            <v>3.0963206120999998E-2</v>
          </cell>
          <cell r="K22">
            <v>3.2792810849999999E-3</v>
          </cell>
          <cell r="L22">
            <v>4.0912875724999999E-2</v>
          </cell>
          <cell r="M22">
            <v>1.9315691025000001E-2</v>
          </cell>
          <cell r="N22">
            <v>2.6003525725000001E-2</v>
          </cell>
          <cell r="Y22">
            <v>-3.1325378748821089E-3</v>
          </cell>
          <cell r="Z22">
            <v>-1.0217552155380614E-2</v>
          </cell>
          <cell r="AA22">
            <v>-2.3189482689585025E-3</v>
          </cell>
          <cell r="AB22">
            <v>-4.8279587717197231E-3</v>
          </cell>
          <cell r="AC22">
            <v>-9.0448516812663207E-3</v>
          </cell>
          <cell r="AD22">
            <v>-6.5094847539773912E-3</v>
          </cell>
          <cell r="AE22">
            <v>-5.578306706595839E-3</v>
          </cell>
          <cell r="AF22">
            <v>3.468419377825039E-3</v>
          </cell>
          <cell r="AG22">
            <v>1.733226381229106E-3</v>
          </cell>
          <cell r="AH22">
            <v>2.0188754061248662E-3</v>
          </cell>
          <cell r="AI22">
            <v>-1.0568447220642731E-2</v>
          </cell>
          <cell r="AJ22">
            <v>-5.3890528521442806E-3</v>
          </cell>
        </row>
        <row r="23">
          <cell r="C23">
            <v>-1.7053551795E-2</v>
          </cell>
          <cell r="D23">
            <v>3.9791339346000001E-2</v>
          </cell>
          <cell r="E23">
            <v>-2.6474651795000002E-2</v>
          </cell>
          <cell r="F23">
            <v>-2.7768812558000001E-2</v>
          </cell>
          <cell r="G23">
            <v>6.9518693570000002E-3</v>
          </cell>
          <cell r="H23">
            <v>1.3146147441999999E-2</v>
          </cell>
          <cell r="I23">
            <v>3.5134921833000002E-2</v>
          </cell>
          <cell r="J23">
            <v>3.6934091832999998E-2</v>
          </cell>
          <cell r="K23">
            <v>4.4535347901999998E-2</v>
          </cell>
          <cell r="L23">
            <v>-2.1146287180999999E-2</v>
          </cell>
          <cell r="M23">
            <v>3.5591077888999997E-2</v>
          </cell>
          <cell r="N23">
            <v>6.6998482819000005E-2</v>
          </cell>
          <cell r="Y23">
            <v>1.2935603046566706E-3</v>
          </cell>
          <cell r="Z23">
            <v>-3.4179932035523913E-3</v>
          </cell>
          <cell r="AA23">
            <v>-1.3525549883153555E-3</v>
          </cell>
          <cell r="AB23">
            <v>-4.2583596765104377E-3</v>
          </cell>
          <cell r="AC23">
            <v>6.4685125005165146E-3</v>
          </cell>
          <cell r="AD23">
            <v>-1.2333693511661428E-4</v>
          </cell>
          <cell r="AE23">
            <v>4.4791839703884478E-3</v>
          </cell>
          <cell r="AF23">
            <v>1.166792505153557E-2</v>
          </cell>
          <cell r="AG23">
            <v>-6.5073016194197586E-6</v>
          </cell>
          <cell r="AH23">
            <v>8.0594105678001085E-3</v>
          </cell>
          <cell r="AI23">
            <v>1.1135139991946527E-2</v>
          </cell>
          <cell r="AJ23">
            <v>2.046468279428848E-2</v>
          </cell>
        </row>
        <row r="24">
          <cell r="C24">
            <v>1.7348285073E-2</v>
          </cell>
          <cell r="D24">
            <v>1.8533885714000001E-2</v>
          </cell>
          <cell r="E24">
            <v>5.9867750729999999E-3</v>
          </cell>
          <cell r="F24">
            <v>-2.5518929300999998E-2</v>
          </cell>
          <cell r="G24">
            <v>-4.8693706110000002E-3</v>
          </cell>
          <cell r="H24">
            <v>1.2364820699000001E-2</v>
          </cell>
          <cell r="I24">
            <v>-3.7617144722999998E-2</v>
          </cell>
          <cell r="J24">
            <v>1.0273865276999999E-2</v>
          </cell>
          <cell r="K24">
            <v>1.6572693494E-2</v>
          </cell>
          <cell r="L24">
            <v>3.3953713658999997E-2</v>
          </cell>
          <cell r="M24">
            <v>5.3896579992000003E-2</v>
          </cell>
          <cell r="N24">
            <v>3.9523033658999999E-2</v>
          </cell>
          <cell r="Y24">
            <v>3.2076191699525886E-3</v>
          </cell>
          <cell r="Z24">
            <v>-4.5504711192526047E-3</v>
          </cell>
          <cell r="AA24">
            <v>3.6004116415106445E-4</v>
          </cell>
          <cell r="AB24">
            <v>-2.8979882865069195E-3</v>
          </cell>
          <cell r="AC24">
            <v>-8.2318813255234258E-3</v>
          </cell>
          <cell r="AD24">
            <v>-9.5454282775470304E-3</v>
          </cell>
          <cell r="AE24">
            <v>-5.163611553022987E-3</v>
          </cell>
          <cell r="AF24">
            <v>5.8577559126637702E-3</v>
          </cell>
          <cell r="AG24">
            <v>-9.5629751427102408E-3</v>
          </cell>
          <cell r="AH24">
            <v>-1.459949076781028E-4</v>
          </cell>
          <cell r="AI24">
            <v>-1.4416664675092207E-2</v>
          </cell>
          <cell r="AJ24">
            <v>-4.3395577207101591E-3</v>
          </cell>
        </row>
        <row r="25">
          <cell r="C25">
            <v>-3.7011804340000003E-2</v>
          </cell>
          <cell r="D25">
            <v>-2.2076371662000001E-2</v>
          </cell>
          <cell r="E25">
            <v>-3.054924434E-2</v>
          </cell>
          <cell r="F25">
            <v>9.9552767289999997E-2</v>
          </cell>
          <cell r="G25">
            <v>5.9017271865999997E-2</v>
          </cell>
          <cell r="H25">
            <v>2.279008729E-2</v>
          </cell>
          <cell r="I25">
            <v>4.0004596571000001E-2</v>
          </cell>
          <cell r="J25">
            <v>3.0034536571000001E-2</v>
          </cell>
          <cell r="K25">
            <v>2.3063884746000001E-2</v>
          </cell>
          <cell r="L25">
            <v>6.750396317E-2</v>
          </cell>
          <cell r="M25">
            <v>1.6020867907000001E-2</v>
          </cell>
          <cell r="N25">
            <v>6.4417943170000005E-2</v>
          </cell>
          <cell r="Y25">
            <v>4.7358781925744345E-3</v>
          </cell>
          <cell r="Z25">
            <v>8.7351387789141172E-4</v>
          </cell>
          <cell r="AA25">
            <v>-1.0901322022475787E-2</v>
          </cell>
          <cell r="AB25">
            <v>1.5408855276876493E-3</v>
          </cell>
          <cell r="AC25">
            <v>-1.5753558912295143E-3</v>
          </cell>
          <cell r="AD25">
            <v>-1.3759342412999857E-3</v>
          </cell>
          <cell r="AE25">
            <v>1.5798093844084177E-2</v>
          </cell>
          <cell r="AF25">
            <v>5.8853555397455938E-3</v>
          </cell>
          <cell r="AG25">
            <v>-7.7626113613687604E-3</v>
          </cell>
          <cell r="AH25">
            <v>5.1749684008137037E-3</v>
          </cell>
          <cell r="AI25">
            <v>-6.2112744627011683E-3</v>
          </cell>
          <cell r="AJ25">
            <v>-1.3706613918493857E-2</v>
          </cell>
        </row>
        <row r="26">
          <cell r="C26">
            <v>-4.8947697648999998E-2</v>
          </cell>
          <cell r="D26">
            <v>1.3154690187999999E-2</v>
          </cell>
          <cell r="E26">
            <v>5.3346432350999999E-2</v>
          </cell>
          <cell r="F26">
            <v>2.4348009370000001E-3</v>
          </cell>
          <cell r="G26">
            <v>6.7168299680000002E-3</v>
          </cell>
          <cell r="H26">
            <v>-4.1539349062999997E-2</v>
          </cell>
          <cell r="I26">
            <v>-0.100921546106</v>
          </cell>
          <cell r="J26">
            <v>-1.4105596106E-2</v>
          </cell>
          <cell r="K26">
            <v>-0.10277130494099999</v>
          </cell>
          <cell r="L26">
            <v>7.8024652264999994E-2</v>
          </cell>
          <cell r="M26">
            <v>6.3236913805000003E-2</v>
          </cell>
          <cell r="N26">
            <v>-4.4542317735000003E-2</v>
          </cell>
          <cell r="Y26">
            <v>4.1868920149265923E-3</v>
          </cell>
          <cell r="Z26">
            <v>6.140327668942706E-3</v>
          </cell>
          <cell r="AA26">
            <v>-7.4585941246097659E-4</v>
          </cell>
          <cell r="AB26">
            <v>-4.1922491755118562E-3</v>
          </cell>
          <cell r="AC26">
            <v>-5.953788360280092E-3</v>
          </cell>
          <cell r="AD26">
            <v>-1.7336916555083515E-3</v>
          </cell>
          <cell r="AE26">
            <v>-2.2013864102309183E-3</v>
          </cell>
          <cell r="AF26">
            <v>-1.1835678126437337E-2</v>
          </cell>
          <cell r="AG26">
            <v>4.6222105226845916E-3</v>
          </cell>
          <cell r="AH26">
            <v>2.4279327280782526E-2</v>
          </cell>
          <cell r="AI26">
            <v>1.7851454287492394E-2</v>
          </cell>
          <cell r="AJ26">
            <v>-1.0917778235900399E-2</v>
          </cell>
        </row>
        <row r="49">
          <cell r="C49">
            <v>5.9754793115000003E-2</v>
          </cell>
          <cell r="D49">
            <v>-2.4177826021999999E-2</v>
          </cell>
          <cell r="E49">
            <v>1.7746873726E-2</v>
          </cell>
          <cell r="F49">
            <v>1.3308047482000001E-2</v>
          </cell>
          <cell r="G49">
            <v>-4.8356445103000002E-2</v>
          </cell>
          <cell r="H49">
            <v>5.5405475946000003E-2</v>
          </cell>
          <cell r="I49">
            <v>3.4255741078000002E-2</v>
          </cell>
          <cell r="J49">
            <v>-3.2226864421E-2</v>
          </cell>
          <cell r="K49">
            <v>-2.8810625409999999E-2</v>
          </cell>
          <cell r="L49">
            <v>-4.4499999999999998E-2</v>
          </cell>
          <cell r="M49">
            <v>0.10199999999999999</v>
          </cell>
          <cell r="N49">
            <v>5.1580000000000001E-2</v>
          </cell>
          <cell r="Y49">
            <v>-2.122230746669438E-2</v>
          </cell>
          <cell r="Z49">
            <v>-3.3112598547952732E-3</v>
          </cell>
          <cell r="AA49">
            <v>-7.0371376632732199E-3</v>
          </cell>
          <cell r="AB49">
            <v>-1.4924800657679189E-2</v>
          </cell>
          <cell r="AC49">
            <v>-6.0383834175911436E-3</v>
          </cell>
          <cell r="AD49">
            <v>9.8958475499645523E-3</v>
          </cell>
          <cell r="AE49">
            <v>1.8992904365844332E-3</v>
          </cell>
          <cell r="AF49">
            <v>6.0855595356196016E-3</v>
          </cell>
          <cell r="AG49">
            <v>5.347065965485967E-3</v>
          </cell>
          <cell r="AH49">
            <v>-3.9582134167377575E-3</v>
          </cell>
          <cell r="AI49">
            <v>9.1821887644522177E-3</v>
          </cell>
          <cell r="AJ49">
            <v>-1.5490110344158065E-3</v>
          </cell>
        </row>
        <row r="50">
          <cell r="C50">
            <v>-7.1335486862999994E-2</v>
          </cell>
          <cell r="D50">
            <v>-5.1060843339999998E-3</v>
          </cell>
          <cell r="E50">
            <v>2.8619349812000001E-2</v>
          </cell>
          <cell r="F50">
            <v>-7.2052421325999996E-2</v>
          </cell>
          <cell r="G50">
            <v>1.6750683671000001E-2</v>
          </cell>
          <cell r="H50">
            <v>-0.11059648675600001</v>
          </cell>
          <cell r="I50">
            <v>5.1446553851999997E-2</v>
          </cell>
          <cell r="J50">
            <v>-4.1795793722999998E-2</v>
          </cell>
          <cell r="K50">
            <v>-9.0079232041000004E-2</v>
          </cell>
          <cell r="L50">
            <v>6.2240567731999999E-2</v>
          </cell>
          <cell r="M50">
            <v>9.1370610613000003E-2</v>
          </cell>
          <cell r="N50">
            <v>-2.4227856400000001E-4</v>
          </cell>
          <cell r="Y50">
            <v>-2.301143711174973E-2</v>
          </cell>
          <cell r="Z50">
            <v>1.2575364481938583E-2</v>
          </cell>
          <cell r="AA50">
            <v>2.2191874914458971E-2</v>
          </cell>
          <cell r="AB50">
            <v>-7.357674272125872E-3</v>
          </cell>
          <cell r="AC50">
            <v>9.2538692412273207E-3</v>
          </cell>
          <cell r="AD50">
            <v>-1.780888370495462E-2</v>
          </cell>
          <cell r="AE50">
            <v>1.6165796757626402E-3</v>
          </cell>
          <cell r="AF50">
            <v>5.6988654669941838E-3</v>
          </cell>
          <cell r="AG50">
            <v>3.4677916544668536E-3</v>
          </cell>
          <cell r="AH50">
            <v>8.4659054901715242E-3</v>
          </cell>
          <cell r="AI50">
            <v>-2.1265251575182664E-2</v>
          </cell>
          <cell r="AJ50">
            <v>-1.0458578514778735E-3</v>
          </cell>
        </row>
        <row r="51">
          <cell r="C51">
            <v>4.0373819180000003E-3</v>
          </cell>
          <cell r="D51">
            <v>2.3692528131999999E-2</v>
          </cell>
          <cell r="E51">
            <v>3.1255260914000001E-2</v>
          </cell>
          <cell r="F51">
            <v>3.7208614208E-2</v>
          </cell>
          <cell r="G51">
            <v>3.5239359760999997E-2</v>
          </cell>
          <cell r="H51">
            <v>-8.4449078189999995E-3</v>
          </cell>
          <cell r="I51">
            <v>1.8064201758000002E-2</v>
          </cell>
          <cell r="J51">
            <v>9.7989723810000002E-3</v>
          </cell>
          <cell r="K51">
            <v>-4.2352315665000001E-2</v>
          </cell>
          <cell r="L51">
            <v>2.5953776926999999E-2</v>
          </cell>
          <cell r="M51">
            <v>-4.3393641479000003E-2</v>
          </cell>
          <cell r="N51">
            <v>5.6634578613000003E-2</v>
          </cell>
          <cell r="Y51">
            <v>1.4691250120713746E-2</v>
          </cell>
          <cell r="Z51">
            <v>1.2631545217883094E-3</v>
          </cell>
          <cell r="AA51">
            <v>8.2620761393632572E-3</v>
          </cell>
          <cell r="AB51">
            <v>7.1191074473829427E-3</v>
          </cell>
          <cell r="AC51">
            <v>2.6284304750500004E-3</v>
          </cell>
          <cell r="AD51">
            <v>2.8088998676998132E-3</v>
          </cell>
          <cell r="AE51">
            <v>1.0534724724259818E-2</v>
          </cell>
          <cell r="AF51">
            <v>-7.8403874622043051E-3</v>
          </cell>
          <cell r="AG51">
            <v>-1.3331369309060898E-2</v>
          </cell>
          <cell r="AH51">
            <v>1.3584272109128763E-3</v>
          </cell>
          <cell r="AI51">
            <v>3.1501017313111807E-3</v>
          </cell>
          <cell r="AJ51">
            <v>5.4307221195794841E-3</v>
          </cell>
        </row>
        <row r="52">
          <cell r="C52">
            <v>-1.8084670978000001E-2</v>
          </cell>
          <cell r="D52">
            <v>-9.4813745224000004E-2</v>
          </cell>
          <cell r="E52">
            <v>-0.13168789444000001</v>
          </cell>
          <cell r="F52">
            <v>8.3991362604999995E-2</v>
          </cell>
          <cell r="G52">
            <v>3.4528562213999997E-2</v>
          </cell>
          <cell r="H52">
            <v>4.2029313435999999E-2</v>
          </cell>
          <cell r="I52">
            <v>3.8489948868000001E-2</v>
          </cell>
          <cell r="J52">
            <v>3.8361874306E-2</v>
          </cell>
          <cell r="K52">
            <v>-1.838840835E-2</v>
          </cell>
          <cell r="L52">
            <v>-4.0023962630999999E-2</v>
          </cell>
          <cell r="M52">
            <v>0.13058688650899999</v>
          </cell>
          <cell r="N52">
            <v>5.9830611107999997E-2</v>
          </cell>
          <cell r="Y52">
            <v>2.8030167810287158E-3</v>
          </cell>
          <cell r="Z52">
            <v>-4.4160027993354195E-3</v>
          </cell>
          <cell r="AA52">
            <v>1.7804459879154355E-3</v>
          </cell>
          <cell r="AB52">
            <v>1.9388671046690661E-2</v>
          </cell>
          <cell r="AC52">
            <v>-9.0162618837394126E-3</v>
          </cell>
          <cell r="AD52">
            <v>7.9797777478506082E-3</v>
          </cell>
          <cell r="AE52">
            <v>1.5181026434880673E-2</v>
          </cell>
          <cell r="AF52">
            <v>-1.3049005163738324E-2</v>
          </cell>
          <cell r="AG52">
            <v>7.5948902370686043E-3</v>
          </cell>
          <cell r="AH52">
            <v>-9.5122176566875272E-5</v>
          </cell>
          <cell r="AI52">
            <v>-2.4426432792303915E-2</v>
          </cell>
          <cell r="AJ52">
            <v>1.3334659128654468E-2</v>
          </cell>
        </row>
        <row r="53">
          <cell r="C53">
            <v>7.4188255501E-2</v>
          </cell>
          <cell r="D53">
            <v>1.0464274932000001E-2</v>
          </cell>
          <cell r="E53">
            <v>1.1328216194E-2</v>
          </cell>
          <cell r="F53">
            <v>3.8768134480000002E-3</v>
          </cell>
          <cell r="G53">
            <v>-3.7913746156000003E-2</v>
          </cell>
          <cell r="H53">
            <v>5.0461088421E-2</v>
          </cell>
          <cell r="I53">
            <v>-5.691812345E-3</v>
          </cell>
          <cell r="J53">
            <v>-3.0600204270999999E-2</v>
          </cell>
          <cell r="K53">
            <v>2.0683384105000001E-2</v>
          </cell>
          <cell r="L53">
            <v>3.3505714075999997E-2</v>
          </cell>
          <cell r="M53">
            <v>1.5532020949999999E-2</v>
          </cell>
          <cell r="N53">
            <v>3.5020168918E-2</v>
          </cell>
          <cell r="Y53">
            <v>8.468137173898771E-3</v>
          </cell>
          <cell r="Z53">
            <v>-1.5027050410962944E-2</v>
          </cell>
          <cell r="AA53">
            <v>5.0224305795731495E-3</v>
          </cell>
          <cell r="AB53">
            <v>-2.4238483325249641E-2</v>
          </cell>
          <cell r="AC53">
            <v>1.0112131944085626E-2</v>
          </cell>
          <cell r="AD53">
            <v>-8.8643641842824361E-3</v>
          </cell>
          <cell r="AE53">
            <v>7.0050360949831993E-3</v>
          </cell>
          <cell r="AF53">
            <v>-4.6942651230521895E-3</v>
          </cell>
          <cell r="AG53">
            <v>-7.9727194114214486E-3</v>
          </cell>
          <cell r="AH53">
            <v>-2.4233524558678957E-3</v>
          </cell>
          <cell r="AI53">
            <v>4.2588607264603638E-3</v>
          </cell>
          <cell r="AJ53">
            <v>2.5205302486367709E-3</v>
          </cell>
        </row>
        <row r="54">
          <cell r="C54">
            <v>5.3369578506999998E-2</v>
          </cell>
          <cell r="D54">
            <v>-3.2658525160999999E-2</v>
          </cell>
          <cell r="E54">
            <v>-7.4173889660000001E-3</v>
          </cell>
          <cell r="F54">
            <v>2.2595421210000001E-2</v>
          </cell>
          <cell r="G54">
            <v>1.8750067600000001E-4</v>
          </cell>
          <cell r="H54">
            <v>-1.9410216846E-2</v>
          </cell>
          <cell r="I54">
            <v>2.1768452263000001E-2</v>
          </cell>
          <cell r="J54">
            <v>-1.2482803915E-2</v>
          </cell>
          <cell r="K54">
            <v>8.3693675979999993E-3</v>
          </cell>
          <cell r="L54">
            <v>-8.8089760202999995E-2</v>
          </cell>
          <cell r="M54">
            <v>-1.0139360421000001E-2</v>
          </cell>
          <cell r="N54">
            <v>-5.0674233159E-2</v>
          </cell>
          <cell r="Y54">
            <v>3.2101087621431434E-3</v>
          </cell>
          <cell r="Z54">
            <v>1.2477482748372223E-2</v>
          </cell>
          <cell r="AA54">
            <v>1.0606222597969922E-2</v>
          </cell>
          <cell r="AB54">
            <v>-2.3724784401992632E-4</v>
          </cell>
          <cell r="AC54">
            <v>2.266546561820211E-2</v>
          </cell>
          <cell r="AD54">
            <v>-7.1929786419985542E-3</v>
          </cell>
          <cell r="AE54">
            <v>-2.8468410451347216E-3</v>
          </cell>
          <cell r="AF54">
            <v>6.8297151015643889E-3</v>
          </cell>
          <cell r="AG54">
            <v>-3.0943482727241456E-4</v>
          </cell>
          <cell r="AH54">
            <v>-8.497658660904156E-3</v>
          </cell>
          <cell r="AI54">
            <v>-8.879249895643428E-3</v>
          </cell>
          <cell r="AJ54">
            <v>-2.1304366641095099E-3</v>
          </cell>
        </row>
        <row r="55">
          <cell r="C55">
            <v>4.2624429669999998E-2</v>
          </cell>
          <cell r="D55">
            <v>2.5108670087000001E-2</v>
          </cell>
          <cell r="E55">
            <v>2.8401038754000001E-2</v>
          </cell>
          <cell r="F55">
            <v>3.7845329896E-2</v>
          </cell>
          <cell r="G55">
            <v>4.8890462581999999E-2</v>
          </cell>
          <cell r="H55">
            <v>7.9756989130000001E-3</v>
          </cell>
          <cell r="I55">
            <v>2.7027672526999998E-2</v>
          </cell>
          <cell r="J55">
            <v>1.9579846386000001E-2</v>
          </cell>
          <cell r="K55">
            <v>2.3333972012E-2</v>
          </cell>
          <cell r="L55">
            <v>3.0951839217999998E-2</v>
          </cell>
          <cell r="M55">
            <v>1.308063151E-3</v>
          </cell>
          <cell r="N55">
            <v>1.9471636420999999E-2</v>
          </cell>
          <cell r="Y55">
            <v>1.3616596070585164E-2</v>
          </cell>
          <cell r="Z55">
            <v>1.080919968742176E-2</v>
          </cell>
          <cell r="AA55">
            <v>8.7236321400539427E-4</v>
          </cell>
          <cell r="AB55">
            <v>1.2400389453662418E-2</v>
          </cell>
          <cell r="AC55">
            <v>1.2186518962932297E-2</v>
          </cell>
          <cell r="AD55">
            <v>9.7442765306296076E-3</v>
          </cell>
          <cell r="AE55">
            <v>-1.8181608716347809E-3</v>
          </cell>
          <cell r="AF55">
            <v>1.9956646033293092E-2</v>
          </cell>
          <cell r="AG55">
            <v>-1.5464558518368185E-3</v>
          </cell>
          <cell r="AH55">
            <v>1.5767134533399906E-2</v>
          </cell>
          <cell r="AI55">
            <v>-9.1811642040889475E-3</v>
          </cell>
          <cell r="AJ55">
            <v>3.4204694109925826E-3</v>
          </cell>
        </row>
        <row r="56">
          <cell r="C56">
            <v>-6.6486096457000002E-2</v>
          </cell>
          <cell r="D56">
            <v>-9.457829462E-3</v>
          </cell>
          <cell r="E56">
            <v>6.1802125298999998E-2</v>
          </cell>
          <cell r="F56">
            <v>1.6741890111E-2</v>
          </cell>
          <cell r="G56">
            <v>-8.7616751599999996E-4</v>
          </cell>
          <cell r="H56">
            <v>-1.1153380373E-2</v>
          </cell>
          <cell r="I56">
            <v>4.7575513605000001E-2</v>
          </cell>
          <cell r="J56">
            <v>-1.5381384327E-2</v>
          </cell>
          <cell r="K56">
            <v>3.1570987678999997E-2</v>
          </cell>
          <cell r="L56">
            <v>-1.3001956485999999E-2</v>
          </cell>
          <cell r="M56">
            <v>-1.0403788539E-2</v>
          </cell>
          <cell r="N56">
            <v>2.8211920734000001E-2</v>
          </cell>
          <cell r="Y56">
            <v>5.8278337648526163E-3</v>
          </cell>
          <cell r="Z56">
            <v>8.8629359396591671E-3</v>
          </cell>
          <cell r="AA56">
            <v>-3.265320514130178E-3</v>
          </cell>
          <cell r="AB56">
            <v>-1.2209208703296694E-2</v>
          </cell>
          <cell r="AC56">
            <v>8.2079117237782752E-3</v>
          </cell>
          <cell r="AD56">
            <v>2.2414264971357522E-2</v>
          </cell>
          <cell r="AE56">
            <v>-3.1053222469386091E-3</v>
          </cell>
          <cell r="AF56">
            <v>-1.6091343447129168E-2</v>
          </cell>
          <cell r="AG56">
            <v>1.9286673052514504E-2</v>
          </cell>
          <cell r="AH56">
            <v>7.4528545176286709E-3</v>
          </cell>
          <cell r="AI56">
            <v>9.5122697194031467E-3</v>
          </cell>
          <cell r="AJ56">
            <v>-5.982410933906751E-3</v>
          </cell>
        </row>
        <row r="57">
          <cell r="C57">
            <v>6.8750066680000003E-3</v>
          </cell>
          <cell r="D57">
            <v>5.4396086601000003E-2</v>
          </cell>
          <cell r="E57">
            <v>-1.2045735762E-2</v>
          </cell>
          <cell r="F57">
            <v>3.8796283881000003E-2</v>
          </cell>
          <cell r="G57">
            <v>-4.0734358480000003E-3</v>
          </cell>
          <cell r="H57">
            <v>-1.7517016284E-2</v>
          </cell>
          <cell r="I57">
            <v>2.6966286036999999E-2</v>
          </cell>
          <cell r="J57">
            <v>-6.3498266733000006E-2</v>
          </cell>
          <cell r="K57">
            <v>-4.4316814305999999E-2</v>
          </cell>
          <cell r="L57">
            <v>7.4860464397000004E-2</v>
          </cell>
          <cell r="M57">
            <v>-6.4891195480000002E-3</v>
          </cell>
          <cell r="N57">
            <v>5.1815757720000003E-3</v>
          </cell>
          <cell r="Y57">
            <v>1.9866515960932311E-3</v>
          </cell>
          <cell r="Z57">
            <v>-5.3847837085357134E-3</v>
          </cell>
          <cell r="AA57">
            <v>3.1453558234902576E-3</v>
          </cell>
          <cell r="AB57">
            <v>-2.0327396992193339E-3</v>
          </cell>
          <cell r="AC57">
            <v>1.045350243712901E-3</v>
          </cell>
          <cell r="AD57">
            <v>1.0816524447875994E-2</v>
          </cell>
          <cell r="AE57">
            <v>6.2029633915484453E-3</v>
          </cell>
          <cell r="AF57">
            <v>1.0064641759682094E-2</v>
          </cell>
          <cell r="AG57">
            <v>6.4589052729312341E-3</v>
          </cell>
          <cell r="AH57">
            <v>-3.3089740179771399E-3</v>
          </cell>
          <cell r="AI57">
            <v>9.0677507695847911E-3</v>
          </cell>
          <cell r="AJ57">
            <v>1.8655696325125024E-2</v>
          </cell>
        </row>
        <row r="58">
          <cell r="C58">
            <v>-2.0631435119000001E-2</v>
          </cell>
          <cell r="D58">
            <v>6.0897036304999999E-2</v>
          </cell>
          <cell r="E58">
            <v>-1.2907736804E-2</v>
          </cell>
          <cell r="F58">
            <v>1.0801547317999999E-2</v>
          </cell>
          <cell r="G58">
            <v>1.6498148221999999E-2</v>
          </cell>
          <cell r="H58">
            <v>2.5530166300999999E-2</v>
          </cell>
          <cell r="I58">
            <v>-2.6063779432999999E-2</v>
          </cell>
          <cell r="J58">
            <v>2.318683596E-3</v>
          </cell>
          <cell r="K58">
            <v>-4.5290647654000003E-2</v>
          </cell>
          <cell r="L58">
            <v>-1.3489978542E-2</v>
          </cell>
          <cell r="M58">
            <v>3.5015178230000002E-3</v>
          </cell>
          <cell r="N58">
            <v>-1.7700821366E-2</v>
          </cell>
          <cell r="Y58">
            <v>1.9634360224991883E-2</v>
          </cell>
          <cell r="Z58">
            <v>5.3049730161244396E-3</v>
          </cell>
          <cell r="AA58">
            <v>-6.5341643702841647E-3</v>
          </cell>
          <cell r="AB58">
            <v>-3.6545036018210512E-3</v>
          </cell>
          <cell r="AC58">
            <v>2.5759578577364689E-4</v>
          </cell>
          <cell r="AD58">
            <v>1.5888220694522202E-2</v>
          </cell>
          <cell r="AE58">
            <v>-6.4107771716406456E-3</v>
          </cell>
          <cell r="AF58">
            <v>3.8567955535895719E-3</v>
          </cell>
          <cell r="AG58">
            <v>-6.8808799850262545E-3</v>
          </cell>
          <cell r="AH58">
            <v>1.0297498621962414E-3</v>
          </cell>
          <cell r="AI58">
            <v>-1.0100296020134857E-2</v>
          </cell>
          <cell r="AJ58">
            <v>1.6940457267113171E-2</v>
          </cell>
        </row>
        <row r="59">
          <cell r="C59">
            <v>6.0075604906000002E-2</v>
          </cell>
          <cell r="D59">
            <v>9.0927625900000004E-4</v>
          </cell>
          <cell r="E59">
            <v>1.3174082340000001E-3</v>
          </cell>
          <cell r="F59">
            <v>5.7383717195000003E-2</v>
          </cell>
          <cell r="G59">
            <v>-1.6969855411999999E-2</v>
          </cell>
          <cell r="H59">
            <v>-3.4374773935999997E-2</v>
          </cell>
          <cell r="I59">
            <v>4.7362726023999997E-2</v>
          </cell>
          <cell r="J59">
            <v>-2.4426793878000001E-2</v>
          </cell>
          <cell r="K59">
            <v>6.9597378158999995E-2</v>
          </cell>
          <cell r="L59">
            <v>4.2335978434999998E-2</v>
          </cell>
          <cell r="M59">
            <v>1.7317452162999999E-2</v>
          </cell>
          <cell r="N59">
            <v>2.7995544324000001E-2</v>
          </cell>
          <cell r="Y59">
            <v>7.3277702986151438E-3</v>
          </cell>
          <cell r="Z59">
            <v>1.0394721438930997E-2</v>
          </cell>
          <cell r="AA59">
            <v>-6.893296153045631E-3</v>
          </cell>
          <cell r="AB59">
            <v>5.2777996315409442E-3</v>
          </cell>
          <cell r="AC59">
            <v>7.1776433554757955E-3</v>
          </cell>
          <cell r="AD59">
            <v>1.1536050890664507E-3</v>
          </cell>
          <cell r="AE59">
            <v>-5.4066880696962902E-3</v>
          </cell>
          <cell r="AF59">
            <v>-1.119869427515368E-2</v>
          </cell>
          <cell r="AG59">
            <v>-4.3302663230911087E-3</v>
          </cell>
          <cell r="AH59">
            <v>8.7120323578591882E-3</v>
          </cell>
          <cell r="AI59">
            <v>9.65933839175874E-3</v>
          </cell>
          <cell r="AJ59">
            <v>1.3032615135196626E-2</v>
          </cell>
        </row>
        <row r="60">
          <cell r="C60">
            <v>7.0796553868000003E-2</v>
          </cell>
          <cell r="D60">
            <v>4.3891168530000003E-2</v>
          </cell>
          <cell r="E60">
            <v>-7.436383203E-3</v>
          </cell>
          <cell r="F60">
            <v>-1.2129705294000001E-2</v>
          </cell>
          <cell r="G60">
            <v>-0.119165621804</v>
          </cell>
          <cell r="H60">
            <v>6.7945531859E-2</v>
          </cell>
          <cell r="I60">
            <v>1.5147443865999999E-2</v>
          </cell>
          <cell r="J60">
            <v>1.8896326179999999E-2</v>
          </cell>
          <cell r="K60">
            <v>3.1078457035999998E-2</v>
          </cell>
          <cell r="L60">
            <v>1.1011383291E-2</v>
          </cell>
          <cell r="M60">
            <v>2.1811921354000001E-2</v>
          </cell>
          <cell r="N60">
            <v>3.1593179367999998E-2</v>
          </cell>
          <cell r="Y60">
            <v>1.7451156939715565E-2</v>
          </cell>
          <cell r="Z60">
            <v>-1.3486388551625948E-2</v>
          </cell>
          <cell r="AA60">
            <v>-2.7899374372142328E-3</v>
          </cell>
          <cell r="AB60">
            <v>7.4437293451173146E-3</v>
          </cell>
          <cell r="AC60">
            <v>-4.3526907572447315E-3</v>
          </cell>
          <cell r="AD60">
            <v>-2.1658328373535957E-3</v>
          </cell>
          <cell r="AE60">
            <v>3.8063601727702737E-3</v>
          </cell>
          <cell r="AF60">
            <v>-7.9596057692296399E-3</v>
          </cell>
          <cell r="AG60">
            <v>1.4972106999756735E-3</v>
          </cell>
          <cell r="AH60">
            <v>2.6889965434398599E-3</v>
          </cell>
          <cell r="AI60">
            <v>-2.3532995746260513E-3</v>
          </cell>
          <cell r="AJ60">
            <v>-3.7535001778032234E-4</v>
          </cell>
        </row>
        <row r="61">
          <cell r="C61">
            <v>3.1941122256000001E-2</v>
          </cell>
          <cell r="D61">
            <v>2.2247999091999999E-2</v>
          </cell>
          <cell r="E61">
            <v>-1.8117011139000001E-2</v>
          </cell>
          <cell r="F61">
            <v>5.6883345942999999E-2</v>
          </cell>
          <cell r="G61">
            <v>-2.1678386543E-2</v>
          </cell>
          <cell r="H61">
            <v>-1.884485695E-3</v>
          </cell>
          <cell r="I61">
            <v>-1.3401003506E-2</v>
          </cell>
          <cell r="J61">
            <v>-9.3528643492000005E-2</v>
          </cell>
          <cell r="K61">
            <v>-0.100047843325</v>
          </cell>
          <cell r="L61">
            <v>9.6194373528000005E-2</v>
          </cell>
          <cell r="M61">
            <v>-5.0680154351999997E-2</v>
          </cell>
          <cell r="N61">
            <v>-7.3143388029999999E-3</v>
          </cell>
          <cell r="Y61">
            <v>8.3441585736612339E-3</v>
          </cell>
          <cell r="Z61">
            <v>-1.0724195145550713E-2</v>
          </cell>
          <cell r="AA61">
            <v>4.2950379556185789E-3</v>
          </cell>
          <cell r="AB61">
            <v>-2.8907671420217856E-3</v>
          </cell>
          <cell r="AC61">
            <v>7.8665469737359273E-3</v>
          </cell>
          <cell r="AD61">
            <v>1.063651303664747E-2</v>
          </cell>
          <cell r="AE61">
            <v>2.5012654817383878E-3</v>
          </cell>
          <cell r="AF61">
            <v>-3.2386615397563129E-3</v>
          </cell>
          <cell r="AG61">
            <v>-4.7603142917256869E-3</v>
          </cell>
          <cell r="AH61">
            <v>-2.266497261906586E-4</v>
          </cell>
          <cell r="AI61">
            <v>-2.1676340681855213E-3</v>
          </cell>
          <cell r="AJ61">
            <v>2.1659031688901244E-3</v>
          </cell>
        </row>
        <row r="62">
          <cell r="C62">
            <v>-2.7813557369999999E-2</v>
          </cell>
          <cell r="D62">
            <v>-7.6904947339999996E-3</v>
          </cell>
          <cell r="E62">
            <v>5.2403368882999998E-2</v>
          </cell>
          <cell r="F62">
            <v>-7.7604899059999996E-3</v>
          </cell>
          <cell r="G62">
            <v>-0.102030536822</v>
          </cell>
          <cell r="H62">
            <v>-1.6714133847E-2</v>
          </cell>
          <cell r="I62">
            <v>8.9025746971000005E-2</v>
          </cell>
          <cell r="J62">
            <v>-3.3654087824999998E-2</v>
          </cell>
          <cell r="K62">
            <v>0.101846095658</v>
          </cell>
          <cell r="L62">
            <v>3.5893397361000001E-2</v>
          </cell>
          <cell r="M62">
            <v>-3.5796147660999998E-2</v>
          </cell>
          <cell r="N62">
            <v>7.9414793107000003E-2</v>
          </cell>
          <cell r="Y62">
            <v>1.6243757462076867E-2</v>
          </cell>
          <cell r="Z62">
            <v>-8.3479840732917591E-4</v>
          </cell>
          <cell r="AA62">
            <v>-1.0019783211540859E-2</v>
          </cell>
          <cell r="AB62">
            <v>1.03339331608183E-2</v>
          </cell>
          <cell r="AC62">
            <v>1.3031009508373687E-2</v>
          </cell>
          <cell r="AD62">
            <v>-6.7417473023830381E-3</v>
          </cell>
          <cell r="AE62">
            <v>-5.8026277531380704E-3</v>
          </cell>
          <cell r="AF62">
            <v>-2.6057149720216527E-3</v>
          </cell>
          <cell r="AG62">
            <v>3.8593351649571089E-3</v>
          </cell>
          <cell r="AH62">
            <v>-2.3470323902646806E-4</v>
          </cell>
          <cell r="AI62">
            <v>1.2348656544568327E-2</v>
          </cell>
          <cell r="AJ62">
            <v>-1.5609276966703223E-3</v>
          </cell>
        </row>
        <row r="63">
          <cell r="C63">
            <v>-8.8080774587000005E-2</v>
          </cell>
          <cell r="D63">
            <v>-0.102796373118</v>
          </cell>
          <cell r="E63">
            <v>4.8337987555000003E-2</v>
          </cell>
          <cell r="F63">
            <v>0.11742397304</v>
          </cell>
          <cell r="G63">
            <v>0.127836478575</v>
          </cell>
          <cell r="H63">
            <v>-1.3173386100000001E-4</v>
          </cell>
          <cell r="I63">
            <v>9.7234352625000006E-2</v>
          </cell>
          <cell r="J63">
            <v>3.9628209220000002E-2</v>
          </cell>
          <cell r="K63">
            <v>3.7641692493999998E-2</v>
          </cell>
          <cell r="L63">
            <v>-2.1802061875000001E-2</v>
          </cell>
          <cell r="M63">
            <v>7.0875085050000003E-3</v>
          </cell>
          <cell r="N63">
            <v>2.1206005505999999E-2</v>
          </cell>
          <cell r="Y63">
            <v>1.0052031272118872E-2</v>
          </cell>
          <cell r="Z63">
            <v>-2.0314404618887449E-4</v>
          </cell>
          <cell r="AA63">
            <v>-1.5038101261460948E-2</v>
          </cell>
          <cell r="AB63">
            <v>-1.0616552070430177E-2</v>
          </cell>
          <cell r="AC63">
            <v>9.5304330755946187E-3</v>
          </cell>
          <cell r="AD63">
            <v>5.5557726648914505E-3</v>
          </cell>
          <cell r="AE63">
            <v>5.9331753580761232E-3</v>
          </cell>
          <cell r="AF63">
            <v>-1.4730231645115652E-2</v>
          </cell>
          <cell r="AG63">
            <v>-6.466403410960303E-4</v>
          </cell>
          <cell r="AH63">
            <v>-9.3061915155048247E-3</v>
          </cell>
          <cell r="AI63">
            <v>-1.293433932300387E-2</v>
          </cell>
          <cell r="AJ63">
            <v>6.8033081409555954E-3</v>
          </cell>
        </row>
        <row r="64">
          <cell r="C64">
            <v>-0.112553252014</v>
          </cell>
          <cell r="D64">
            <v>3.2548498777000001E-2</v>
          </cell>
          <cell r="E64">
            <v>-3.5440850829999999E-3</v>
          </cell>
          <cell r="F64">
            <v>4.6976161788000001E-2</v>
          </cell>
          <cell r="G64">
            <v>1.3149033931E-2</v>
          </cell>
          <cell r="H64">
            <v>-8.7247322367999994E-2</v>
          </cell>
          <cell r="I64">
            <v>-4.7344291167000001E-2</v>
          </cell>
          <cell r="J64">
            <v>-5.3024999376999997E-2</v>
          </cell>
          <cell r="K64">
            <v>-0.18473502848600001</v>
          </cell>
          <cell r="L64">
            <v>-0.24394153778399999</v>
          </cell>
          <cell r="M64">
            <v>-3.7751088279999997E-2</v>
          </cell>
          <cell r="N64">
            <v>5.5805576225999999E-2</v>
          </cell>
          <cell r="Y64">
            <v>-2.0174747872262463E-2</v>
          </cell>
          <cell r="Z64">
            <v>1.8221503658197469E-2</v>
          </cell>
          <cell r="AA64">
            <v>6.9777250352924518E-3</v>
          </cell>
          <cell r="AB64">
            <v>-7.3018256435362222E-3</v>
          </cell>
          <cell r="AC64">
            <v>3.4112491492660733E-3</v>
          </cell>
          <cell r="AD64">
            <v>-5.4593294132476294E-3</v>
          </cell>
          <cell r="AE64">
            <v>-1.5249130715746732E-2</v>
          </cell>
          <cell r="AF64">
            <v>-1.2501434242174973E-2</v>
          </cell>
          <cell r="AG64">
            <v>-4.014507878628551E-2</v>
          </cell>
          <cell r="AH64">
            <v>-4.2158442215471076E-2</v>
          </cell>
          <cell r="AI64">
            <v>1.6299455752013484E-2</v>
          </cell>
          <cell r="AJ64">
            <v>-4.3161927730591895E-3</v>
          </cell>
        </row>
        <row r="65">
          <cell r="C65">
            <v>7.7600381699999997E-3</v>
          </cell>
          <cell r="D65">
            <v>7.5061853899999996E-3</v>
          </cell>
          <cell r="E65">
            <v>2.3446149531999999E-2</v>
          </cell>
          <cell r="F65">
            <v>5.5246874302000003E-2</v>
          </cell>
          <cell r="G65">
            <v>2.146260874E-2</v>
          </cell>
          <cell r="H65">
            <v>6.0871815080000002E-3</v>
          </cell>
          <cell r="I65">
            <v>-9.2828125260000002E-3</v>
          </cell>
          <cell r="J65">
            <v>-2.9318357117999998E-2</v>
          </cell>
          <cell r="K65">
            <v>5.3015442857000002E-2</v>
          </cell>
          <cell r="L65">
            <v>5.0293821728000003E-2</v>
          </cell>
          <cell r="M65">
            <v>-7.5310596605000002E-2</v>
          </cell>
          <cell r="N65">
            <v>-3.3584827322999999E-2</v>
          </cell>
          <cell r="Y65">
            <v>9.933461125899044E-4</v>
          </cell>
          <cell r="Z65">
            <v>-5.6277955217768141E-4</v>
          </cell>
          <cell r="AA65">
            <v>-2.0441327631570416E-3</v>
          </cell>
          <cell r="AB65">
            <v>1.0835264924293063E-2</v>
          </cell>
          <cell r="AC65">
            <v>3.9169841204380051E-3</v>
          </cell>
          <cell r="AD65">
            <v>4.8654052486488408E-3</v>
          </cell>
          <cell r="AE65">
            <v>5.4449962149696832E-3</v>
          </cell>
          <cell r="AF65">
            <v>-1.369130391725935E-2</v>
          </cell>
          <cell r="AG65">
            <v>-4.8459025861990329E-4</v>
          </cell>
          <cell r="AH65">
            <v>1.1003001873172817E-2</v>
          </cell>
          <cell r="AI65">
            <v>-4.2427126446633767E-2</v>
          </cell>
          <cell r="AJ65">
            <v>-1.1077310896417447E-2</v>
          </cell>
        </row>
        <row r="66">
          <cell r="C66">
            <v>7.2039184261999997E-2</v>
          </cell>
          <cell r="D66">
            <v>-6.0973661440000002E-3</v>
          </cell>
          <cell r="E66">
            <v>4.3351818381000003E-2</v>
          </cell>
          <cell r="F66">
            <v>3.9944511800999997E-2</v>
          </cell>
          <cell r="G66">
            <v>-3.3260214806999998E-2</v>
          </cell>
          <cell r="H66">
            <v>-5.6055600579999997E-3</v>
          </cell>
          <cell r="I66">
            <v>7.4263358769999996E-3</v>
          </cell>
          <cell r="J66">
            <v>2.8599552468E-2</v>
          </cell>
          <cell r="K66">
            <v>8.2905350869999991E-3</v>
          </cell>
          <cell r="L66">
            <v>4.0164590201000001E-2</v>
          </cell>
          <cell r="M66">
            <v>2.9294856370999999E-2</v>
          </cell>
          <cell r="N66">
            <v>2.7677637080000001E-2</v>
          </cell>
          <cell r="Y66">
            <v>1.0640457050117888E-2</v>
          </cell>
          <cell r="Z66">
            <v>-3.8853264103806137E-3</v>
          </cell>
          <cell r="AA66">
            <v>1.0393360775041501E-2</v>
          </cell>
          <cell r="AB66">
            <v>-7.814229110719724E-3</v>
          </cell>
          <cell r="AC66">
            <v>5.5735332997336809E-3</v>
          </cell>
          <cell r="AD66">
            <v>-5.539436951977391E-3</v>
          </cell>
          <cell r="AE66">
            <v>-2.4725169505958391E-3</v>
          </cell>
          <cell r="AF66">
            <v>1.1047657248250409E-3</v>
          </cell>
          <cell r="AG66">
            <v>6.7444803832291053E-3</v>
          </cell>
          <cell r="AH66">
            <v>1.2705898821248687E-3</v>
          </cell>
          <cell r="AI66">
            <v>-5.8928187464273377E-4</v>
          </cell>
          <cell r="AJ66">
            <v>-3.71494149714428E-3</v>
          </cell>
        </row>
        <row r="67">
          <cell r="C67">
            <v>-1.1807797732000001E-2</v>
          </cell>
          <cell r="D67">
            <v>7.6241557441999994E-2</v>
          </cell>
          <cell r="E67">
            <v>-3.2143121575000003E-2</v>
          </cell>
          <cell r="F67">
            <v>-3.2285780386000003E-2</v>
          </cell>
          <cell r="G67">
            <v>-7.7735310469999996E-3</v>
          </cell>
          <cell r="H67">
            <v>2.8882618855999999E-2</v>
          </cell>
          <cell r="I67">
            <v>4.4989965492000003E-2</v>
          </cell>
          <cell r="J67">
            <v>2.5181025248000002E-2</v>
          </cell>
          <cell r="K67">
            <v>5.2971279782000003E-2</v>
          </cell>
          <cell r="L67">
            <v>-4.3738653986999998E-2</v>
          </cell>
          <cell r="M67">
            <v>1.6747305572999999E-2</v>
          </cell>
          <cell r="N67">
            <v>5.0164264681E-2</v>
          </cell>
          <cell r="Y67">
            <v>6.5393143676566699E-3</v>
          </cell>
          <cell r="Z67">
            <v>3.3032224892447601E-2</v>
          </cell>
          <cell r="AA67">
            <v>-7.0210247683153565E-3</v>
          </cell>
          <cell r="AB67">
            <v>-8.7753275045104398E-3</v>
          </cell>
          <cell r="AC67">
            <v>-8.2568879034834852E-3</v>
          </cell>
          <cell r="AD67">
            <v>1.5613134478883385E-2</v>
          </cell>
          <cell r="AE67">
            <v>1.4334227629388449E-2</v>
          </cell>
          <cell r="AF67">
            <v>-8.5141533464425795E-5</v>
          </cell>
          <cell r="AG67">
            <v>8.4294245783805843E-3</v>
          </cell>
          <cell r="AH67">
            <v>-1.453295623819989E-2</v>
          </cell>
          <cell r="AI67">
            <v>-7.7086323240534715E-3</v>
          </cell>
          <cell r="AJ67">
            <v>3.6304646562884749E-3</v>
          </cell>
        </row>
        <row r="68">
          <cell r="C68">
            <v>2.6421184468E-2</v>
          </cell>
          <cell r="D68">
            <v>3.3176699828999998E-2</v>
          </cell>
          <cell r="E68">
            <v>1.6937309934999999E-2</v>
          </cell>
          <cell r="F68">
            <v>-3.1355254330999997E-2</v>
          </cell>
          <cell r="G68">
            <v>-4.1716333700000004E-3</v>
          </cell>
          <cell r="H68">
            <v>2.8999868142999999E-2</v>
          </cell>
          <cell r="I68">
            <v>-1.7733139084999999E-2</v>
          </cell>
          <cell r="J68">
            <v>1.4326341451999999E-2</v>
          </cell>
          <cell r="K68">
            <v>4.852042493E-2</v>
          </cell>
          <cell r="L68">
            <v>1.3628451563999999E-2</v>
          </cell>
          <cell r="M68">
            <v>5.5431402042999997E-2</v>
          </cell>
          <cell r="N68">
            <v>4.8994205733E-2</v>
          </cell>
          <cell r="Y68">
            <v>1.2280518564952589E-2</v>
          </cell>
          <cell r="Z68">
            <v>1.0092342995747391E-2</v>
          </cell>
          <cell r="AA68">
            <v>1.1310576026151063E-2</v>
          </cell>
          <cell r="AB68">
            <v>-8.7343133165069184E-3</v>
          </cell>
          <cell r="AC68">
            <v>-7.534144084523426E-3</v>
          </cell>
          <cell r="AD68">
            <v>7.0896191664529679E-3</v>
          </cell>
          <cell r="AE68">
            <v>1.4720394084977013E-2</v>
          </cell>
          <cell r="AF68">
            <v>9.9102320876637701E-3</v>
          </cell>
          <cell r="AG68">
            <v>2.2384756293289759E-2</v>
          </cell>
          <cell r="AH68">
            <v>-2.04712570026781E-2</v>
          </cell>
          <cell r="AI68">
            <v>-1.2881842624092213E-2</v>
          </cell>
          <cell r="AJ68">
            <v>5.1316143532898414E-3</v>
          </cell>
        </row>
        <row r="69">
          <cell r="C69">
            <v>-3.8785245551999997E-2</v>
          </cell>
          <cell r="D69">
            <v>-2.2928025578E-2</v>
          </cell>
          <cell r="E69">
            <v>-2.1479588720000001E-3</v>
          </cell>
          <cell r="F69">
            <v>7.5600099988999997E-2</v>
          </cell>
          <cell r="G69">
            <v>8.4827190474000003E-2</v>
          </cell>
          <cell r="H69">
            <v>3.2309218314999999E-2</v>
          </cell>
          <cell r="I69">
            <v>2.5947224705999999E-2</v>
          </cell>
          <cell r="J69">
            <v>2.5513156169999999E-3</v>
          </cell>
          <cell r="K69">
            <v>3.7654491924E-2</v>
          </cell>
          <cell r="L69">
            <v>6.7301435797E-2</v>
          </cell>
          <cell r="M69">
            <v>1.9999590518000002E-2</v>
          </cell>
          <cell r="N69">
            <v>8.0409877413E-2</v>
          </cell>
          <cell r="Y69">
            <v>2.9624369805744399E-3</v>
          </cell>
          <cell r="Z69">
            <v>2.1859961891412816E-5</v>
          </cell>
          <cell r="AA69">
            <v>1.7499963445524215E-2</v>
          </cell>
          <cell r="AB69">
            <v>-2.241178177331235E-2</v>
          </cell>
          <cell r="AC69">
            <v>2.4234562716770491E-2</v>
          </cell>
          <cell r="AD69">
            <v>8.143196783700013E-3</v>
          </cell>
          <cell r="AE69">
            <v>1.7407219790841755E-3</v>
          </cell>
          <cell r="AF69">
            <v>-2.1597865414254409E-2</v>
          </cell>
          <cell r="AG69">
            <v>6.8279958166312382E-3</v>
          </cell>
          <cell r="AH69">
            <v>4.9724410278137038E-3</v>
          </cell>
          <cell r="AI69">
            <v>-2.2325518517011672E-3</v>
          </cell>
          <cell r="AJ69">
            <v>2.2853203245061376E-3</v>
          </cell>
        </row>
        <row r="70">
          <cell r="C70">
            <v>-3.7937346467999997E-2</v>
          </cell>
          <cell r="D70">
            <v>7.1977884009999998E-3</v>
          </cell>
          <cell r="E70">
            <v>5.8218645263000003E-2</v>
          </cell>
          <cell r="F70">
            <v>1.9964083837000001E-2</v>
          </cell>
          <cell r="G70">
            <v>2.4693204555000001E-2</v>
          </cell>
          <cell r="H70">
            <v>-2.9391317177000002E-2</v>
          </cell>
          <cell r="I70">
            <v>-7.9992378199E-2</v>
          </cell>
          <cell r="J70">
            <v>-2.4612599729999999E-3</v>
          </cell>
          <cell r="K70">
            <v>-9.7732070926999995E-2</v>
          </cell>
          <cell r="L70">
            <v>2.7599626621999999E-2</v>
          </cell>
          <cell r="M70">
            <v>2.8218308814999999E-2</v>
          </cell>
          <cell r="N70">
            <v>-1.0316512258E-2</v>
          </cell>
          <cell r="Y70">
            <v>1.5197243195926594E-2</v>
          </cell>
          <cell r="Z70">
            <v>1.8342588194270645E-4</v>
          </cell>
          <cell r="AA70">
            <v>4.1263534995390275E-3</v>
          </cell>
          <cell r="AB70">
            <v>1.3337033724488145E-2</v>
          </cell>
          <cell r="AC70">
            <v>1.2022586226719909E-2</v>
          </cell>
          <cell r="AD70">
            <v>1.0414340230491644E-2</v>
          </cell>
          <cell r="AE70">
            <v>1.8727781496769083E-2</v>
          </cell>
          <cell r="AF70">
            <v>-1.9134199343733655E-4</v>
          </cell>
          <cell r="AG70">
            <v>9.6614445366845908E-3</v>
          </cell>
          <cell r="AH70">
            <v>-2.614569836221747E-2</v>
          </cell>
          <cell r="AI70">
            <v>-1.716715070250761E-2</v>
          </cell>
          <cell r="AJ70">
            <v>2.3308027241099604E-2</v>
          </cell>
        </row>
        <row r="95">
          <cell r="C95">
            <v>8.0977100581694383E-2</v>
          </cell>
          <cell r="D95">
            <v>-2.0866566167204725E-2</v>
          </cell>
          <cell r="E95">
            <v>2.4784011389273219E-2</v>
          </cell>
          <cell r="F95">
            <v>2.823284813967919E-2</v>
          </cell>
          <cell r="G95">
            <v>-4.2318061685408859E-2</v>
          </cell>
          <cell r="H95">
            <v>4.5509628396035451E-2</v>
          </cell>
          <cell r="I95">
            <v>3.2356450641415568E-2</v>
          </cell>
          <cell r="J95">
            <v>-3.8312423956619601E-2</v>
          </cell>
          <cell r="K95">
            <v>-3.4157691375485966E-2</v>
          </cell>
          <cell r="L95">
            <v>-4.054178658326224E-2</v>
          </cell>
          <cell r="M95">
            <v>9.2817811235547776E-2</v>
          </cell>
          <cell r="N95">
            <v>5.3129011034415807E-2</v>
          </cell>
        </row>
        <row r="96">
          <cell r="C96">
            <v>-4.8324049751250264E-2</v>
          </cell>
          <cell r="D96">
            <v>-1.7681448815938583E-2</v>
          </cell>
          <cell r="E96">
            <v>6.4274748975410301E-3</v>
          </cell>
          <cell r="F96">
            <v>-6.4694747053874124E-2</v>
          </cell>
          <cell r="G96">
            <v>7.4968144297726802E-3</v>
          </cell>
          <cell r="H96">
            <v>-9.2787603051045386E-2</v>
          </cell>
          <cell r="I96">
            <v>4.9829974176237357E-2</v>
          </cell>
          <cell r="J96">
            <v>-4.7494659189994182E-2</v>
          </cell>
          <cell r="K96">
            <v>-9.3547023695466858E-2</v>
          </cell>
          <cell r="L96">
            <v>5.3774662241828475E-2</v>
          </cell>
          <cell r="M96">
            <v>0.11263586218818267</v>
          </cell>
          <cell r="N96">
            <v>8.0357928747787355E-4</v>
          </cell>
        </row>
        <row r="97">
          <cell r="C97">
            <v>-1.0653868202713745E-2</v>
          </cell>
          <cell r="D97">
            <v>2.2429373610211689E-2</v>
          </cell>
          <cell r="E97">
            <v>2.2993184774636743E-2</v>
          </cell>
          <cell r="F97">
            <v>3.0089506760617057E-2</v>
          </cell>
          <cell r="G97">
            <v>3.2610929285949997E-2</v>
          </cell>
          <cell r="H97">
            <v>-1.1253807686699813E-2</v>
          </cell>
          <cell r="I97">
            <v>7.529477033740184E-3</v>
          </cell>
          <cell r="J97">
            <v>1.7639359843204305E-2</v>
          </cell>
          <cell r="K97">
            <v>-2.9020946355939103E-2</v>
          </cell>
          <cell r="L97">
            <v>2.4595349716087123E-2</v>
          </cell>
          <cell r="M97">
            <v>-4.6543743210311184E-2</v>
          </cell>
          <cell r="N97">
            <v>5.1203856493420519E-2</v>
          </cell>
        </row>
        <row r="98">
          <cell r="C98">
            <v>-2.0887687759028717E-2</v>
          </cell>
          <cell r="D98">
            <v>-9.0397742424664584E-2</v>
          </cell>
          <cell r="E98">
            <v>-0.13346834042791544</v>
          </cell>
          <cell r="F98">
            <v>6.4602691558309333E-2</v>
          </cell>
          <cell r="G98">
            <v>4.354482409773941E-2</v>
          </cell>
          <cell r="H98">
            <v>3.404953568814939E-2</v>
          </cell>
          <cell r="I98">
            <v>2.3308922433119328E-2</v>
          </cell>
          <cell r="J98">
            <v>5.1410879469738324E-2</v>
          </cell>
          <cell r="K98">
            <v>-2.5983298587068604E-2</v>
          </cell>
          <cell r="L98">
            <v>-3.9928840454433123E-2</v>
          </cell>
          <cell r="M98">
            <v>0.15501331930130391</v>
          </cell>
          <cell r="N98">
            <v>4.6495951979345529E-2</v>
          </cell>
        </row>
        <row r="99">
          <cell r="C99">
            <v>6.5720118327101229E-2</v>
          </cell>
          <cell r="D99">
            <v>2.5491325342962945E-2</v>
          </cell>
          <cell r="E99">
            <v>6.3057856144268509E-3</v>
          </cell>
          <cell r="F99">
            <v>2.8115296773249643E-2</v>
          </cell>
          <cell r="G99">
            <v>-4.8025878100085628E-2</v>
          </cell>
          <cell r="H99">
            <v>5.9325452605282436E-2</v>
          </cell>
          <cell r="I99">
            <v>-1.2696848439983199E-2</v>
          </cell>
          <cell r="J99">
            <v>-2.590593914794781E-2</v>
          </cell>
          <cell r="K99">
            <v>2.8656103516421449E-2</v>
          </cell>
          <cell r="L99">
            <v>3.5929066531867893E-2</v>
          </cell>
          <cell r="M99">
            <v>1.1273160223539636E-2</v>
          </cell>
          <cell r="N99">
            <v>3.2499638669363229E-2</v>
          </cell>
        </row>
        <row r="100">
          <cell r="C100">
            <v>5.0159469744856855E-2</v>
          </cell>
          <cell r="D100">
            <v>-4.5136007909372222E-2</v>
          </cell>
          <cell r="E100">
            <v>-1.8023611563969921E-2</v>
          </cell>
          <cell r="F100">
            <v>2.2832669054019927E-2</v>
          </cell>
          <cell r="G100">
            <v>-2.2477964942202111E-2</v>
          </cell>
          <cell r="H100">
            <v>-1.2217238204001446E-2</v>
          </cell>
          <cell r="I100">
            <v>2.4615293308134722E-2</v>
          </cell>
          <cell r="J100">
            <v>-1.9312519016564389E-2</v>
          </cell>
          <cell r="K100">
            <v>8.6788024252724139E-3</v>
          </cell>
          <cell r="L100">
            <v>-7.9592101542095839E-2</v>
          </cell>
          <cell r="M100">
            <v>-1.2601105253565725E-3</v>
          </cell>
          <cell r="N100">
            <v>-4.854379649489049E-2</v>
          </cell>
        </row>
        <row r="101">
          <cell r="C101">
            <v>2.9007833599414834E-2</v>
          </cell>
          <cell r="D101">
            <v>1.429947039957824E-2</v>
          </cell>
          <cell r="E101">
            <v>2.7528675539994607E-2</v>
          </cell>
          <cell r="F101">
            <v>2.5444940442337582E-2</v>
          </cell>
          <cell r="G101">
            <v>3.6703943619067703E-2</v>
          </cell>
          <cell r="H101">
            <v>-1.7685776176296075E-3</v>
          </cell>
          <cell r="I101">
            <v>2.8845833398634779E-2</v>
          </cell>
          <cell r="J101">
            <v>-3.7679964729309123E-4</v>
          </cell>
          <cell r="K101">
            <v>2.4880427863836818E-2</v>
          </cell>
          <cell r="L101">
            <v>1.5184704684600092E-2</v>
          </cell>
          <cell r="M101">
            <v>1.0489227355088948E-2</v>
          </cell>
          <cell r="N101">
            <v>1.6051167010007417E-2</v>
          </cell>
        </row>
        <row r="102">
          <cell r="C102">
            <v>-7.2313930221852618E-2</v>
          </cell>
          <cell r="D102">
            <v>-1.8320765401659167E-2</v>
          </cell>
          <cell r="E102">
            <v>6.5067445813130176E-2</v>
          </cell>
          <cell r="F102">
            <v>2.8951098814296694E-2</v>
          </cell>
          <cell r="G102">
            <v>-9.0840792397782755E-3</v>
          </cell>
          <cell r="H102">
            <v>-3.3567645344357522E-2</v>
          </cell>
          <cell r="I102">
            <v>5.068083585193861E-2</v>
          </cell>
          <cell r="J102">
            <v>7.0995912012916662E-4</v>
          </cell>
          <cell r="K102">
            <v>1.2284314626485493E-2</v>
          </cell>
          <cell r="L102">
            <v>-2.045481100362867E-2</v>
          </cell>
          <cell r="M102">
            <v>-1.9916058258403146E-2</v>
          </cell>
          <cell r="N102">
            <v>3.4194331667906752E-2</v>
          </cell>
        </row>
        <row r="103">
          <cell r="C103">
            <v>4.8883550719067692E-3</v>
          </cell>
          <cell r="D103">
            <v>5.9780870309535716E-2</v>
          </cell>
          <cell r="E103">
            <v>-1.5191091585490257E-2</v>
          </cell>
          <cell r="F103">
            <v>4.0829023580219337E-2</v>
          </cell>
          <cell r="G103">
            <v>-5.1187860917129013E-3</v>
          </cell>
          <cell r="H103">
            <v>-2.8333540731875995E-2</v>
          </cell>
          <cell r="I103">
            <v>2.0763322645451554E-2</v>
          </cell>
          <cell r="J103">
            <v>-7.35629084926821E-2</v>
          </cell>
          <cell r="K103">
            <v>-5.0775719578931233E-2</v>
          </cell>
          <cell r="L103">
            <v>7.8169438414977144E-2</v>
          </cell>
          <cell r="M103">
            <v>-1.5556870317584792E-2</v>
          </cell>
          <cell r="N103">
            <v>-1.3474120553125024E-2</v>
          </cell>
        </row>
        <row r="104">
          <cell r="C104">
            <v>-4.0265795343991884E-2</v>
          </cell>
          <cell r="D104">
            <v>5.5592063288875559E-2</v>
          </cell>
          <cell r="E104">
            <v>-6.373572433715835E-3</v>
          </cell>
          <cell r="F104">
            <v>1.4456050919821051E-2</v>
          </cell>
          <cell r="G104">
            <v>1.6240552436226352E-2</v>
          </cell>
          <cell r="H104">
            <v>9.6419456064777975E-3</v>
          </cell>
          <cell r="I104">
            <v>-1.9653002261359354E-2</v>
          </cell>
          <cell r="J104">
            <v>-1.5381119575895719E-3</v>
          </cell>
          <cell r="K104">
            <v>-3.8409767668973749E-2</v>
          </cell>
          <cell r="L104">
            <v>-1.4519728404196242E-2</v>
          </cell>
          <cell r="M104">
            <v>1.3601813843134858E-2</v>
          </cell>
          <cell r="N104">
            <v>-3.4641278633113171E-2</v>
          </cell>
        </row>
        <row r="105">
          <cell r="C105">
            <v>5.2747834607384858E-2</v>
          </cell>
          <cell r="D105">
            <v>-9.4854451799309958E-3</v>
          </cell>
          <cell r="E105">
            <v>8.2107043870456309E-3</v>
          </cell>
          <cell r="F105">
            <v>5.2105917563459059E-2</v>
          </cell>
          <cell r="G105">
            <v>-2.4147498767475795E-2</v>
          </cell>
          <cell r="H105">
            <v>-3.5528379025066448E-2</v>
          </cell>
          <cell r="I105">
            <v>5.2769414093696287E-2</v>
          </cell>
          <cell r="J105">
            <v>-1.3228099602846322E-2</v>
          </cell>
          <cell r="K105">
            <v>7.3927644482091104E-2</v>
          </cell>
          <cell r="L105">
            <v>3.3623946077140809E-2</v>
          </cell>
          <cell r="M105">
            <v>7.6581137712412595E-3</v>
          </cell>
          <cell r="N105">
            <v>1.4962929188803376E-2</v>
          </cell>
        </row>
        <row r="106">
          <cell r="C106">
            <v>5.3345396928284439E-2</v>
          </cell>
          <cell r="D106">
            <v>5.7377557081625952E-2</v>
          </cell>
          <cell r="E106">
            <v>-4.6464457657857672E-3</v>
          </cell>
          <cell r="F106">
            <v>-1.9573434639117315E-2</v>
          </cell>
          <cell r="G106">
            <v>-0.11481293104675527</v>
          </cell>
          <cell r="H106">
            <v>7.0111364696353595E-2</v>
          </cell>
          <cell r="I106">
            <v>1.1341083693229725E-2</v>
          </cell>
          <cell r="J106">
            <v>2.6855931949229639E-2</v>
          </cell>
          <cell r="K106">
            <v>2.9581246336024325E-2</v>
          </cell>
          <cell r="L106">
            <v>8.3223867475601399E-3</v>
          </cell>
          <cell r="M106">
            <v>2.4165220928626052E-2</v>
          </cell>
          <cell r="N106">
            <v>3.196852938578032E-2</v>
          </cell>
        </row>
        <row r="107">
          <cell r="C107">
            <v>2.3596963682338767E-2</v>
          </cell>
          <cell r="D107">
            <v>3.2972194237550712E-2</v>
          </cell>
          <cell r="E107">
            <v>-2.241204909461858E-2</v>
          </cell>
          <cell r="F107">
            <v>5.9774113085021785E-2</v>
          </cell>
          <cell r="G107">
            <v>-2.9544933516735927E-2</v>
          </cell>
          <cell r="H107">
            <v>-1.252099873164747E-2</v>
          </cell>
          <cell r="I107">
            <v>-1.5902268987738388E-2</v>
          </cell>
          <cell r="J107">
            <v>-9.0289981952243692E-2</v>
          </cell>
          <cell r="K107">
            <v>-9.528752903327431E-2</v>
          </cell>
          <cell r="L107">
            <v>9.6421023254190663E-2</v>
          </cell>
          <cell r="M107">
            <v>-4.8512520283814475E-2</v>
          </cell>
          <cell r="N107">
            <v>-9.4802419718901243E-3</v>
          </cell>
        </row>
        <row r="108">
          <cell r="C108">
            <v>-4.4057314832076866E-2</v>
          </cell>
          <cell r="D108">
            <v>-6.8556963266708237E-3</v>
          </cell>
          <cell r="E108">
            <v>6.2423152094540857E-2</v>
          </cell>
          <cell r="F108">
            <v>-1.8094423066818299E-2</v>
          </cell>
          <cell r="G108">
            <v>-0.11506154633037369</v>
          </cell>
          <cell r="H108">
            <v>-9.9723865446169624E-3</v>
          </cell>
          <cell r="I108">
            <v>9.4828374724138076E-2</v>
          </cell>
          <cell r="J108">
            <v>-3.1048372852978345E-2</v>
          </cell>
          <cell r="K108">
            <v>9.798676049304289E-2</v>
          </cell>
          <cell r="L108">
            <v>3.6128100600026469E-2</v>
          </cell>
          <cell r="M108">
            <v>-4.8144804205568326E-2</v>
          </cell>
          <cell r="N108">
            <v>8.0975720803670326E-2</v>
          </cell>
        </row>
        <row r="109">
          <cell r="C109">
            <v>-9.8132805859118877E-2</v>
          </cell>
          <cell r="D109">
            <v>-0.10259322907181112</v>
          </cell>
          <cell r="E109">
            <v>6.3376088816460951E-2</v>
          </cell>
          <cell r="F109">
            <v>0.12804052511043018</v>
          </cell>
          <cell r="G109">
            <v>0.11830604549940538</v>
          </cell>
          <cell r="H109">
            <v>-5.6875065258914503E-3</v>
          </cell>
          <cell r="I109">
            <v>9.1301177266923883E-2</v>
          </cell>
          <cell r="J109">
            <v>5.4358440865115654E-2</v>
          </cell>
          <cell r="K109">
            <v>3.8288332835096028E-2</v>
          </cell>
          <cell r="L109">
            <v>-1.2495870359495176E-2</v>
          </cell>
          <cell r="M109">
            <v>2.0021847828003869E-2</v>
          </cell>
          <cell r="N109">
            <v>1.4402697365044403E-2</v>
          </cell>
        </row>
        <row r="110">
          <cell r="C110">
            <v>-9.2378504141737539E-2</v>
          </cell>
          <cell r="D110">
            <v>1.4326995118802532E-2</v>
          </cell>
          <cell r="E110">
            <v>-1.0521810118292452E-2</v>
          </cell>
          <cell r="F110">
            <v>5.4277987431536223E-2</v>
          </cell>
          <cell r="G110">
            <v>9.7377847817339269E-3</v>
          </cell>
          <cell r="H110">
            <v>-8.1787992954752364E-2</v>
          </cell>
          <cell r="I110">
            <v>-3.2095160451253268E-2</v>
          </cell>
          <cell r="J110">
            <v>-4.0523565134825024E-2</v>
          </cell>
          <cell r="K110">
            <v>-0.1445899496997145</v>
          </cell>
          <cell r="L110">
            <v>-0.20178309556852891</v>
          </cell>
          <cell r="M110">
            <v>-5.4050544032013481E-2</v>
          </cell>
          <cell r="N110">
            <v>6.0121768999059189E-2</v>
          </cell>
        </row>
        <row r="111">
          <cell r="C111">
            <v>6.7666920574100953E-3</v>
          </cell>
          <cell r="D111">
            <v>8.068964942177681E-3</v>
          </cell>
          <cell r="E111">
            <v>2.5490282295157041E-2</v>
          </cell>
          <cell r="F111">
            <v>4.441160937770694E-2</v>
          </cell>
          <cell r="G111">
            <v>1.7545624619561995E-2</v>
          </cell>
          <cell r="H111">
            <v>1.2217762593511594E-3</v>
          </cell>
          <cell r="I111">
            <v>-1.4727808740969683E-2</v>
          </cell>
          <cell r="J111">
            <v>-1.5627053200740648E-2</v>
          </cell>
          <cell r="K111">
            <v>5.3500033115619905E-2</v>
          </cell>
          <cell r="L111">
            <v>3.9290819854827186E-2</v>
          </cell>
          <cell r="M111">
            <v>-3.2883470158366235E-2</v>
          </cell>
          <cell r="N111">
            <v>-2.2507516426582552E-2</v>
          </cell>
        </row>
        <row r="112">
          <cell r="C112">
            <v>6.1398727211882109E-2</v>
          </cell>
          <cell r="D112">
            <v>-2.2120397336193864E-3</v>
          </cell>
          <cell r="E112">
            <v>3.2958457605958502E-2</v>
          </cell>
          <cell r="F112">
            <v>4.7758740911719721E-2</v>
          </cell>
          <cell r="G112">
            <v>-3.8833748106733679E-2</v>
          </cell>
          <cell r="H112">
            <v>-6.6123106022608624E-5</v>
          </cell>
          <cell r="I112">
            <v>9.8988528275958387E-3</v>
          </cell>
          <cell r="J112">
            <v>2.7494786743174959E-2</v>
          </cell>
          <cell r="K112">
            <v>1.5460547037708938E-3</v>
          </cell>
          <cell r="L112">
            <v>3.8894000318875133E-2</v>
          </cell>
          <cell r="M112">
            <v>2.9884138245642733E-2</v>
          </cell>
          <cell r="N112">
            <v>3.1392578577144281E-2</v>
          </cell>
        </row>
        <row r="113">
          <cell r="C113">
            <v>-1.8347112099656671E-2</v>
          </cell>
          <cell r="D113">
            <v>4.3209332549552393E-2</v>
          </cell>
          <cell r="E113">
            <v>-2.5122096806684646E-2</v>
          </cell>
          <cell r="F113">
            <v>-2.3510452881489563E-2</v>
          </cell>
          <cell r="G113">
            <v>4.8335685648348559E-4</v>
          </cell>
          <cell r="H113">
            <v>1.3269484377116614E-2</v>
          </cell>
          <cell r="I113">
            <v>3.0655737862611554E-2</v>
          </cell>
          <cell r="J113">
            <v>2.5266166781464428E-2</v>
          </cell>
          <cell r="K113">
            <v>4.4541855203619418E-2</v>
          </cell>
          <cell r="L113">
            <v>-2.9205697748800108E-2</v>
          </cell>
          <cell r="M113">
            <v>2.445593789705347E-2</v>
          </cell>
          <cell r="N113">
            <v>4.6533800024711525E-2</v>
          </cell>
        </row>
        <row r="114">
          <cell r="C114">
            <v>1.4140665903047411E-2</v>
          </cell>
          <cell r="D114">
            <v>2.3084356833252606E-2</v>
          </cell>
          <cell r="E114">
            <v>5.6267339088489354E-3</v>
          </cell>
          <cell r="F114">
            <v>-2.2620941014493079E-2</v>
          </cell>
          <cell r="G114">
            <v>3.3625107145234256E-3</v>
          </cell>
          <cell r="H114">
            <v>2.1910248976547031E-2</v>
          </cell>
          <cell r="I114">
            <v>-3.2453533169977011E-2</v>
          </cell>
          <cell r="J114">
            <v>4.4161093643362292E-3</v>
          </cell>
          <cell r="K114">
            <v>2.6135668636710241E-2</v>
          </cell>
          <cell r="L114">
            <v>3.40997085666781E-2</v>
          </cell>
          <cell r="M114">
            <v>6.831324466709221E-2</v>
          </cell>
          <cell r="N114">
            <v>4.3862591379710159E-2</v>
          </cell>
        </row>
        <row r="115">
          <cell r="C115">
            <v>-4.1747682532574437E-2</v>
          </cell>
          <cell r="D115">
            <v>-2.2949885539891413E-2</v>
          </cell>
          <cell r="E115">
            <v>-1.9647922317524213E-2</v>
          </cell>
          <cell r="F115">
            <v>9.8011881762312347E-2</v>
          </cell>
          <cell r="G115">
            <v>6.0592627757229511E-2</v>
          </cell>
          <cell r="H115">
            <v>2.4166021531299986E-2</v>
          </cell>
          <cell r="I115">
            <v>2.4206502726915824E-2</v>
          </cell>
          <cell r="J115">
            <v>2.4149181031254408E-2</v>
          </cell>
          <cell r="K115">
            <v>3.0826496107368762E-2</v>
          </cell>
          <cell r="L115">
            <v>6.2328994769186297E-2</v>
          </cell>
          <cell r="M115">
            <v>2.2232142369701169E-2</v>
          </cell>
          <cell r="N115">
            <v>7.8124557088493862E-2</v>
          </cell>
        </row>
        <row r="116">
          <cell r="C116">
            <v>-5.313458966392659E-2</v>
          </cell>
          <cell r="D116">
            <v>7.0143625190572934E-3</v>
          </cell>
          <cell r="E116">
            <v>5.4092291763460976E-2</v>
          </cell>
          <cell r="F116">
            <v>6.6270501125118564E-3</v>
          </cell>
          <cell r="G116">
            <v>1.2670618328280092E-2</v>
          </cell>
          <cell r="H116">
            <v>-3.9805657407491646E-2</v>
          </cell>
          <cell r="I116">
            <v>-9.8720159695769083E-2</v>
          </cell>
          <cell r="J116">
            <v>-2.2699179795626634E-3</v>
          </cell>
          <cell r="K116">
            <v>-0.10739351546368459</v>
          </cell>
          <cell r="L116">
            <v>5.3745324984217469E-2</v>
          </cell>
          <cell r="M116">
            <v>4.5385459517507609E-2</v>
          </cell>
          <cell r="N116">
            <v>-3.3624539499099604E-2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row r="3">
          <cell r="L3" t="str">
            <v>Debt Origination</v>
          </cell>
          <cell r="M3">
            <v>0.32410603511120212</v>
          </cell>
          <cell r="P3">
            <v>-0.13076097568359674</v>
          </cell>
        </row>
        <row r="4">
          <cell r="L4" t="str">
            <v>Debt Purchase</v>
          </cell>
          <cell r="M4">
            <v>0.46674082133235156</v>
          </cell>
          <cell r="P4">
            <v>1.1668917893422894</v>
          </cell>
        </row>
        <row r="5">
          <cell r="L5" t="str">
            <v>Equity</v>
          </cell>
          <cell r="M5">
            <v>0.20915314355644624</v>
          </cell>
          <cell r="P5">
            <v>-0.17951813355755702</v>
          </cell>
        </row>
        <row r="15">
          <cell r="L15" t="str">
            <v>Realized</v>
          </cell>
          <cell r="M15">
            <v>0.81744265030667063</v>
          </cell>
        </row>
        <row r="16">
          <cell r="L16" t="str">
            <v>Unrealized</v>
          </cell>
          <cell r="M16">
            <v>0.18255734969332929</v>
          </cell>
        </row>
        <row r="26">
          <cell r="H26">
            <v>0.58087753333204495</v>
          </cell>
        </row>
        <row r="27">
          <cell r="H27">
            <v>1.2080848744590387</v>
          </cell>
        </row>
        <row r="28">
          <cell r="H28">
            <v>0.44490958186923868</v>
          </cell>
        </row>
        <row r="29">
          <cell r="H29">
            <v>1.082076085820241</v>
          </cell>
        </row>
        <row r="30">
          <cell r="H30">
            <v>0.5801372519013106</v>
          </cell>
        </row>
        <row r="31">
          <cell r="H31">
            <v>0.73999485631960704</v>
          </cell>
        </row>
        <row r="32">
          <cell r="H32">
            <v>0.66113364742555891</v>
          </cell>
        </row>
        <row r="33">
          <cell r="H33">
            <v>0.70824305555555556</v>
          </cell>
        </row>
        <row r="34">
          <cell r="H34">
            <v>0.64191710891089115</v>
          </cell>
        </row>
        <row r="35">
          <cell r="H35">
            <v>1.1492948774421774</v>
          </cell>
        </row>
        <row r="36">
          <cell r="H36">
            <v>1.4199677118974963</v>
          </cell>
        </row>
        <row r="37">
          <cell r="H37">
            <v>2.2991039810456497</v>
          </cell>
        </row>
        <row r="38">
          <cell r="H38">
            <v>0.96718337915775032</v>
          </cell>
        </row>
        <row r="39">
          <cell r="H39">
            <v>2.4477582424323634</v>
          </cell>
        </row>
        <row r="40">
          <cell r="H40">
            <v>0.36428989956709956</v>
          </cell>
        </row>
        <row r="41">
          <cell r="B41">
            <v>0.58087753333204495</v>
          </cell>
          <cell r="H41">
            <v>0.39781769679781032</v>
          </cell>
        </row>
        <row r="42">
          <cell r="B42">
            <v>0.44490958186923868</v>
          </cell>
          <cell r="H42">
            <v>1.1633911649490036</v>
          </cell>
        </row>
        <row r="43">
          <cell r="B43">
            <v>0.5801372519013106</v>
          </cell>
          <cell r="H43">
            <v>-1</v>
          </cell>
        </row>
        <row r="44">
          <cell r="B44">
            <v>0.73999485631960704</v>
          </cell>
          <cell r="H44">
            <v>1.5714231491561883</v>
          </cell>
        </row>
        <row r="45">
          <cell r="B45">
            <v>0.66113364742555891</v>
          </cell>
          <cell r="H45">
            <v>0.51344975127214221</v>
          </cell>
        </row>
        <row r="46">
          <cell r="B46">
            <v>0.70824305555555556</v>
          </cell>
          <cell r="H46">
            <v>-1</v>
          </cell>
        </row>
        <row r="47">
          <cell r="B47">
            <v>0.64191710891089115</v>
          </cell>
          <cell r="H47">
            <v>-4.2544016944832577E-2</v>
          </cell>
        </row>
        <row r="48">
          <cell r="B48">
            <v>0.36428989956709956</v>
          </cell>
          <cell r="H48">
            <v>0.99500751018913924</v>
          </cell>
        </row>
        <row r="49">
          <cell r="B49">
            <v>0.39781769679781032</v>
          </cell>
          <cell r="H49">
            <v>-1</v>
          </cell>
        </row>
        <row r="50">
          <cell r="B50">
            <v>0.51344975127214221</v>
          </cell>
          <cell r="H50">
            <v>8.9999999999999982</v>
          </cell>
        </row>
        <row r="51">
          <cell r="B51">
            <v>-4.2544016944832577E-2</v>
          </cell>
          <cell r="H51">
            <v>0.98002668145375582</v>
          </cell>
        </row>
        <row r="52">
          <cell r="B52">
            <v>0.44758562706381527</v>
          </cell>
          <cell r="H52">
            <v>1.8007256158215359</v>
          </cell>
        </row>
        <row r="53">
          <cell r="B53">
            <v>0.4160075664497796</v>
          </cell>
          <cell r="H53">
            <v>2.8541666666666665</v>
          </cell>
        </row>
        <row r="54">
          <cell r="B54">
            <v>0.66149487572253207</v>
          </cell>
          <cell r="H54">
            <v>1.07232513786425</v>
          </cell>
        </row>
        <row r="55">
          <cell r="B55">
            <v>0.39079405510408816</v>
          </cell>
          <cell r="H55">
            <v>-0.4573887375606368</v>
          </cell>
        </row>
        <row r="56">
          <cell r="B56">
            <v>0.44092150334032859</v>
          </cell>
          <cell r="H56">
            <v>1.0599869059959626</v>
          </cell>
        </row>
        <row r="57">
          <cell r="B57">
            <v>0.58127649769585243</v>
          </cell>
          <cell r="H57">
            <v>0.44758562706381527</v>
          </cell>
        </row>
        <row r="58">
          <cell r="B58">
            <v>0.35490040535772333</v>
          </cell>
          <cell r="H58">
            <v>1.0253450847311811</v>
          </cell>
        </row>
        <row r="59">
          <cell r="B59">
            <v>0.26406555117045433</v>
          </cell>
          <cell r="H59">
            <v>0.4160075664497796</v>
          </cell>
        </row>
        <row r="60">
          <cell r="B60">
            <v>0.45346935798379856</v>
          </cell>
          <cell r="H60">
            <v>0.66149487572253207</v>
          </cell>
        </row>
        <row r="61">
          <cell r="B61">
            <v>0.41497855450964499</v>
          </cell>
          <cell r="H61">
            <v>3.2781667746391281</v>
          </cell>
        </row>
        <row r="62">
          <cell r="B62">
            <v>0.41406404007452763</v>
          </cell>
          <cell r="H62">
            <v>1.03547213532615</v>
          </cell>
        </row>
        <row r="63">
          <cell r="B63">
            <v>0.3652819776121225</v>
          </cell>
          <cell r="H63">
            <v>1.0645326227510752</v>
          </cell>
        </row>
        <row r="64">
          <cell r="B64">
            <v>0.45282400142683193</v>
          </cell>
          <cell r="H64">
            <v>2.0582431120933138</v>
          </cell>
        </row>
        <row r="65">
          <cell r="B65">
            <v>0.33615638490566035</v>
          </cell>
          <cell r="H65">
            <v>2.0525646663568211</v>
          </cell>
        </row>
        <row r="66">
          <cell r="B66">
            <v>0.89610068914501406</v>
          </cell>
          <cell r="H66">
            <v>2.176798156499951</v>
          </cell>
        </row>
        <row r="67">
          <cell r="B67">
            <v>0.29143447734319211</v>
          </cell>
          <cell r="H67">
            <v>0.39079405510408816</v>
          </cell>
        </row>
        <row r="68">
          <cell r="B68">
            <v>0.58511136228776028</v>
          </cell>
          <cell r="H68">
            <v>0.95948609714778699</v>
          </cell>
        </row>
        <row r="69">
          <cell r="B69">
            <v>0.57666175813880727</v>
          </cell>
          <cell r="H69">
            <v>2.4285714285714284</v>
          </cell>
        </row>
        <row r="70">
          <cell r="B70">
            <v>0.62173675965449027</v>
          </cell>
          <cell r="H70">
            <v>0.44092150334032859</v>
          </cell>
        </row>
        <row r="71">
          <cell r="B71">
            <v>0.5382076430765329</v>
          </cell>
          <cell r="H71">
            <v>1.324064280736827</v>
          </cell>
        </row>
        <row r="72">
          <cell r="B72">
            <v>0.38678583799919092</v>
          </cell>
          <cell r="H72">
            <v>0.58127649769585243</v>
          </cell>
        </row>
        <row r="73">
          <cell r="B73">
            <v>0.6062438792288658</v>
          </cell>
          <cell r="H73">
            <v>9.0478859793265709</v>
          </cell>
        </row>
        <row r="74">
          <cell r="B74">
            <v>0.58586381064829685</v>
          </cell>
          <cell r="H74">
            <v>0.35490040535772333</v>
          </cell>
        </row>
        <row r="75">
          <cell r="B75">
            <v>0.74565482009262563</v>
          </cell>
          <cell r="H75">
            <v>0.26406555117045433</v>
          </cell>
        </row>
        <row r="76">
          <cell r="B76">
            <v>0.62122153922336909</v>
          </cell>
          <cell r="H76">
            <v>3.8794733338742411</v>
          </cell>
        </row>
        <row r="77">
          <cell r="B77">
            <v>0.41785656232863067</v>
          </cell>
          <cell r="H77">
            <v>0.45346935798379856</v>
          </cell>
        </row>
        <row r="78">
          <cell r="B78">
            <v>0.90996576666299034</v>
          </cell>
          <cell r="H78">
            <v>0.41497855450964499</v>
          </cell>
        </row>
        <row r="79">
          <cell r="B79">
            <v>0.61940460351558735</v>
          </cell>
          <cell r="H79">
            <v>1.3642221548387097</v>
          </cell>
        </row>
        <row r="80">
          <cell r="B80">
            <v>0.57524708579290218</v>
          </cell>
          <cell r="H80">
            <v>0.41406404007452763</v>
          </cell>
        </row>
        <row r="81">
          <cell r="B81">
            <v>0.45343055977496477</v>
          </cell>
          <cell r="H81">
            <v>0.3652819776121225</v>
          </cell>
        </row>
        <row r="82">
          <cell r="B82">
            <v>0.18944218408674776</v>
          </cell>
          <cell r="H82">
            <v>1.6342660606060604</v>
          </cell>
        </row>
        <row r="83">
          <cell r="B83">
            <v>0.45204196863886498</v>
          </cell>
          <cell r="H83">
            <v>1.4341255366368515</v>
          </cell>
        </row>
        <row r="84">
          <cell r="B84">
            <v>0.52820750128262517</v>
          </cell>
          <cell r="H84">
            <v>0.45282400142683193</v>
          </cell>
        </row>
        <row r="85">
          <cell r="B85">
            <v>0.57587355820758468</v>
          </cell>
          <cell r="H85">
            <v>0.33615638490566035</v>
          </cell>
        </row>
        <row r="86">
          <cell r="B86">
            <v>0.62453379066745596</v>
          </cell>
          <cell r="H86">
            <v>7.2280966654971079</v>
          </cell>
        </row>
        <row r="87">
          <cell r="B87">
            <v>0.46348980022414232</v>
          </cell>
          <cell r="H87">
            <v>0.89610068914501406</v>
          </cell>
        </row>
        <row r="88">
          <cell r="B88">
            <v>0.6461545249296895</v>
          </cell>
          <cell r="H88">
            <v>0.29143447734319211</v>
          </cell>
        </row>
        <row r="89">
          <cell r="B89">
            <v>0.84264948595043332</v>
          </cell>
          <cell r="H89">
            <v>1.5643828818257357</v>
          </cell>
        </row>
        <row r="90">
          <cell r="B90">
            <v>0.74175476943950203</v>
          </cell>
          <cell r="H90">
            <v>1.2361459517679476</v>
          </cell>
        </row>
        <row r="91">
          <cell r="B91">
            <v>0.84845790761764894</v>
          </cell>
          <cell r="H91">
            <v>0.58511136228776028</v>
          </cell>
        </row>
        <row r="92">
          <cell r="B92">
            <v>0.64718277811931935</v>
          </cell>
          <cell r="H92">
            <v>0.57666175813880727</v>
          </cell>
        </row>
        <row r="93">
          <cell r="B93">
            <v>0.43262939703816772</v>
          </cell>
          <cell r="H93">
            <v>0.62173675965449027</v>
          </cell>
        </row>
        <row r="94">
          <cell r="B94">
            <v>0.28084646915887856</v>
          </cell>
          <cell r="H94">
            <v>0.95191148331277164</v>
          </cell>
        </row>
        <row r="95">
          <cell r="B95">
            <v>0.51904260355029597</v>
          </cell>
          <cell r="H95">
            <v>0.5382076430765329</v>
          </cell>
        </row>
        <row r="96">
          <cell r="B96">
            <v>0.5991062504807384</v>
          </cell>
          <cell r="H96">
            <v>0.38678583799919092</v>
          </cell>
        </row>
        <row r="97">
          <cell r="B97">
            <v>0.82759377775962084</v>
          </cell>
          <cell r="H97">
            <v>0.6062438792288658</v>
          </cell>
        </row>
        <row r="98">
          <cell r="B98">
            <v>0.21936287626133971</v>
          </cell>
          <cell r="H98">
            <v>1.1237764737652953</v>
          </cell>
        </row>
        <row r="99">
          <cell r="B99">
            <v>7.5955032748082421E-2</v>
          </cell>
          <cell r="H99">
            <v>1.0587357750692974</v>
          </cell>
        </row>
        <row r="100">
          <cell r="B100">
            <v>0.52891229009119345</v>
          </cell>
          <cell r="H100">
            <v>0.58586381064829685</v>
          </cell>
        </row>
        <row r="101">
          <cell r="B101">
            <v>0.60965974838214898</v>
          </cell>
          <cell r="H101">
            <v>0.74565482009262563</v>
          </cell>
        </row>
        <row r="102">
          <cell r="B102">
            <v>0.26960905350250308</v>
          </cell>
          <cell r="H102">
            <v>0.62122153922336909</v>
          </cell>
        </row>
        <row r="103">
          <cell r="B103">
            <v>-0.15631071428571428</v>
          </cell>
          <cell r="H103">
            <v>0.41785656232863067</v>
          </cell>
        </row>
        <row r="104">
          <cell r="B104">
            <v>0.60747101585829566</v>
          </cell>
          <cell r="H104">
            <v>0.90996576666299034</v>
          </cell>
        </row>
        <row r="105">
          <cell r="B105">
            <v>0.18211197281250008</v>
          </cell>
          <cell r="H105">
            <v>2.549053643629525</v>
          </cell>
        </row>
        <row r="106">
          <cell r="B106">
            <v>0.54780306130556222</v>
          </cell>
          <cell r="H106">
            <v>0.61940460351558735</v>
          </cell>
        </row>
        <row r="107">
          <cell r="B107">
            <v>0.66598075252727285</v>
          </cell>
          <cell r="H107">
            <v>1.1344761116495865</v>
          </cell>
        </row>
        <row r="108">
          <cell r="B108">
            <v>-9.358626271226292E-4</v>
          </cell>
          <cell r="H108">
            <v>1.1746741620713077</v>
          </cell>
        </row>
        <row r="109">
          <cell r="B109">
            <v>0.52428165512108915</v>
          </cell>
          <cell r="H109">
            <v>0.57524708579290218</v>
          </cell>
        </row>
        <row r="110">
          <cell r="B110">
            <v>0.85673653857053433</v>
          </cell>
          <cell r="H110">
            <v>8.8714867466666654</v>
          </cell>
        </row>
        <row r="111">
          <cell r="B111">
            <v>0.44482064404938459</v>
          </cell>
          <cell r="H111">
            <v>0.45343055977496477</v>
          </cell>
        </row>
        <row r="112">
          <cell r="B112">
            <v>0.10279070745654582</v>
          </cell>
          <cell r="H112">
            <v>2.0614835895455821</v>
          </cell>
        </row>
        <row r="113">
          <cell r="B113">
            <v>0.18440428265538336</v>
          </cell>
          <cell r="H113">
            <v>0.18944218408674776</v>
          </cell>
        </row>
        <row r="114">
          <cell r="B114">
            <v>0.57948444315789482</v>
          </cell>
          <cell r="H114">
            <v>5.2214237167298787</v>
          </cell>
        </row>
        <row r="115">
          <cell r="B115">
            <v>0.84778658855622846</v>
          </cell>
          <cell r="H115">
            <v>0.45204196863886498</v>
          </cell>
        </row>
        <row r="116">
          <cell r="B116">
            <v>0.7814708156012351</v>
          </cell>
          <cell r="H116">
            <v>1.4940444659285181</v>
          </cell>
        </row>
        <row r="117">
          <cell r="B117">
            <v>0.13395064663028614</v>
          </cell>
          <cell r="H117">
            <v>0.52820750128262517</v>
          </cell>
        </row>
        <row r="118">
          <cell r="B118">
            <v>0.69718993047973321</v>
          </cell>
          <cell r="H118">
            <v>0.98456470277410835</v>
          </cell>
        </row>
        <row r="119">
          <cell r="B119">
            <v>0.45020181455668851</v>
          </cell>
          <cell r="H119">
            <v>0.96401630665832438</v>
          </cell>
        </row>
        <row r="120">
          <cell r="B120">
            <v>-4.4599248055504435E-2</v>
          </cell>
          <cell r="H120">
            <v>2.2060019891952298</v>
          </cell>
        </row>
        <row r="121">
          <cell r="B121">
            <v>0.61258031890632547</v>
          </cell>
          <cell r="H121">
            <v>0.57587355820758468</v>
          </cell>
        </row>
        <row r="122">
          <cell r="B122">
            <v>0.88130479976094167</v>
          </cell>
          <cell r="H122">
            <v>0.62453379066745596</v>
          </cell>
        </row>
        <row r="123">
          <cell r="B123">
            <v>0.18647824898321905</v>
          </cell>
          <cell r="H123">
            <v>8.7070018136766549</v>
          </cell>
        </row>
        <row r="124">
          <cell r="B124">
            <v>0.85577275581627887</v>
          </cell>
          <cell r="H124">
            <v>0.46348980022414232</v>
          </cell>
        </row>
        <row r="125">
          <cell r="B125">
            <v>-5.694434018133427E-2</v>
          </cell>
          <cell r="H125">
            <v>3.5798211176790589</v>
          </cell>
        </row>
        <row r="126">
          <cell r="B126">
            <v>0.6758726186399725</v>
          </cell>
          <cell r="H126">
            <v>2.4695580570011439</v>
          </cell>
        </row>
        <row r="127">
          <cell r="B127">
            <v>0.62300502140219893</v>
          </cell>
          <cell r="H127">
            <v>1.7772324704454507</v>
          </cell>
        </row>
        <row r="128">
          <cell r="B128">
            <v>0.45947555753207203</v>
          </cell>
          <cell r="H128">
            <v>0.6461545249296895</v>
          </cell>
        </row>
        <row r="129">
          <cell r="B129">
            <v>5.1438340447404814E-2</v>
          </cell>
          <cell r="H129">
            <v>0.84264948595043332</v>
          </cell>
        </row>
        <row r="130">
          <cell r="B130">
            <v>0.41244728285714283</v>
          </cell>
          <cell r="H130">
            <v>0.74175476943950203</v>
          </cell>
        </row>
        <row r="131">
          <cell r="B131">
            <v>0.17677325312030268</v>
          </cell>
          <cell r="H131">
            <v>0.84845790761764894</v>
          </cell>
        </row>
        <row r="132">
          <cell r="B132">
            <v>0.46417816651227667</v>
          </cell>
          <cell r="H132">
            <v>2.1012010359435864</v>
          </cell>
        </row>
        <row r="133">
          <cell r="B133">
            <v>0.88556036631817658</v>
          </cell>
          <cell r="H133">
            <v>0.92606115243239828</v>
          </cell>
        </row>
        <row r="134">
          <cell r="B134">
            <v>6.7527448275863013E-3</v>
          </cell>
          <cell r="H134">
            <v>0.64718277811931935</v>
          </cell>
        </row>
        <row r="135">
          <cell r="B135">
            <v>0.34588690695970703</v>
          </cell>
          <cell r="H135">
            <v>1.6632647890573535</v>
          </cell>
        </row>
        <row r="136">
          <cell r="B136">
            <v>1.7508049663025761E-2</v>
          </cell>
          <cell r="H136">
            <v>0.43262939703816772</v>
          </cell>
        </row>
        <row r="137">
          <cell r="B137">
            <v>2.5670777515346205E-2</v>
          </cell>
          <cell r="H137">
            <v>0.28084646915887856</v>
          </cell>
        </row>
        <row r="138">
          <cell r="B138">
            <v>0.52284830450442055</v>
          </cell>
          <cell r="H138">
            <v>0.51904260355029597</v>
          </cell>
        </row>
        <row r="139">
          <cell r="B139">
            <v>0.19966993970185293</v>
          </cell>
          <cell r="H139">
            <v>0.5991062504807384</v>
          </cell>
        </row>
        <row r="140">
          <cell r="B140">
            <v>0.24853231468370809</v>
          </cell>
          <cell r="H140">
            <v>1.1260852746415282</v>
          </cell>
        </row>
        <row r="141">
          <cell r="B141">
            <v>0.76034506750635156</v>
          </cell>
          <cell r="H141">
            <v>1.1034572533373357</v>
          </cell>
        </row>
        <row r="142">
          <cell r="B142">
            <v>4.6993309428954418E-2</v>
          </cell>
          <cell r="H142">
            <v>0.82759377775962084</v>
          </cell>
        </row>
        <row r="143">
          <cell r="B143">
            <v>-0.17699533145002624</v>
          </cell>
          <cell r="H143">
            <v>0.21936287626133971</v>
          </cell>
        </row>
        <row r="144">
          <cell r="B144">
            <v>0.35622437905070298</v>
          </cell>
          <cell r="H144">
            <v>7.5955032748082421E-2</v>
          </cell>
        </row>
        <row r="145">
          <cell r="B145">
            <v>0.1304193146980919</v>
          </cell>
          <cell r="H145">
            <v>0.52891229009119345</v>
          </cell>
        </row>
        <row r="146">
          <cell r="H146">
            <v>0.60965974838214898</v>
          </cell>
        </row>
        <row r="147">
          <cell r="H147">
            <v>1.204122173983686</v>
          </cell>
        </row>
        <row r="148">
          <cell r="H148">
            <v>0.26960905350250308</v>
          </cell>
        </row>
        <row r="149">
          <cell r="H149">
            <v>1.2228806512521073</v>
          </cell>
        </row>
        <row r="150">
          <cell r="H150">
            <v>1.518075040102723</v>
          </cell>
        </row>
        <row r="151">
          <cell r="H151">
            <v>3.308124265013753</v>
          </cell>
        </row>
        <row r="152">
          <cell r="H152">
            <v>1.492942735136531</v>
          </cell>
        </row>
        <row r="153">
          <cell r="H153">
            <v>1.304816782639759</v>
          </cell>
        </row>
        <row r="154">
          <cell r="H154">
            <v>-0.15631071428571428</v>
          </cell>
        </row>
        <row r="155">
          <cell r="H155">
            <v>0.60747101585829566</v>
          </cell>
        </row>
        <row r="156">
          <cell r="H156">
            <v>0.18211197281250008</v>
          </cell>
        </row>
        <row r="157">
          <cell r="H157">
            <v>0.54780306130556222</v>
          </cell>
        </row>
        <row r="158">
          <cell r="H158">
            <v>1.4450285699999998</v>
          </cell>
        </row>
        <row r="159">
          <cell r="H159">
            <v>0.91993878375212945</v>
          </cell>
        </row>
        <row r="160">
          <cell r="H160">
            <v>0.66598075252727285</v>
          </cell>
        </row>
        <row r="161">
          <cell r="H161">
            <v>-9.358626271226292E-4</v>
          </cell>
        </row>
        <row r="162">
          <cell r="H162">
            <v>-0.86106966236432636</v>
          </cell>
        </row>
        <row r="163">
          <cell r="H163">
            <v>9.13434932334461</v>
          </cell>
        </row>
        <row r="164">
          <cell r="H164">
            <v>0.52428165512108915</v>
          </cell>
        </row>
        <row r="165">
          <cell r="H165">
            <v>0.85673653857053433</v>
          </cell>
        </row>
        <row r="166">
          <cell r="H166">
            <v>0.44482064404938459</v>
          </cell>
        </row>
        <row r="167">
          <cell r="H167">
            <v>2.2130978249811522</v>
          </cell>
        </row>
        <row r="168">
          <cell r="H168">
            <v>0.10279070745654582</v>
          </cell>
        </row>
        <row r="169">
          <cell r="H169">
            <v>-1.2884367258389273</v>
          </cell>
        </row>
        <row r="170">
          <cell r="H170">
            <v>0.18440428265538336</v>
          </cell>
        </row>
        <row r="171">
          <cell r="H171">
            <v>0.57948444315789482</v>
          </cell>
        </row>
        <row r="172">
          <cell r="H172">
            <v>0.84778658855622846</v>
          </cell>
        </row>
        <row r="173">
          <cell r="H173">
            <v>1.2877281577919768</v>
          </cell>
        </row>
        <row r="174">
          <cell r="H174">
            <v>3.1200893031256429</v>
          </cell>
        </row>
        <row r="175">
          <cell r="H175">
            <v>1.676122244812341</v>
          </cell>
        </row>
        <row r="176">
          <cell r="H176">
            <v>13.07925424916769</v>
          </cell>
        </row>
        <row r="177">
          <cell r="H177">
            <v>-0.2954819678176977</v>
          </cell>
        </row>
        <row r="178">
          <cell r="H178">
            <v>1.3405630790370371</v>
          </cell>
        </row>
        <row r="179">
          <cell r="H179">
            <v>0.7814708156012351</v>
          </cell>
        </row>
        <row r="180">
          <cell r="H180">
            <v>1.4192133306016439</v>
          </cell>
        </row>
        <row r="181">
          <cell r="H181">
            <v>15.15894676536997</v>
          </cell>
        </row>
        <row r="182">
          <cell r="H182">
            <v>0.13395064663028614</v>
          </cell>
        </row>
        <row r="183">
          <cell r="H183">
            <v>-1.0006802880082171</v>
          </cell>
        </row>
        <row r="184">
          <cell r="H184">
            <v>1.5005366402619664</v>
          </cell>
        </row>
        <row r="185">
          <cell r="H185">
            <v>-0.77385339550900412</v>
          </cell>
        </row>
        <row r="186">
          <cell r="H186">
            <v>0.69718993047973321</v>
          </cell>
        </row>
        <row r="187">
          <cell r="H187">
            <v>0.45020181455668851</v>
          </cell>
        </row>
        <row r="188">
          <cell r="H188">
            <v>-4.4599248055504435E-2</v>
          </cell>
        </row>
        <row r="189">
          <cell r="H189">
            <v>0.61258031890632547</v>
          </cell>
        </row>
        <row r="190">
          <cell r="H190">
            <v>3.3085744257106739</v>
          </cell>
        </row>
        <row r="191">
          <cell r="H191">
            <v>2.0791893316005754</v>
          </cell>
        </row>
        <row r="192">
          <cell r="H192">
            <v>0.88130479976094167</v>
          </cell>
        </row>
        <row r="193">
          <cell r="H193">
            <v>-0.72741654285714286</v>
          </cell>
        </row>
        <row r="194">
          <cell r="H194">
            <v>1.0788205718113144</v>
          </cell>
        </row>
        <row r="195">
          <cell r="H195">
            <v>-0.48739683581196908</v>
          </cell>
        </row>
        <row r="196">
          <cell r="H196">
            <v>0.18647824898321905</v>
          </cell>
        </row>
        <row r="197">
          <cell r="H197">
            <v>1.3510434</v>
          </cell>
        </row>
        <row r="198">
          <cell r="H198">
            <v>0.85577275581627887</v>
          </cell>
        </row>
        <row r="199">
          <cell r="H199">
            <v>-0.70200663951095055</v>
          </cell>
        </row>
        <row r="200">
          <cell r="H200">
            <v>-5.694434018133427E-2</v>
          </cell>
        </row>
        <row r="201">
          <cell r="H201">
            <v>0.6758726186399725</v>
          </cell>
        </row>
        <row r="202">
          <cell r="H202">
            <v>-0.26130567396351267</v>
          </cell>
        </row>
        <row r="203">
          <cell r="H203">
            <v>0.62300502140219893</v>
          </cell>
        </row>
        <row r="204">
          <cell r="H204">
            <v>1.988330113346525</v>
          </cell>
        </row>
        <row r="205">
          <cell r="H205">
            <v>0.45947555753207203</v>
          </cell>
        </row>
        <row r="206">
          <cell r="H206">
            <v>-0.19684337954913519</v>
          </cell>
        </row>
        <row r="207">
          <cell r="H207">
            <v>5.1438340447404814E-2</v>
          </cell>
        </row>
        <row r="208">
          <cell r="H208">
            <v>0.41244728285714283</v>
          </cell>
        </row>
        <row r="209">
          <cell r="H209">
            <v>1.4057161446153845</v>
          </cell>
        </row>
        <row r="210">
          <cell r="H210">
            <v>0.17677325312030268</v>
          </cell>
        </row>
        <row r="211">
          <cell r="H211">
            <v>0.46417816651227667</v>
          </cell>
        </row>
        <row r="212">
          <cell r="H212">
            <v>-0.63138314485497882</v>
          </cell>
        </row>
        <row r="213">
          <cell r="H213">
            <v>0.88556036631817658</v>
          </cell>
        </row>
        <row r="214">
          <cell r="H214">
            <v>-0.23835714952405868</v>
          </cell>
        </row>
        <row r="215">
          <cell r="H215">
            <v>-0.54166315176499391</v>
          </cell>
        </row>
        <row r="216">
          <cell r="H216">
            <v>6.7527448275863013E-3</v>
          </cell>
        </row>
        <row r="217">
          <cell r="H217">
            <v>0.34588690695970703</v>
          </cell>
        </row>
        <row r="218">
          <cell r="H218">
            <v>1.7508049663025761E-2</v>
          </cell>
        </row>
        <row r="219">
          <cell r="H219">
            <v>2.5670777515346205E-2</v>
          </cell>
        </row>
        <row r="220">
          <cell r="H220">
            <v>0.52284830450442055</v>
          </cell>
        </row>
        <row r="221">
          <cell r="H221">
            <v>-0.76645367052174129</v>
          </cell>
        </row>
        <row r="222">
          <cell r="H222">
            <v>-1.001558473037309</v>
          </cell>
        </row>
        <row r="223">
          <cell r="H223">
            <v>-0.35354469923848802</v>
          </cell>
        </row>
        <row r="224">
          <cell r="H224">
            <v>-0.95364348322088943</v>
          </cell>
        </row>
        <row r="225">
          <cell r="H225">
            <v>-0.9562796747576201</v>
          </cell>
        </row>
        <row r="226">
          <cell r="H226">
            <v>-0.41590889312259038</v>
          </cell>
        </row>
        <row r="227">
          <cell r="H227">
            <v>-0.43232913144187696</v>
          </cell>
        </row>
        <row r="228">
          <cell r="H228">
            <v>-0.99560200000690868</v>
          </cell>
        </row>
        <row r="229">
          <cell r="H229">
            <v>-0.91497251559190795</v>
          </cell>
        </row>
        <row r="230">
          <cell r="H230">
            <v>-0.53038502798125475</v>
          </cell>
        </row>
        <row r="231">
          <cell r="H231">
            <v>-1.0000756733583236</v>
          </cell>
        </row>
        <row r="232">
          <cell r="H232">
            <v>-1.0076074706657716</v>
          </cell>
        </row>
        <row r="233">
          <cell r="H233">
            <v>-0.91049660115092845</v>
          </cell>
        </row>
        <row r="234">
          <cell r="H234">
            <v>-0.99127145375972348</v>
          </cell>
        </row>
        <row r="235">
          <cell r="H235">
            <v>0.19966993970185293</v>
          </cell>
        </row>
        <row r="236">
          <cell r="H236">
            <v>-0.99468576425517741</v>
          </cell>
        </row>
        <row r="237">
          <cell r="H237">
            <v>-0.74948650960451968</v>
          </cell>
        </row>
        <row r="238">
          <cell r="H238">
            <v>0.24853231468370809</v>
          </cell>
        </row>
        <row r="239">
          <cell r="H239">
            <v>0.96930721082299898</v>
          </cell>
        </row>
        <row r="240">
          <cell r="H240">
            <v>-0.55601035668191956</v>
          </cell>
        </row>
        <row r="241">
          <cell r="H241">
            <v>0.76034506750635156</v>
          </cell>
        </row>
        <row r="242">
          <cell r="H242">
            <v>-0.54584584400000002</v>
          </cell>
        </row>
        <row r="243">
          <cell r="H243">
            <v>-1</v>
          </cell>
        </row>
        <row r="244">
          <cell r="H244">
            <v>4.6993309428954418E-2</v>
          </cell>
        </row>
        <row r="245">
          <cell r="H245">
            <v>-1.0012076873340943</v>
          </cell>
        </row>
        <row r="246">
          <cell r="H246">
            <v>-0.95191841078305517</v>
          </cell>
        </row>
        <row r="247">
          <cell r="H247">
            <v>-0.17699533145002624</v>
          </cell>
        </row>
        <row r="248">
          <cell r="H248">
            <v>-0.88751287298578208</v>
          </cell>
        </row>
        <row r="249">
          <cell r="H249">
            <v>-0.94815780437680608</v>
          </cell>
        </row>
        <row r="250">
          <cell r="H250">
            <v>-0.34113670097173365</v>
          </cell>
        </row>
        <row r="251">
          <cell r="H251">
            <v>-0.96072386201001714</v>
          </cell>
        </row>
        <row r="252">
          <cell r="H252">
            <v>-1.0058137053754985</v>
          </cell>
        </row>
        <row r="253">
          <cell r="H253">
            <v>-1</v>
          </cell>
        </row>
        <row r="254">
          <cell r="H254">
            <v>0.35622437905070298</v>
          </cell>
        </row>
        <row r="255">
          <cell r="H255">
            <v>-0.89004784526138192</v>
          </cell>
        </row>
        <row r="256">
          <cell r="H256">
            <v>3.1573923343774322</v>
          </cell>
        </row>
        <row r="257">
          <cell r="H257">
            <v>-0.9877988762937856</v>
          </cell>
        </row>
        <row r="258">
          <cell r="H258">
            <v>-0.92414897707053978</v>
          </cell>
        </row>
        <row r="259">
          <cell r="H259">
            <v>0.1304193146980919</v>
          </cell>
        </row>
        <row r="260">
          <cell r="H260">
            <v>-1.0058924508</v>
          </cell>
        </row>
        <row r="261">
          <cell r="H261">
            <v>-0.99786989306863205</v>
          </cell>
        </row>
        <row r="262">
          <cell r="H262">
            <v>-0.8126337543343477</v>
          </cell>
        </row>
        <row r="263">
          <cell r="H263">
            <v>-0.69282009635313724</v>
          </cell>
        </row>
        <row r="264">
          <cell r="H264">
            <v>-1.0069743069549417</v>
          </cell>
        </row>
        <row r="265">
          <cell r="H265">
            <v>-0.99890990658914725</v>
          </cell>
        </row>
        <row r="266">
          <cell r="H266">
            <v>-0.29970616567223168</v>
          </cell>
        </row>
        <row r="267">
          <cell r="H267">
            <v>-1.0319325885542905</v>
          </cell>
        </row>
        <row r="268">
          <cell r="H268">
            <v>-0.84408295084149498</v>
          </cell>
        </row>
      </sheetData>
      <sheetData sheetId="14" refreshError="1"/>
      <sheetData sheetId="15"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37107d93d172baba/Case%20Study%20ACS/Investment%20Analyst%20Case%20Study.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37107d93d172baba/Case%20Study%20ACS/Investment%20Analyst%20Case%20Study.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o de Andrés Orea" refreshedDate="45321.546823842589" createdVersion="8" refreshedVersion="8" minRefreshableVersion="3" recordCount="243" xr:uid="{51BD7E0C-53DC-4D21-9604-21698BCF693B}">
  <cacheSource type="worksheet">
    <worksheetSource name="Table5" r:id="rId2"/>
  </cacheSource>
  <cacheFields count="7">
    <cacheField name="REALIZED PROCEEDS LESS EXPENSES ($)" numFmtId="3">
      <sharedItems containsSemiMixedTypes="0" containsString="0" containsNumber="1" minValue="-1778718.47" maxValue="115275150.7832"/>
    </cacheField>
    <cacheField name="COST ($ Mn)" numFmtId="43">
      <sharedItems containsSemiMixedTypes="0" containsString="0" containsNumber="1" minValue="1.35278E-3" maxValue="85.23"/>
    </cacheField>
    <cacheField name="COST ($ Mn)2" numFmtId="43">
      <sharedItems containsSemiMixedTypes="0" containsString="0" containsNumber="1" minValue="-85230000" maxValue="-1352.78"/>
    </cacheField>
    <cacheField name="Gain/loss" numFmtId="39">
      <sharedItems containsSemiMixedTypes="0" containsString="0" containsNumber="1" minValue="-71373010.019999996" maxValue="86522481.028499991"/>
    </cacheField>
    <cacheField name="Gain/loss %" numFmtId="10">
      <sharedItems containsSemiMixedTypes="0" containsString="0" containsNumber="1" minValue="-1.2884367258389273" maxValue="15.15894676536997" count="239">
        <n v="0.58087753333204495"/>
        <n v="1.2080848744590387"/>
        <n v="0.44490958186923868"/>
        <n v="1.082076085820241"/>
        <n v="0.5801372519013106"/>
        <n v="0.73999485631960704"/>
        <n v="0.66113364742555891"/>
        <n v="0.70824305555555556"/>
        <n v="0.64191710891089115"/>
        <n v="1.1492948774421774"/>
        <n v="1.4199677118974963"/>
        <n v="2.2991039810456497"/>
        <n v="0.96718337915775032"/>
        <n v="2.4477582424323634"/>
        <n v="0.36428989956709956"/>
        <n v="0.39781769679781032"/>
        <n v="1.1633911649490036"/>
        <n v="-1"/>
        <n v="1.5714231491561883"/>
        <n v="0.51344975127214221"/>
        <n v="-4.2544016944832577E-2"/>
        <n v="0.99500751018913924"/>
        <n v="8.9999999999999982"/>
        <n v="0.98002668145375582"/>
        <n v="1.8007256158215359"/>
        <n v="2.8541666666666665"/>
        <n v="1.07232513786425"/>
        <n v="-0.4573887375606368"/>
        <n v="1.0599869059959626"/>
        <n v="0.44758562706381527"/>
        <n v="1.0253450847311811"/>
        <n v="0.4160075664497796"/>
        <n v="0.66149487572253207"/>
        <n v="3.2781667746391281"/>
        <n v="1.03547213532615"/>
        <n v="1.0645326227510752"/>
        <n v="2.0582431120933138"/>
        <n v="2.0525646663568211"/>
        <n v="2.176798156499951"/>
        <n v="0.39079405510408816"/>
        <n v="0.95948609714778699"/>
        <n v="2.4285714285714284"/>
        <n v="0.44092150334032859"/>
        <n v="1.324064280736827"/>
        <n v="0.58127649769585243"/>
        <n v="9.0478859793265709"/>
        <n v="0.35490040535772333"/>
        <n v="0.26406555117045433"/>
        <n v="3.8794733338742411"/>
        <n v="0.45346935798379856"/>
        <n v="0.41497855450964499"/>
        <n v="1.3642221548387097"/>
        <n v="0.41406404007452763"/>
        <n v="0.3652819776121225"/>
        <n v="1.6342660606060604"/>
        <n v="1.4341255366368515"/>
        <n v="0.45282400142683193"/>
        <n v="0.33615638490566035"/>
        <n v="7.2280966654971079"/>
        <n v="0.89610068914501406"/>
        <n v="0.29143447734319211"/>
        <n v="1.5643828818257357"/>
        <n v="1.2361459517679476"/>
        <n v="0.58511136228776028"/>
        <n v="0.57666175813880727"/>
        <n v="0.62173675965449027"/>
        <n v="0.95191148331277164"/>
        <n v="0.5382076430765329"/>
        <n v="0.38678583799919092"/>
        <n v="0.6062438792288658"/>
        <n v="1.1237764737652953"/>
        <n v="1.0587357750692974"/>
        <n v="0.58586381064829685"/>
        <n v="0.74565482009262563"/>
        <n v="0.62122153922336909"/>
        <n v="0.41785656232863067"/>
        <n v="0.90996576666299034"/>
        <n v="2.549053643629525"/>
        <n v="0.61940460351558735"/>
        <n v="1.1344761116495865"/>
        <n v="1.1746741620713077"/>
        <n v="0.57524708579290218"/>
        <n v="8.8714867466666654"/>
        <n v="0.45343055977496477"/>
        <n v="2.0614835895455821"/>
        <n v="0.18944218408674776"/>
        <n v="5.2214237167298787"/>
        <n v="0.45204196863886498"/>
        <n v="1.4940444659285181"/>
        <n v="0.52820750128262517"/>
        <n v="0.98456470277410835"/>
        <n v="0.96401630665832438"/>
        <n v="2.2060019891952298"/>
        <n v="0.57587355820758468"/>
        <n v="0.62453379066745596"/>
        <n v="8.7070018136766549"/>
        <n v="0.46348980022414232"/>
        <n v="3.5798211176790589"/>
        <n v="2.4695580570011439"/>
        <n v="1.7772324704454507"/>
        <n v="0.6461545249296895"/>
        <n v="0.84264948595043332"/>
        <n v="0.74175476943950203"/>
        <n v="0.84845790761764894"/>
        <n v="2.1012010359435864"/>
        <n v="0.92606115243239828"/>
        <n v="0.64718277811931935"/>
        <n v="1.6632647890573535"/>
        <n v="0.43262939703816772"/>
        <n v="0.28084646915887856"/>
        <n v="0.51904260355029597"/>
        <n v="0.5991062504807384"/>
        <n v="1.1260852746415282"/>
        <n v="1.1034572533373357"/>
        <n v="0.82759377775962084"/>
        <n v="0.21936287626133971"/>
        <n v="7.5955032748082421E-2"/>
        <n v="0.52891229009119345"/>
        <n v="0.60965974838214898"/>
        <n v="1.204122173983686"/>
        <n v="0.26960905350250308"/>
        <n v="1.2228806512521073"/>
        <n v="1.518075040102723"/>
        <n v="3.308124265013753"/>
        <n v="1.492942735136531"/>
        <n v="1.304816782639759"/>
        <n v="-0.15631071428571428"/>
        <n v="0.60747101585829566"/>
        <n v="0.18211197281250008"/>
        <n v="0.54780306130556222"/>
        <n v="1.4450285699999998"/>
        <n v="0.91993878375212945"/>
        <n v="0.66598075252727285"/>
        <n v="-9.358626271226292E-4"/>
        <n v="-0.86106966236432636"/>
        <n v="9.13434932334461"/>
        <n v="0.52428165512108915"/>
        <n v="0.85673653857053433"/>
        <n v="0.44482064404938459"/>
        <n v="2.2130978249811522"/>
        <n v="0.10279070745654582"/>
        <n v="-1.2884367258389273"/>
        <n v="0.18440428265538336"/>
        <n v="0.57948444315789482"/>
        <n v="0.84778658855622846"/>
        <n v="1.2877281577919768"/>
        <n v="3.1200893031256429"/>
        <n v="1.676122244812341"/>
        <n v="13.07925424916769"/>
        <n v="-0.2954819678176977"/>
        <n v="1.3405630790370371"/>
        <n v="0.7814708156012351"/>
        <n v="1.4192133306016439"/>
        <n v="15.15894676536997"/>
        <n v="0.13395064663028614"/>
        <n v="-1.0006802880082171"/>
        <n v="1.5005366402619664"/>
        <n v="-0.77385339550900412"/>
        <n v="0.69718993047973321"/>
        <n v="0.45020181455668851"/>
        <n v="-4.4599248055504435E-2"/>
        <n v="0.61258031890632547"/>
        <n v="3.3085744257106739"/>
        <n v="2.0791893316005754"/>
        <n v="0.88130479976094167"/>
        <n v="-0.72741654285714286"/>
        <n v="1.0788205718113144"/>
        <n v="-0.48739683581196908"/>
        <n v="0.18647824898321905"/>
        <n v="1.3510434"/>
        <n v="0.85577275581627887"/>
        <n v="-0.70200663951095055"/>
        <n v="-5.694434018133427E-2"/>
        <n v="0.6758726186399725"/>
        <n v="-0.26130567396351267"/>
        <n v="0.62300502140219893"/>
        <n v="1.988330113346525"/>
        <n v="0.45947555753207203"/>
        <n v="-0.19684337954913519"/>
        <n v="5.1438340447404814E-2"/>
        <n v="0.41244728285714283"/>
        <n v="1.4057161446153845"/>
        <n v="0.17677325312030268"/>
        <n v="0.46417816651227667"/>
        <n v="-0.63138314485497882"/>
        <n v="0.88556036631817658"/>
        <n v="-0.23835714952405868"/>
        <n v="-0.54166315176499391"/>
        <n v="6.7527448275863013E-3"/>
        <n v="0.34588690695970703"/>
        <n v="1.7508049663025761E-2"/>
        <n v="2.5670777515346205E-2"/>
        <n v="0.52284830450442055"/>
        <n v="-0.76645367052174129"/>
        <n v="-1.001558473037309"/>
        <n v="-0.35354469923848802"/>
        <n v="-0.95364348322088943"/>
        <n v="-0.9562796747576201"/>
        <n v="-0.41590889312259038"/>
        <n v="-0.43232913144187696"/>
        <n v="-0.99560200000690868"/>
        <n v="-0.91497251559190795"/>
        <n v="-0.53038502798125475"/>
        <n v="-1.0000756733583236"/>
        <n v="-1.0076074706657716"/>
        <n v="-0.91049660115092845"/>
        <n v="-0.99127145375972348"/>
        <n v="0.19966993970185293"/>
        <n v="-0.99468576425517741"/>
        <n v="-0.74948650960451968"/>
        <n v="0.24853231468370809"/>
        <n v="0.96930721082299898"/>
        <n v="-0.55601035668191956"/>
        <n v="0.76034506750635156"/>
        <n v="-0.54584584400000002"/>
        <n v="4.6993309428954418E-2"/>
        <n v="-1.0012076873340943"/>
        <n v="-0.95191841078305517"/>
        <n v="-0.17699533145002624"/>
        <n v="-0.88751287298578208"/>
        <n v="-0.94815780437680608"/>
        <n v="-0.34113670097173365"/>
        <n v="-0.96072386201001714"/>
        <n v="-1.0058137053754985"/>
        <n v="0.35622437905070298"/>
        <n v="-0.89004784526138192"/>
        <n v="3.1573923343774322"/>
        <n v="-0.9877988762937856"/>
        <n v="-0.92414897707053978"/>
        <n v="0.1304193146980919"/>
        <n v="-1.0058924508"/>
        <n v="-0.99786989306863205"/>
        <n v="-0.8126337543343477"/>
        <n v="-0.69282009635313724"/>
        <n v="-1.0069743069549417"/>
        <n v="-0.99890990658914725"/>
        <n v="-0.29970616567223168"/>
        <n v="-1.0319325885542905"/>
        <n v="-0.84408295084149498"/>
      </sharedItems>
    </cacheField>
    <cacheField name="REALIZED / UNREALIZED" numFmtId="0">
      <sharedItems count="2">
        <s v="Realized"/>
        <s v="Unrealized"/>
      </sharedItems>
    </cacheField>
    <cacheField name="Investment type" numFmtId="0">
      <sharedItems count="3">
        <s v="Debt Purchase"/>
        <s v="Debt Origination"/>
        <s v="Equity"/>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o de Andrés Orea" refreshedDate="45321.621828356481" createdVersion="8" refreshedVersion="8" minRefreshableVersion="3" recordCount="258" xr:uid="{0CE07C6A-57AB-42CE-A2F1-DBF4D49CE8ED}">
  <cacheSource type="worksheet">
    <worksheetSource ref="A2:R260" sheet="Private Fund Data" r:id="rId2"/>
  </cacheSource>
  <cacheFields count="18">
    <cacheField name="Deal" numFmtId="0">
      <sharedItems count="214">
        <s v="Investment 1"/>
        <s v="Investment 2"/>
        <s v="Investment 4"/>
        <s v="Investment 7"/>
        <s v="Investment 9"/>
        <s v="Investment 5"/>
        <s v="Investment 10"/>
        <s v="Investment 8"/>
        <s v="Investment 11"/>
        <s v="Investment 3"/>
        <s v="Investment 12"/>
        <s v="Investment 15"/>
        <s v="Investment 13"/>
        <s v="Investment 17"/>
        <s v="Investment 14"/>
        <s v="Investment 25"/>
        <s v="Investment 28"/>
        <s v="Investment 19"/>
        <s v="Investment 18"/>
        <s v="Investment 27"/>
        <s v="Investment 22"/>
        <s v="Investment 24"/>
        <s v="Investment 23"/>
        <s v="Investment 21"/>
        <s v="Investment 29"/>
        <s v="Investment 20"/>
        <s v="Investment 30"/>
        <s v="Investment 31"/>
        <s v="Investment 33"/>
        <s v="Investment 32"/>
        <s v="Investment 39"/>
        <s v="Investment 34"/>
        <s v="Investment 35"/>
        <s v="Investment 41"/>
        <s v="Investment 38"/>
        <s v="Investment 40"/>
        <s v="Investment 44"/>
        <s v="Investment 37"/>
        <s v="Investment 42"/>
        <s v="Investment 45"/>
        <s v="Investment 43"/>
        <s v="Investment 47"/>
        <s v="Investment 49"/>
        <s v="Investment 48"/>
        <s v="Investment 50"/>
        <s v="Investment 52"/>
        <s v="Investment 53"/>
        <s v="Investment 51"/>
        <s v="Investment 54"/>
        <s v="Investment 55"/>
        <s v="Investment 58"/>
        <s v="Investment 57"/>
        <s v="Investment 59"/>
        <s v="Investment 70"/>
        <s v="Investment 73"/>
        <s v="Investment 77"/>
        <s v="Investment 72"/>
        <s v="Investment 74"/>
        <s v="Investment 71"/>
        <s v="Investment 79"/>
        <s v="Investment 75"/>
        <s v="Investment 78"/>
        <s v="Investment 80"/>
        <s v="Investment 81"/>
        <s v="Investment 82"/>
        <s v="Investment 83"/>
        <s v="Investment 84"/>
        <s v="Investment 85"/>
        <s v="Investment 87"/>
        <s v="Investment 95"/>
        <s v="Investment 94"/>
        <s v="Investment 89"/>
        <s v="Investment 93"/>
        <s v="Investment 97"/>
        <s v="Investment 88"/>
        <s v="Investment 90"/>
        <s v="Investment 91"/>
        <s v="Investment 92"/>
        <s v="Investment 121"/>
        <s v="Investment 128"/>
        <s v="Investment 138"/>
        <s v="Investment 110"/>
        <s v="Investment 145"/>
        <s v="Investment 143"/>
        <s v="Investment 109"/>
        <s v="Investment 131"/>
        <s v="Investment 141"/>
        <s v="Investment 113"/>
        <s v="Investment 108"/>
        <s v="Investment 130"/>
        <s v="Investment 132"/>
        <s v="Investment 127"/>
        <s v="Investment 150"/>
        <s v="Investment 142"/>
        <s v="Investment 147"/>
        <s v="Investment 129"/>
        <s v="Investment 148"/>
        <s v="Investment 100"/>
        <s v="Investment 117"/>
        <s v="Investment 112"/>
        <s v="Investment 118"/>
        <s v="Investment 101"/>
        <s v="Investment 107"/>
        <s v="Investment 122"/>
        <s v="Investment 152"/>
        <s v="Investment 119"/>
        <s v="Investment 144"/>
        <s v="Investment 105"/>
        <s v="Investment 123"/>
        <s v="Investment 120"/>
        <s v="Investment 133"/>
        <s v="Investment 104"/>
        <s v="Investment 125"/>
        <s v="Investment 137"/>
        <s v="Investment 151"/>
        <s v="Investment 98"/>
        <s v="Investment 124"/>
        <s v="Investment 103"/>
        <s v="Investment 99"/>
        <s v="Investment 140"/>
        <s v="Investment 134"/>
        <s v="Investment 102"/>
        <s v="Investment 139"/>
        <s v="Investment 135"/>
        <s v="Investment 149"/>
        <s v="Investment 114"/>
        <s v="Investment 115"/>
        <s v="Investment 111"/>
        <s v="Investment 153"/>
        <s v="Investment 154"/>
        <s v="Investment 155"/>
        <s v="Investment 157"/>
        <s v="Investment 158"/>
        <s v="Investment 159"/>
        <s v="Investment 170"/>
        <s v="Investment 172"/>
        <s v="Investment 171"/>
        <s v="Investment 173"/>
        <s v="Investment 174"/>
        <s v="Investment 175"/>
        <s v="Investment 177"/>
        <s v="Investment 178"/>
        <s v="Investment 179"/>
        <s v="Investment 183"/>
        <s v="Investment 181"/>
        <s v="Investment 182"/>
        <s v="Investment 180"/>
        <s v="Investment 184"/>
        <s v="Investment 185"/>
        <s v="Investment 187"/>
        <s v="Investment 188"/>
        <s v="Investment 189"/>
        <s v="Investment 190"/>
        <s v="Investment 191"/>
        <s v="Investment 192"/>
        <s v="Investment 194"/>
        <s v="Investment 195"/>
        <s v="Investment 193"/>
        <s v="Investment 197"/>
        <s v="Investment 198"/>
        <s v="Investment 199"/>
        <s v="Investment 200"/>
        <s v="Investment 204"/>
        <s v="Investment 205"/>
        <s v="Investment 207"/>
        <s v="Investment 208"/>
        <s v="Investment 209"/>
        <s v="Investment 210"/>
        <s v="Investment 211"/>
        <s v="Investment 212"/>
        <s v="Investment 213"/>
        <s v="Investment 214"/>
        <s v="Investment 201"/>
        <s v="Investment 202"/>
        <s v="Investment 203"/>
        <s v="Investment 215"/>
        <s v="Investment 217"/>
        <s v="Investment 218"/>
        <s v="Investment 219"/>
        <s v="Investment 220"/>
        <s v="Investment 221"/>
        <s v="Investment 222"/>
        <s v="Investment 223"/>
        <s v="Investment 224"/>
        <s v="Investment 225"/>
        <s v="Investment 227"/>
        <s v="Investment 228"/>
        <s v="Investment 229"/>
        <s v="Investment 230"/>
        <s v="Investment 231"/>
        <s v="Investment 232"/>
        <s v="Investment 233"/>
        <s v="Investment 234"/>
        <s v="Investment 235"/>
        <s v="Investment 237"/>
        <s v="Investment 238"/>
        <s v="Investment 239"/>
        <s v="Investment 240"/>
        <s v="Investment 241"/>
        <s v="Investment 242"/>
        <s v="Investment 243"/>
        <s v="Investment 244"/>
        <s v="Investment 245"/>
        <s v="Investment 247"/>
        <s v="Investment 248"/>
        <s v="Investment 249"/>
        <s v="Investment 250"/>
        <s v="Investment 251"/>
        <s v="Investment 252"/>
        <s v="Investment 253"/>
        <s v="Investment 254"/>
        <s v="Investment 255"/>
        <s v="Investment 257"/>
        <s v="Investment 258"/>
      </sharedItems>
    </cacheField>
    <cacheField name="FUND" numFmtId="0">
      <sharedItems/>
    </cacheField>
    <cacheField name="REALIZED / UNREALIZED" numFmtId="0">
      <sharedItems/>
    </cacheField>
    <cacheField name="Industry" numFmtId="0">
      <sharedItems count="12">
        <s v="Industrial"/>
        <s v="Business Services"/>
        <s v="Consumer"/>
        <s v="Infrastructure"/>
        <s v="Personal Guaranties"/>
        <s v="Health Care"/>
        <s v="Media"/>
        <s v="Agriculture"/>
        <s v="Energy"/>
        <s v="Financial Services"/>
        <s v="Hospitality "/>
        <s v="Mining"/>
      </sharedItems>
    </cacheField>
    <cacheField name="Investment type" numFmtId="0">
      <sharedItems count="3">
        <s v="Debt Purchase"/>
        <s v="Debt Origination"/>
        <s v="Equity"/>
      </sharedItems>
    </cacheField>
    <cacheField name="ACQUISITION DATE" numFmtId="14">
      <sharedItems containsSemiMixedTypes="0" containsNonDate="0" containsDate="1" containsString="0" minDate="2010-07-09T00:00:00" maxDate="2023-07-15T00:00:00"/>
    </cacheField>
    <cacheField name="EXIT DATE" numFmtId="14">
      <sharedItems containsSemiMixedTypes="0" containsNonDate="0" containsDate="1" containsString="0" minDate="2010-10-01T00:00:00" maxDate="2023-07-31T00:00:00"/>
    </cacheField>
    <cacheField name="COST ($ Mn)" numFmtId="43">
      <sharedItems containsSemiMixedTypes="0" containsString="0" containsNumber="1" minValue="0" maxValue="85.23"/>
    </cacheField>
    <cacheField name="REALIZED PROCEEDS LESS EXPENSES ($)" numFmtId="3">
      <sharedItems containsSemiMixedTypes="0" containsString="0" containsNumber="1" minValue="-1778718.47" maxValue="115275150.7832"/>
    </cacheField>
    <cacheField name="REALIZED (%)" numFmtId="3">
      <sharedItems containsSemiMixedTypes="0" containsString="0" containsNumber="1" containsInteger="1" minValue="-4" maxValue="100"/>
    </cacheField>
    <cacheField name="GROSS IRR (%)" numFmtId="9">
      <sharedItems containsMixedTypes="1" containsNumber="1" minValue="-1" maxValue="0.88"/>
    </cacheField>
    <cacheField name="GROSS MOIC (x)" numFmtId="167">
      <sharedItems containsSemiMixedTypes="0" containsString="0" containsNumber="1" minValue="-0.28717852178773801" maxValue="17.158187878403201"/>
    </cacheField>
    <cacheField name="NET IRR (%)" numFmtId="9">
      <sharedItems containsMixedTypes="1" containsNumber="1" minValue="-1" maxValue="0.88"/>
    </cacheField>
    <cacheField name="NET MOIC (x)" numFmtId="167">
      <sharedItems containsSemiMixedTypes="0" containsString="0" containsNumber="1" minValue="-0.35327774880755403" maxValue="13.048252744507099"/>
    </cacheField>
    <cacheField name="Final MV" numFmtId="167">
      <sharedItems containsMixedTypes="1" containsNumber="1" minValue="-5.5568945158884633" maxValue="318.81887594410227"/>
    </cacheField>
    <cacheField name="HOLDING PERIOD (MONTHS)" numFmtId="0">
      <sharedItems containsSemiMixedTypes="0" containsString="0" containsNumber="1" containsInteger="1" minValue="0" maxValue="143" count="80">
        <n v="133"/>
        <n v="24"/>
        <n v="3"/>
        <n v="7"/>
        <n v="9"/>
        <n v="10"/>
        <n v="22"/>
        <n v="23"/>
        <n v="47"/>
        <n v="77"/>
        <n v="25"/>
        <n v="11"/>
        <n v="14"/>
        <n v="1"/>
        <n v="15"/>
        <n v="21"/>
        <n v="38"/>
        <n v="43"/>
        <n v="51"/>
        <n v="79"/>
        <n v="94"/>
        <n v="122"/>
        <n v="128"/>
        <n v="30"/>
        <n v="32"/>
        <n v="2"/>
        <n v="8"/>
        <n v="13"/>
        <n v="27"/>
        <n v="29"/>
        <n v="37"/>
        <n v="45"/>
        <n v="48"/>
        <n v="72"/>
        <n v="82"/>
        <n v="42"/>
        <n v="107"/>
        <n v="5"/>
        <n v="12"/>
        <n v="75"/>
        <n v="143"/>
        <n v="71"/>
        <n v="73"/>
        <n v="39"/>
        <n v="49"/>
        <n v="17"/>
        <n v="34"/>
        <n v="44"/>
        <n v="57"/>
        <n v="117"/>
        <n v="90"/>
        <n v="4"/>
        <n v="33"/>
        <n v="97"/>
        <n v="105"/>
        <n v="0"/>
        <n v="18"/>
        <n v="19"/>
        <n v="20"/>
        <n v="28"/>
        <n v="35"/>
        <n v="40"/>
        <n v="54"/>
        <n v="95"/>
        <n v="111"/>
        <n v="132"/>
        <n v="55"/>
        <n v="87"/>
        <n v="31"/>
        <n v="70"/>
        <n v="119"/>
        <n v="52"/>
        <n v="99"/>
        <n v="50"/>
        <n v="93"/>
        <n v="92"/>
        <n v="74"/>
        <n v="80"/>
        <n v="58"/>
        <n v="53"/>
      </sharedItems>
    </cacheField>
    <cacheField name="COUNTRY" numFmtId="0">
      <sharedItems count="8">
        <s v="United States"/>
        <s v="Canada"/>
        <s v="Germany"/>
        <s v="United Kingdom"/>
        <s v="Spain"/>
        <s v="Denmark"/>
        <s v="France"/>
        <s v="Greece"/>
      </sharedItems>
    </cacheField>
    <cacheField name="Years acquired" numFmtId="0">
      <sharedItems containsSemiMixedTypes="0" containsString="0" containsNumber="1" containsInteger="1" minValue="2010" maxValue="2023" count="13">
        <n v="2010"/>
        <n v="2011"/>
        <n v="2012"/>
        <n v="2013"/>
        <n v="2014"/>
        <n v="2015"/>
        <n v="2017"/>
        <n v="2018"/>
        <n v="2019"/>
        <n v="2020"/>
        <n v="2021"/>
        <n v="2022"/>
        <n v="202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
  <r>
    <n v="1748025.28"/>
    <n v="1.1057309900000001"/>
    <n v="-1105730.99"/>
    <n v="642294.29"/>
    <x v="0"/>
    <x v="0"/>
    <x v="0"/>
  </r>
  <r>
    <n v="17780710.079999998"/>
    <n v="8.0525482900000007"/>
    <n v="-8052548.290000001"/>
    <n v="9728161.7899999972"/>
    <x v="1"/>
    <x v="0"/>
    <x v="0"/>
  </r>
  <r>
    <n v="1085174.7779999999"/>
    <n v="0.75103299999999995"/>
    <n v="-751033"/>
    <n v="334141.77799999993"/>
    <x v="2"/>
    <x v="0"/>
    <x v="0"/>
  </r>
  <r>
    <n v="8225705.8799999999"/>
    <n v="3.950723"/>
    <n v="-3950723"/>
    <n v="4274982.88"/>
    <x v="3"/>
    <x v="0"/>
    <x v="0"/>
  </r>
  <r>
    <n v="3438377.08"/>
    <n v="2.175999"/>
    <n v="-2175999"/>
    <n v="1262378.08"/>
    <x v="4"/>
    <x v="0"/>
    <x v="0"/>
  </r>
  <r>
    <n v="731222.12"/>
    <n v="0.42024384000000004"/>
    <n v="-420243.84"/>
    <n v="310978.27999999997"/>
    <x v="5"/>
    <x v="0"/>
    <x v="0"/>
  </r>
  <r>
    <n v="888851.02"/>
    <n v="0.53508699999999998"/>
    <n v="-535087"/>
    <n v="353764.02"/>
    <x v="6"/>
    <x v="0"/>
    <x v="0"/>
  </r>
  <r>
    <n v="307483.75"/>
    <n v="0.18"/>
    <n v="-180000"/>
    <n v="127483.75"/>
    <x v="7"/>
    <x v="0"/>
    <x v="0"/>
  </r>
  <r>
    <n v="414584.07"/>
    <n v="0.2525"/>
    <n v="-252500"/>
    <n v="162084.07"/>
    <x v="8"/>
    <x v="0"/>
    <x v="0"/>
  </r>
  <r>
    <n v="15857.82"/>
    <n v="7.37815E-3"/>
    <n v="-7378.15"/>
    <n v="8479.67"/>
    <x v="9"/>
    <x v="0"/>
    <x v="0"/>
  </r>
  <r>
    <n v="3284888.88"/>
    <n v="1.3574102100000001"/>
    <n v="-1357410.21"/>
    <n v="1927478.67"/>
    <x v="10"/>
    <x v="0"/>
    <x v="0"/>
  </r>
  <r>
    <n v="282888.5"/>
    <n v="8.5747069999999995E-2"/>
    <n v="-85747.069999999992"/>
    <n v="197141.43"/>
    <x v="11"/>
    <x v="0"/>
    <x v="0"/>
  </r>
  <r>
    <n v="1731808.08"/>
    <n v="0.88034908099999998"/>
    <n v="-880349.08100000001"/>
    <n v="851458.99900000007"/>
    <x v="12"/>
    <x v="0"/>
    <x v="0"/>
  </r>
  <r>
    <n v="85428.14"/>
    <n v="2.4777879999999999E-2"/>
    <n v="-24777.879999999997"/>
    <n v="60650.26"/>
    <x v="13"/>
    <x v="0"/>
    <x v="0"/>
  </r>
  <r>
    <n v="7878774.1699999999"/>
    <n v="5.7750000000000004"/>
    <n v="-5775000"/>
    <n v="2103774.17"/>
    <x v="14"/>
    <x v="0"/>
    <x v="0"/>
  </r>
  <r>
    <n v="1270438.47"/>
    <n v="0.90887278999999999"/>
    <n v="-908872.79"/>
    <n v="361565.67999999993"/>
    <x v="15"/>
    <x v="0"/>
    <x v="0"/>
  </r>
  <r>
    <n v="730088.27"/>
    <n v="0.337474"/>
    <n v="-337474"/>
    <n v="392614.27"/>
    <x v="16"/>
    <x v="0"/>
    <x v="0"/>
  </r>
  <r>
    <n v="0"/>
    <n v="0.17741100000000001"/>
    <n v="-177411"/>
    <n v="-177411"/>
    <x v="17"/>
    <x v="0"/>
    <x v="0"/>
  </r>
  <r>
    <n v="781807.78"/>
    <n v="0.304037"/>
    <n v="-304037"/>
    <n v="477770.78"/>
    <x v="18"/>
    <x v="0"/>
    <x v="0"/>
  </r>
  <r>
    <n v="11728540.553100001"/>
    <n v="7.7495407715000004"/>
    <n v="-7749540.7715000007"/>
    <n v="3978999.7816000003"/>
    <x v="19"/>
    <x v="0"/>
    <x v="0"/>
  </r>
  <r>
    <n v="0"/>
    <n v="1.479808E-2"/>
    <n v="-14798.08"/>
    <n v="-14798.08"/>
    <x v="17"/>
    <x v="0"/>
    <x v="0"/>
  </r>
  <r>
    <n v="885372.7317"/>
    <n v="0.92471376999999999"/>
    <n v="-924713.77"/>
    <n v="-39341.038300000015"/>
    <x v="20"/>
    <x v="0"/>
    <x v="0"/>
  </r>
  <r>
    <n v="87408.88"/>
    <n v="4.3813809999999995E-2"/>
    <n v="-43813.81"/>
    <n v="43595.070000000007"/>
    <x v="21"/>
    <x v="0"/>
    <x v="0"/>
  </r>
  <r>
    <n v="0"/>
    <n v="2.547781E-2"/>
    <n v="-25477.81"/>
    <n v="-25477.81"/>
    <x v="17"/>
    <x v="0"/>
    <x v="0"/>
  </r>
  <r>
    <n v="48240.2"/>
    <n v="4.82402E-3"/>
    <n v="-4824.0200000000004"/>
    <n v="43416.179999999993"/>
    <x v="22"/>
    <x v="0"/>
    <x v="0"/>
  </r>
  <r>
    <n v="2142438.37"/>
    <n v="1.082025"/>
    <n v="-1082025"/>
    <n v="1060413.3700000001"/>
    <x v="23"/>
    <x v="0"/>
    <x v="0"/>
  </r>
  <r>
    <n v="388518.87"/>
    <n v="0.13872079000000001"/>
    <n v="-138720.79"/>
    <n v="249798.08"/>
    <x v="24"/>
    <x v="0"/>
    <x v="0"/>
  </r>
  <r>
    <n v="740000"/>
    <n v="0.192"/>
    <n v="-192000"/>
    <n v="548000"/>
    <x v="25"/>
    <x v="0"/>
    <x v="0"/>
  </r>
  <r>
    <n v="2803.4"/>
    <n v="1.35278E-3"/>
    <n v="-1352.78"/>
    <n v="1450.6200000000001"/>
    <x v="26"/>
    <x v="0"/>
    <x v="0"/>
  </r>
  <r>
    <n v="1000"/>
    <n v="1.8429400000000002E-3"/>
    <n v="-1842.94"/>
    <n v="-842.94"/>
    <x v="27"/>
    <x v="0"/>
    <x v="0"/>
  </r>
  <r>
    <n v="3775.75"/>
    <n v="1.8329000000000002E-3"/>
    <n v="-1832.9"/>
    <n v="1942.85"/>
    <x v="28"/>
    <x v="0"/>
    <x v="0"/>
  </r>
  <r>
    <n v="843715.83"/>
    <n v="0.58284347000000003"/>
    <n v="-582843.47"/>
    <n v="260872.36"/>
    <x v="29"/>
    <x v="0"/>
    <x v="0"/>
  </r>
  <r>
    <n v="30133.55"/>
    <n v="1.4878229999999999E-2"/>
    <n v="-14878.23"/>
    <n v="15255.32"/>
    <x v="30"/>
    <x v="0"/>
    <x v="0"/>
  </r>
  <r>
    <n v="328188.81"/>
    <n v="0.23177052000000001"/>
    <n v="-231770.52000000002"/>
    <n v="96418.289999999979"/>
    <x v="31"/>
    <x v="0"/>
    <x v="0"/>
  </r>
  <r>
    <n v="3352878.2"/>
    <n v="2.0179888899999998"/>
    <n v="-2017988.89"/>
    <n v="1334889.3100000003"/>
    <x v="32"/>
    <x v="0"/>
    <x v="0"/>
  </r>
  <r>
    <n v="2473120.5099999998"/>
    <n v="0.57807949999999997"/>
    <n v="-578079.5"/>
    <n v="1895041.0099999998"/>
    <x v="33"/>
    <x v="0"/>
    <x v="0"/>
  </r>
  <r>
    <n v="8784.08"/>
    <n v="4.3154999999999999E-3"/>
    <n v="-4315.5"/>
    <n v="4468.58"/>
    <x v="34"/>
    <x v="0"/>
    <x v="0"/>
  </r>
  <r>
    <n v="107848.81"/>
    <n v="5.2238849999999996E-2"/>
    <n v="-52238.85"/>
    <n v="55609.96"/>
    <x v="35"/>
    <x v="0"/>
    <x v="0"/>
  </r>
  <r>
    <n v="287702.08"/>
    <n v="9.40743E-2"/>
    <n v="-94074.3"/>
    <n v="193627.78000000003"/>
    <x v="36"/>
    <x v="0"/>
    <x v="0"/>
  </r>
  <r>
    <n v="87878.88"/>
    <n v="2.8788540000000001E-2"/>
    <n v="-28788.54"/>
    <n v="59090.340000000004"/>
    <x v="37"/>
    <x v="0"/>
    <x v="0"/>
  </r>
  <r>
    <n v="1270374.58"/>
    <n v="0.39989150000000001"/>
    <n v="-399891.5"/>
    <n v="870483.08000000007"/>
    <x v="38"/>
    <x v="0"/>
    <x v="0"/>
  </r>
  <r>
    <n v="803477.08"/>
    <n v="0.57771103999999995"/>
    <n v="-577711.03999999992"/>
    <n v="225766.04000000004"/>
    <x v="39"/>
    <x v="0"/>
    <x v="0"/>
  </r>
  <r>
    <n v="48082.83"/>
    <n v="2.4538490000000003E-2"/>
    <n v="-24538.49"/>
    <n v="23544.34"/>
    <x v="40"/>
    <x v="0"/>
    <x v="0"/>
  </r>
  <r>
    <n v="12000"/>
    <n v="3.5000000000000001E-3"/>
    <n v="-3500"/>
    <n v="8500"/>
    <x v="41"/>
    <x v="0"/>
    <x v="0"/>
  </r>
  <r>
    <n v="5183827.5"/>
    <n v="3.5975779998999999"/>
    <n v="-3597577.9998999997"/>
    <n v="1586249.5001000003"/>
    <x v="42"/>
    <x v="0"/>
    <x v="0"/>
  </r>
  <r>
    <n v="2078051.2"/>
    <n v="0.89414531999999991"/>
    <n v="-894145.32"/>
    <n v="1183905.8799999999"/>
    <x v="43"/>
    <x v="0"/>
    <x v="0"/>
  </r>
  <r>
    <n v="34313.699999999997"/>
    <n v="2.1700000000000001E-2"/>
    <n v="-21700"/>
    <n v="12613.699999999997"/>
    <x v="44"/>
    <x v="0"/>
    <x v="0"/>
  </r>
  <r>
    <n v="47572.52"/>
    <n v="4.7345799999999995E-3"/>
    <n v="-4734.58"/>
    <n v="42837.939999999995"/>
    <x v="45"/>
    <x v="0"/>
    <x v="0"/>
  </r>
  <r>
    <n v="3772748.32"/>
    <n v="2.7845207699999999"/>
    <n v="-2784520.77"/>
    <n v="988227.54999999981"/>
    <x v="46"/>
    <x v="0"/>
    <x v="0"/>
  </r>
  <r>
    <n v="1804751.78"/>
    <n v="1.42773591"/>
    <n v="-1427735.91"/>
    <n v="377015.87000000011"/>
    <x v="47"/>
    <x v="0"/>
    <x v="0"/>
  </r>
  <r>
    <n v="120880.12000000001"/>
    <n v="2.477319E-2"/>
    <n v="-24773.19"/>
    <n v="96106.930000000008"/>
    <x v="48"/>
    <x v="0"/>
    <x v="0"/>
  </r>
  <r>
    <n v="513518.82"/>
    <n v="0.35330557000000001"/>
    <n v="-353305.57"/>
    <n v="160213.25"/>
    <x v="49"/>
    <x v="0"/>
    <x v="0"/>
  </r>
  <r>
    <n v="1870783.87"/>
    <n v="1.3221287799999999"/>
    <n v="-1322128.7799999998"/>
    <n v="548655.09000000032"/>
    <x v="50"/>
    <x v="0"/>
    <x v="0"/>
  </r>
  <r>
    <n v="1832272.17"/>
    <n v="0.77500000000000002"/>
    <n v="-775000"/>
    <n v="1057272.17"/>
    <x v="51"/>
    <x v="0"/>
    <x v="0"/>
  </r>
  <r>
    <n v="71158.87"/>
    <n v="5.0322239999999997E-2"/>
    <n v="-50322.239999999998"/>
    <n v="20836.629999999997"/>
    <x v="52"/>
    <x v="0"/>
    <x v="0"/>
  </r>
  <r>
    <n v="757747.84"/>
    <n v="0.55501197000000002"/>
    <n v="-555011.97"/>
    <n v="202735.87"/>
    <x v="53"/>
    <x v="0"/>
    <x v="0"/>
  </r>
  <r>
    <n v="304257.73"/>
    <n v="0.11550000000000001"/>
    <n v="-115500"/>
    <n v="188757.72999999998"/>
    <x v="54"/>
    <x v="0"/>
    <x v="0"/>
  </r>
  <r>
    <n v="48500"/>
    <n v="1.9925020000000002E-2"/>
    <n v="-19925.02"/>
    <n v="28574.98"/>
    <x v="55"/>
    <x v="0"/>
    <x v="0"/>
  </r>
  <r>
    <n v="138803.26999999999"/>
    <n v="9.5540320000000012E-2"/>
    <n v="-95540.32"/>
    <n v="43262.949999999983"/>
    <x v="56"/>
    <x v="0"/>
    <x v="0"/>
  </r>
  <r>
    <n v="1770407.21"/>
    <n v="1.325"/>
    <n v="-1325000"/>
    <n v="445407.20999999996"/>
    <x v="57"/>
    <x v="0"/>
    <x v="0"/>
  </r>
  <r>
    <n v="143752.82999999999"/>
    <n v="1.7470969999999999E-2"/>
    <n v="-17470.969999999998"/>
    <n v="126281.85999999999"/>
    <x v="58"/>
    <x v="0"/>
    <x v="0"/>
  </r>
  <r>
    <n v="1477500"/>
    <n v="0.77923076999999996"/>
    <n v="-779230.77"/>
    <n v="698269.23"/>
    <x v="59"/>
    <x v="0"/>
    <x v="0"/>
  </r>
  <r>
    <n v="1847032.28"/>
    <n v="1.4302175699999999"/>
    <n v="-1430217.5699999998"/>
    <n v="416814.7100000002"/>
    <x v="60"/>
    <x v="0"/>
    <x v="0"/>
  </r>
  <r>
    <n v="7147572.1100000003"/>
    <n v="2.7872484100000001"/>
    <n v="-2787248.41"/>
    <n v="4360323.7"/>
    <x v="61"/>
    <x v="0"/>
    <x v="0"/>
  </r>
  <r>
    <n v="1784377.81"/>
    <n v="0.79797019000000002"/>
    <n v="-797970.19000000006"/>
    <n v="986407.62"/>
    <x v="62"/>
    <x v="0"/>
    <x v="0"/>
  </r>
  <r>
    <n v="20488.88"/>
    <n v="1.2925829999999999E-2"/>
    <n v="-12925.83"/>
    <n v="7563.0500000000011"/>
    <x v="63"/>
    <x v="0"/>
    <x v="0"/>
  </r>
  <r>
    <n v="18747.88"/>
    <n v="1.1890870000000001E-2"/>
    <n v="-11890.87"/>
    <n v="6857.01"/>
    <x v="64"/>
    <x v="0"/>
    <x v="0"/>
  </r>
  <r>
    <n v="54328183.07"/>
    <n v="33.500000999899996"/>
    <n v="-33500000.999899995"/>
    <n v="20828182.070100006"/>
    <x v="65"/>
    <x v="0"/>
    <x v="1"/>
  </r>
  <r>
    <n v="18147.37"/>
    <n v="9.2972300000000001E-3"/>
    <n v="-9297.23"/>
    <n v="8850.14"/>
    <x v="66"/>
    <x v="0"/>
    <x v="0"/>
  </r>
  <r>
    <n v="352773.11"/>
    <n v="0.22934036999999999"/>
    <n v="-229340.37"/>
    <n v="123432.73999999999"/>
    <x v="67"/>
    <x v="0"/>
    <x v="0"/>
  </r>
  <r>
    <n v="28144.25"/>
    <n v="2.0294590000000001E-2"/>
    <n v="-20294.59"/>
    <n v="7849.66"/>
    <x v="68"/>
    <x v="0"/>
    <x v="0"/>
  </r>
  <r>
    <n v="77103.77"/>
    <n v="4.8002530000000002E-2"/>
    <n v="-48002.53"/>
    <n v="29101.240000000005"/>
    <x v="69"/>
    <x v="0"/>
    <x v="0"/>
  </r>
  <r>
    <n v="38378.17"/>
    <n v="1.8070720000000002E-2"/>
    <n v="-18070.72"/>
    <n v="20307.449999999997"/>
    <x v="70"/>
    <x v="0"/>
    <x v="0"/>
  </r>
  <r>
    <n v="123083.33"/>
    <n v="5.978588E-2"/>
    <n v="-59785.88"/>
    <n v="63297.450000000004"/>
    <x v="71"/>
    <x v="0"/>
    <x v="0"/>
  </r>
  <r>
    <n v="1137305.8"/>
    <n v="0.71715225000000005"/>
    <n v="-717152.25"/>
    <n v="420153.55000000005"/>
    <x v="72"/>
    <x v="0"/>
    <x v="0"/>
  </r>
  <r>
    <n v="1225013.27"/>
    <n v="0.70174999999999998"/>
    <n v="-701750"/>
    <n v="523263.27"/>
    <x v="73"/>
    <x v="0"/>
    <x v="0"/>
  </r>
  <r>
    <n v="4007301.355"/>
    <n v="2.4717790000000002"/>
    <n v="-2471779"/>
    <n v="1535522.355"/>
    <x v="74"/>
    <x v="0"/>
    <x v="0"/>
  </r>
  <r>
    <n v="11744324.439999999"/>
    <n v="8.2831541299999998"/>
    <n v="-8283154.1299999999"/>
    <n v="3461170.3099999996"/>
    <x v="75"/>
    <x v="0"/>
    <x v="0"/>
  </r>
  <r>
    <n v="85725.28"/>
    <n v="4.4883150000000004E-2"/>
    <n v="-44883.15"/>
    <n v="40842.129999999997"/>
    <x v="76"/>
    <x v="0"/>
    <x v="0"/>
  </r>
  <r>
    <n v="754883.71"/>
    <n v="0.2127"/>
    <n v="-212700"/>
    <n v="542183.71"/>
    <x v="77"/>
    <x v="0"/>
    <x v="0"/>
  </r>
  <r>
    <n v="244772.52"/>
    <n v="0.1511497"/>
    <n v="-151149.70000000001"/>
    <n v="93622.819999999978"/>
    <x v="78"/>
    <x v="0"/>
    <x v="0"/>
  </r>
  <r>
    <n v="41158.74"/>
    <n v="1.9282830000000001E-2"/>
    <n v="-19282.830000000002"/>
    <n v="21875.909999999996"/>
    <x v="79"/>
    <x v="0"/>
    <x v="0"/>
  </r>
  <r>
    <n v="430377.52"/>
    <n v="0.19790437"/>
    <n v="-197904.37"/>
    <n v="232473.15000000002"/>
    <x v="80"/>
    <x v="0"/>
    <x v="0"/>
  </r>
  <r>
    <n v="1217705.4099999999"/>
    <n v="0.77302502000000006"/>
    <n v="-773025.02"/>
    <n v="444680.3899999999"/>
    <x v="81"/>
    <x v="0"/>
    <x v="0"/>
  </r>
  <r>
    <n v="3701807.53"/>
    <n v="0.375"/>
    <n v="-375000"/>
    <n v="3326807.53"/>
    <x v="82"/>
    <x v="0"/>
    <x v="0"/>
  </r>
  <r>
    <n v="2583472.8199999998"/>
    <n v="1.7775000000000001"/>
    <n v="-1777500"/>
    <n v="805972.81999999983"/>
    <x v="83"/>
    <x v="0"/>
    <x v="0"/>
  </r>
  <r>
    <n v="1775178.23"/>
    <n v="0.57984247769999997"/>
    <n v="-579842.47769999993"/>
    <n v="1195335.7523000001"/>
    <x v="84"/>
    <x v="0"/>
    <x v="0"/>
  </r>
  <r>
    <n v="2081887.28"/>
    <n v="1.7503055700000001"/>
    <n v="-1750305.57"/>
    <n v="331581.70999999996"/>
    <x v="85"/>
    <x v="0"/>
    <x v="0"/>
  </r>
  <r>
    <n v="278548.88"/>
    <n v="4.4772529999999998E-2"/>
    <n v="-44772.53"/>
    <n v="233776.35"/>
    <x v="86"/>
    <x v="0"/>
    <x v="0"/>
  </r>
  <r>
    <n v="210232.88"/>
    <n v="0.14478429999999998"/>
    <n v="-144784.29999999999"/>
    <n v="65448.580000000016"/>
    <x v="87"/>
    <x v="0"/>
    <x v="0"/>
  </r>
  <r>
    <n v="1078741.8700000001"/>
    <n v="0.43252711999999999"/>
    <n v="-432527.12"/>
    <n v="646214.75000000012"/>
    <x v="88"/>
    <x v="0"/>
    <x v="0"/>
  </r>
  <r>
    <n v="3212884.18"/>
    <n v="2.1023873900000001"/>
    <n v="-2102387.39"/>
    <n v="1110496.79"/>
    <x v="89"/>
    <x v="0"/>
    <x v="0"/>
  </r>
  <r>
    <n v="751157.74"/>
    <n v="0.3785"/>
    <n v="-378500"/>
    <n v="372657.74"/>
    <x v="90"/>
    <x v="0"/>
    <x v="0"/>
  </r>
  <r>
    <n v="2004755.0131000001"/>
    <n v="1.02074255"/>
    <n v="-1020742.55"/>
    <n v="984012.46310000005"/>
    <x v="91"/>
    <x v="0"/>
    <x v="0"/>
  </r>
  <r>
    <n v="247880.7"/>
    <n v="7.7317700000000003E-2"/>
    <n v="-77317.7"/>
    <n v="170563"/>
    <x v="92"/>
    <x v="0"/>
    <x v="0"/>
  </r>
  <r>
    <n v="115275150.7832"/>
    <n v="73.150000000200009"/>
    <n v="-73150000.000200003"/>
    <n v="42125150.782999992"/>
    <x v="93"/>
    <x v="0"/>
    <x v="1"/>
  </r>
  <r>
    <n v="2880771.8"/>
    <n v="1.7732914"/>
    <n v="-1773291.4"/>
    <n v="1107480.3999999999"/>
    <x v="94"/>
    <x v="0"/>
    <x v="0"/>
  </r>
  <r>
    <n v="72200"/>
    <n v="7.4379300000000006E-3"/>
    <n v="-7437.93"/>
    <n v="64762.07"/>
    <x v="95"/>
    <x v="0"/>
    <x v="0"/>
  </r>
  <r>
    <n v="371451.2"/>
    <n v="0.25381195000000001"/>
    <n v="-253811.95"/>
    <n v="117639.25"/>
    <x v="96"/>
    <x v="0"/>
    <x v="0"/>
  </r>
  <r>
    <n v="1087452.74"/>
    <n v="0.23744436999999999"/>
    <n v="-237444.37"/>
    <n v="850008.37"/>
    <x v="97"/>
    <x v="0"/>
    <x v="0"/>
  </r>
  <r>
    <n v="25154.400000000001"/>
    <n v="7.2500300000000002E-3"/>
    <n v="-7250.03"/>
    <n v="17904.370000000003"/>
    <x v="98"/>
    <x v="0"/>
    <x v="0"/>
  </r>
  <r>
    <n v="38717.870000000003"/>
    <n v="1.3941169999999999E-2"/>
    <n v="-13941.17"/>
    <n v="24776.700000000004"/>
    <x v="99"/>
    <x v="0"/>
    <x v="0"/>
  </r>
  <r>
    <n v="1814781.87"/>
    <n v="1.10243713"/>
    <n v="-1102437.1299999999"/>
    <n v="712344.74000000022"/>
    <x v="100"/>
    <x v="0"/>
    <x v="0"/>
  </r>
  <r>
    <n v="1454730.07"/>
    <n v="0.78947736999999996"/>
    <n v="-789477.37"/>
    <n v="665252.70000000007"/>
    <x v="101"/>
    <x v="0"/>
    <x v="0"/>
  </r>
  <r>
    <n v="7475774.2199999997"/>
    <n v="4.2920934400000004"/>
    <n v="-4292093.4400000004"/>
    <n v="3183680.7799999993"/>
    <x v="102"/>
    <x v="0"/>
    <x v="0"/>
  </r>
  <r>
    <n v="5877587.5800000001"/>
    <n v="3.1797248699999998"/>
    <n v="-3179724.8699999996"/>
    <n v="2697862.7100000004"/>
    <x v="103"/>
    <x v="0"/>
    <x v="0"/>
  </r>
  <r>
    <n v="47201473.522299998"/>
    <n v="15.2203849332"/>
    <n v="-15220384.9332"/>
    <n v="31981088.589099996"/>
    <x v="104"/>
    <x v="0"/>
    <x v="0"/>
  </r>
  <r>
    <n v="17830082.050000001"/>
    <n v="9.2572772299999997"/>
    <n v="-9257277.2300000004"/>
    <n v="8572804.8200000003"/>
    <x v="105"/>
    <x v="0"/>
    <x v="0"/>
  </r>
  <r>
    <n v="4508852.74"/>
    <n v="2.7373117300000001"/>
    <n v="-2737311.73"/>
    <n v="1771541.0100000002"/>
    <x v="106"/>
    <x v="0"/>
    <x v="0"/>
  </r>
  <r>
    <n v="321132.5"/>
    <n v="0.12057851"/>
    <n v="-120578.51"/>
    <n v="200553.99"/>
    <x v="107"/>
    <x v="0"/>
    <x v="0"/>
  </r>
  <r>
    <n v="12471881.130000001"/>
    <n v="8.7055878902000003"/>
    <n v="-8705587.8902000003"/>
    <n v="3766293.2398000006"/>
    <x v="108"/>
    <x v="0"/>
    <x v="0"/>
  </r>
  <r>
    <n v="13705057.220000001"/>
    <n v="10.7"/>
    <n v="-10700000"/>
    <n v="3005057.2200000007"/>
    <x v="109"/>
    <x v="0"/>
    <x v="0"/>
  </r>
  <r>
    <n v="38507.730000000003"/>
    <n v="2.5350000000000001E-2"/>
    <n v="-25350"/>
    <n v="13157.730000000003"/>
    <x v="110"/>
    <x v="0"/>
    <x v="0"/>
  </r>
  <r>
    <n v="2831350.87"/>
    <n v="1.77058333"/>
    <n v="-1770583.33"/>
    <n v="1060767.54"/>
    <x v="111"/>
    <x v="0"/>
    <x v="0"/>
  </r>
  <r>
    <n v="25584251.170699999"/>
    <n v="12.03350189"/>
    <n v="-12033501.890000001"/>
    <n v="13550749.280699998"/>
    <x v="112"/>
    <x v="0"/>
    <x v="0"/>
  </r>
  <r>
    <n v="102447.35"/>
    <n v="4.8704270000000001E-2"/>
    <n v="-48704.270000000004"/>
    <n v="53743.08"/>
    <x v="113"/>
    <x v="0"/>
    <x v="0"/>
  </r>
  <r>
    <n v="38533447.270099998"/>
    <n v="21.084251729799998"/>
    <n v="-21084251.729799997"/>
    <n v="17449195.5403"/>
    <x v="114"/>
    <x v="0"/>
    <x v="0"/>
  </r>
  <r>
    <n v="42723"/>
    <n v="3.5037150000000003E-2"/>
    <n v="-35037.15"/>
    <n v="7685.8499999999985"/>
    <x v="115"/>
    <x v="0"/>
    <x v="0"/>
  </r>
  <r>
    <n v="801773.07"/>
    <n v="0.74517339999999999"/>
    <n v="-745173.4"/>
    <n v="56599.669999999925"/>
    <x v="116"/>
    <x v="0"/>
    <x v="0"/>
  </r>
  <r>
    <n v="2222758.7400000002"/>
    <n v="1.4538170400000001"/>
    <n v="-1453817.04"/>
    <n v="768941.70000000019"/>
    <x v="117"/>
    <x v="0"/>
    <x v="0"/>
  </r>
  <r>
    <n v="22773144.188000001"/>
    <n v="14.1477999999"/>
    <n v="-14147799.9999"/>
    <n v="8625344.1881000008"/>
    <x v="118"/>
    <x v="0"/>
    <x v="0"/>
  </r>
  <r>
    <n v="4705788.3"/>
    <n v="2.1349943100000002"/>
    <n v="-2134994.31"/>
    <n v="2570793.9899999998"/>
    <x v="119"/>
    <x v="0"/>
    <x v="0"/>
  </r>
  <r>
    <n v="21708833.27"/>
    <n v="17.098833070000001"/>
    <n v="-17098833.07"/>
    <n v="4610000.1999999993"/>
    <x v="120"/>
    <x v="0"/>
    <x v="1"/>
  </r>
  <r>
    <n v="3870888.8"/>
    <n v="1.741384"/>
    <n v="-1741384"/>
    <n v="2129504.7999999998"/>
    <x v="121"/>
    <x v="0"/>
    <x v="0"/>
  </r>
  <r>
    <n v="53730078.7777"/>
    <n v="21.337759170000002"/>
    <n v="-21337759.170000002"/>
    <n v="32392319.607699998"/>
    <x v="122"/>
    <x v="0"/>
    <x v="2"/>
  </r>
  <r>
    <n v="43008.78"/>
    <n v="9.9831799999999995E-3"/>
    <n v="-9983.18"/>
    <n v="33025.599999999999"/>
    <x v="123"/>
    <x v="0"/>
    <x v="0"/>
  </r>
  <r>
    <n v="1388888.25"/>
    <n v="0.55712802000000006"/>
    <n v="-557128.02"/>
    <n v="831760.23"/>
    <x v="124"/>
    <x v="0"/>
    <x v="0"/>
  </r>
  <r>
    <n v="18323.57"/>
    <n v="7.9501199999999998E-3"/>
    <n v="-7950.12"/>
    <n v="10373.450000000001"/>
    <x v="125"/>
    <x v="0"/>
    <x v="0"/>
  </r>
  <r>
    <n v="1771747.5"/>
    <n v="2.1"/>
    <n v="-2100000"/>
    <n v="-328252.5"/>
    <x v="126"/>
    <x v="0"/>
    <x v="0"/>
  </r>
  <r>
    <n v="20557.77"/>
    <n v="1.2788890000000001E-2"/>
    <n v="-12788.890000000001"/>
    <n v="7768.8799999999992"/>
    <x v="127"/>
    <x v="0"/>
    <x v="0"/>
  </r>
  <r>
    <n v="37827583.130000003"/>
    <n v="32"/>
    <n v="-32000000"/>
    <n v="5827583.1300000027"/>
    <x v="128"/>
    <x v="0"/>
    <x v="1"/>
  </r>
  <r>
    <n v="5877275.5757999998"/>
    <n v="3.7971727300000002"/>
    <n v="-3797172.7300000004"/>
    <n v="2080102.8457999993"/>
    <x v="129"/>
    <x v="0"/>
    <x v="0"/>
  </r>
  <r>
    <n v="12225142.85"/>
    <n v="5"/>
    <n v="-5000000"/>
    <n v="7225142.8499999996"/>
    <x v="130"/>
    <x v="0"/>
    <x v="0"/>
  </r>
  <r>
    <n v="13518201.119999999"/>
    <n v="7.0409542400000005"/>
    <n v="-7040954.2400000002"/>
    <n v="6477246.879999999"/>
    <x v="131"/>
    <x v="0"/>
    <x v="0"/>
  </r>
  <r>
    <n v="18325788.277800001"/>
    <n v="11"/>
    <n v="-11000000"/>
    <n v="7325788.2778000012"/>
    <x v="132"/>
    <x v="0"/>
    <x v="0"/>
  </r>
  <r>
    <n v="775028.88"/>
    <n v="0.77575488000000004"/>
    <n v="-775754.88"/>
    <n v="-726"/>
    <x v="133"/>
    <x v="0"/>
    <x v="0"/>
  </r>
  <r>
    <n v="580484.18000000005"/>
    <n v="4.1782391800000003"/>
    <n v="-4178239.18"/>
    <n v="-3597755"/>
    <x v="134"/>
    <x v="0"/>
    <x v="0"/>
  </r>
  <r>
    <n v="73807.25"/>
    <n v="7.2828800000000003E-3"/>
    <n v="-7282.88"/>
    <n v="66524.37"/>
    <x v="135"/>
    <x v="0"/>
    <x v="0"/>
  </r>
  <r>
    <n v="718834.37"/>
    <n v="0.47158894000000001"/>
    <n v="-471588.94"/>
    <n v="247245.43"/>
    <x v="136"/>
    <x v="0"/>
    <x v="0"/>
  </r>
  <r>
    <n v="32575013.272"/>
    <n v="17.544230210000002"/>
    <n v="-17544230.210000001"/>
    <n v="15030783.061999999"/>
    <x v="137"/>
    <x v="0"/>
    <x v="1"/>
  </r>
  <r>
    <n v="10507784.3508"/>
    <n v="7.2727257837000003"/>
    <n v="-7272725.7837000005"/>
    <n v="3235058.5670999996"/>
    <x v="138"/>
    <x v="0"/>
    <x v="2"/>
  </r>
  <r>
    <n v="782318.87"/>
    <n v="0.24347807399999999"/>
    <n v="-243478.07399999999"/>
    <n v="538840.79599999997"/>
    <x v="139"/>
    <x v="0"/>
    <x v="0"/>
  </r>
  <r>
    <n v="338730.15"/>
    <n v="0.30715724"/>
    <n v="-307157.24"/>
    <n v="31572.910000000033"/>
    <x v="140"/>
    <x v="0"/>
    <x v="0"/>
  </r>
  <r>
    <n v="-1278573.72"/>
    <n v="4.4327701900000003"/>
    <n v="-4432770.1900000004"/>
    <n v="-5711343.9100000001"/>
    <x v="141"/>
    <x v="0"/>
    <x v="2"/>
  </r>
  <r>
    <n v="4145414.48"/>
    <n v="3.4999995699999999"/>
    <n v="-3499999.57"/>
    <n v="645414.91000000015"/>
    <x v="142"/>
    <x v="0"/>
    <x v="1"/>
  </r>
  <r>
    <n v="30010204.420000002"/>
    <n v="19"/>
    <n v="-19000000"/>
    <n v="11010204.420000002"/>
    <x v="143"/>
    <x v="0"/>
    <x v="1"/>
  </r>
  <r>
    <n v="4577857.5199999996"/>
    <n v="2.4774817331999999"/>
    <n v="-2477481.7331999997"/>
    <n v="2100375.7867999999"/>
    <x v="144"/>
    <x v="0"/>
    <x v="0"/>
  </r>
  <r>
    <n v="7771480.04"/>
    <n v="3.3970294999999999"/>
    <n v="-3397029.5"/>
    <n v="4374450.54"/>
    <x v="145"/>
    <x v="0"/>
    <x v="0"/>
  </r>
  <r>
    <n v="114253251.72849999"/>
    <n v="27.730770700000001"/>
    <n v="-27730770.699999999"/>
    <n v="86522481.028499991"/>
    <x v="146"/>
    <x v="0"/>
    <x v="2"/>
  </r>
  <r>
    <n v="15755.75"/>
    <n v="5.8875299999999993E-3"/>
    <n v="-5887.53"/>
    <n v="9868.2200000000012"/>
    <x v="147"/>
    <x v="0"/>
    <x v="0"/>
  </r>
  <r>
    <n v="100437.88"/>
    <n v="7.1337500000000003E-3"/>
    <n v="-7133.75"/>
    <n v="93304.13"/>
    <x v="148"/>
    <x v="0"/>
    <x v="0"/>
  </r>
  <r>
    <n v="7888785.7199999997"/>
    <n v="11.19742201"/>
    <n v="-11197422.01"/>
    <n v="-3308636.29"/>
    <x v="149"/>
    <x v="0"/>
    <x v="0"/>
  </r>
  <r>
    <n v="28437841.410300002"/>
    <n v="12.15"/>
    <n v="-12150000"/>
    <n v="16287841.410300002"/>
    <x v="150"/>
    <x v="0"/>
    <x v="0"/>
  </r>
  <r>
    <n v="104877878.5387"/>
    <n v="58.871510899999997"/>
    <n v="-58871510.899999999"/>
    <n v="46006367.638700001"/>
    <x v="151"/>
    <x v="0"/>
    <x v="0"/>
  </r>
  <r>
    <n v="7847337.2000000002"/>
    <n v="3.2437557699999999"/>
    <n v="-3243755.77"/>
    <n v="4603581.43"/>
    <x v="152"/>
    <x v="0"/>
    <x v="0"/>
  </r>
  <r>
    <n v="215772.84"/>
    <n v="1.3353149999999999E-2"/>
    <n v="-13353.15"/>
    <n v="202419.69"/>
    <x v="153"/>
    <x v="0"/>
    <x v="0"/>
  </r>
  <r>
    <n v="4237853.7372000003"/>
    <n v="3.7372470749"/>
    <n v="-3737247.0748999999"/>
    <n v="500606.66230000043"/>
    <x v="154"/>
    <x v="0"/>
    <x v="0"/>
  </r>
  <r>
    <n v="-37327.519999999997"/>
    <n v="54.870171970000001"/>
    <n v="-54870171.969999999"/>
    <n v="-54907499.490000002"/>
    <x v="155"/>
    <x v="0"/>
    <x v="2"/>
  </r>
  <r>
    <n v="17812782.877"/>
    <n v="7.12358403"/>
    <n v="-7123584.0300000003"/>
    <n v="10689198.846999999"/>
    <x v="156"/>
    <x v="0"/>
    <x v="0"/>
  </r>
  <r>
    <n v="4737430.7873"/>
    <n v="20.948494"/>
    <n v="-20948494"/>
    <n v="-16211063.2127"/>
    <x v="157"/>
    <x v="0"/>
    <x v="2"/>
  </r>
  <r>
    <n v="1008435.04"/>
    <n v="0.59417925000000005"/>
    <n v="-594179.25"/>
    <n v="414255.79000000004"/>
    <x v="158"/>
    <x v="0"/>
    <x v="0"/>
  </r>
  <r>
    <n v="3217233.57"/>
    <n v="2.2184729998999999"/>
    <n v="-2218472.9998999997"/>
    <n v="998760.57010000013"/>
    <x v="159"/>
    <x v="0"/>
    <x v="0"/>
  </r>
  <r>
    <n v="742777.27"/>
    <n v="0.777451"/>
    <n v="-777451"/>
    <n v="-34673.729999999981"/>
    <x v="160"/>
    <x v="0"/>
    <x v="0"/>
  </r>
  <r>
    <n v="14283815.400800001"/>
    <n v="8.8577388880000001"/>
    <n v="-8857738.8880000003"/>
    <n v="5426076.5128000006"/>
    <x v="161"/>
    <x v="0"/>
    <x v="0"/>
  </r>
  <r>
    <n v="17541381.780000001"/>
    <n v="4.0712727800000001"/>
    <n v="-4071272.7800000003"/>
    <n v="13470109"/>
    <x v="162"/>
    <x v="0"/>
    <x v="0"/>
  </r>
  <r>
    <n v="7877808.0854000002"/>
    <n v="2.5584032798999998"/>
    <n v="-2558403.2799"/>
    <n v="5319404.8055000007"/>
    <x v="163"/>
    <x v="0"/>
    <x v="2"/>
  </r>
  <r>
    <n v="7178820.5099999998"/>
    <n v="3.8158731700000001"/>
    <n v="-3815873.17"/>
    <n v="3362947.34"/>
    <x v="164"/>
    <x v="0"/>
    <x v="0"/>
  </r>
  <r>
    <n v="477021.05"/>
    <n v="1.75"/>
    <n v="-1750000"/>
    <n v="-1272978.95"/>
    <x v="165"/>
    <x v="0"/>
    <x v="0"/>
  </r>
  <r>
    <n v="22513080.25"/>
    <n v="10.82973709"/>
    <n v="-10829737.09"/>
    <n v="11683343.16"/>
    <x v="166"/>
    <x v="0"/>
    <x v="0"/>
  </r>
  <r>
    <n v="380377.87"/>
    <n v="0.74205135"/>
    <n v="-742051.35"/>
    <n v="-361673.48"/>
    <x v="167"/>
    <x v="0"/>
    <x v="0"/>
  </r>
  <r>
    <n v="20441.11"/>
    <n v="1.722839E-2"/>
    <n v="-17228.39"/>
    <n v="3212.7200000000012"/>
    <x v="168"/>
    <x v="0"/>
    <x v="0"/>
  </r>
  <r>
    <n v="235104.34"/>
    <n v="0.1"/>
    <n v="-100000"/>
    <n v="135104.34"/>
    <x v="169"/>
    <x v="0"/>
    <x v="0"/>
  </r>
  <r>
    <n v="27838447.109999999"/>
    <n v="15.000999999999999"/>
    <n v="-15001000"/>
    <n v="12837447.109999999"/>
    <x v="170"/>
    <x v="0"/>
    <x v="1"/>
  </r>
  <r>
    <n v="103427.46999999997"/>
    <n v="0.34707978"/>
    <n v="-347079.78"/>
    <n v="-243652.31000000006"/>
    <x v="171"/>
    <x v="0"/>
    <x v="0"/>
  </r>
  <r>
    <n v="10175.58"/>
    <n v="1.0790009999999999E-2"/>
    <n v="-10790.009999999998"/>
    <n v="-614.42999999999847"/>
    <x v="172"/>
    <x v="0"/>
    <x v="0"/>
  </r>
  <r>
    <n v="31420.5"/>
    <n v="1.8748740000000003E-2"/>
    <n v="-18748.740000000002"/>
    <n v="12671.759999999998"/>
    <x v="173"/>
    <x v="0"/>
    <x v="0"/>
  </r>
  <r>
    <n v="38732.75"/>
    <n v="5.2434069999999999E-2"/>
    <n v="-52434.07"/>
    <n v="-13701.32"/>
    <x v="174"/>
    <x v="0"/>
    <x v="0"/>
  </r>
  <r>
    <n v="2333872.6999999997"/>
    <n v="1.4379947500000001"/>
    <n v="-1437994.75"/>
    <n v="895877.94999999972"/>
    <x v="175"/>
    <x v="0"/>
    <x v="0"/>
  </r>
  <r>
    <n v="8753834.7884"/>
    <n v="2.9293399511999998"/>
    <n v="-2929339.9512"/>
    <n v="5824494.8372"/>
    <x v="176"/>
    <x v="0"/>
    <x v="0"/>
  </r>
  <r>
    <n v="13277123.428300001"/>
    <n v="9.0971879315000006"/>
    <n v="-9097187.9315000009"/>
    <n v="4179935.4967999998"/>
    <x v="177"/>
    <x v="0"/>
    <x v="0"/>
  </r>
  <r>
    <n v="1853515.5474"/>
    <n v="2.3077884191"/>
    <n v="-2307788.4191000001"/>
    <n v="-454272.87170000002"/>
    <x v="178"/>
    <x v="0"/>
    <x v="2"/>
  </r>
  <r>
    <n v="8283011.1799999997"/>
    <n v="7.8777907000000003"/>
    <n v="-7877790.7000000002"/>
    <n v="405220.47999999952"/>
    <x v="179"/>
    <x v="0"/>
    <x v="1"/>
  </r>
  <r>
    <n v="24717827.449999999"/>
    <n v="17.5"/>
    <n v="-17500000"/>
    <n v="7217827.4499999993"/>
    <x v="180"/>
    <x v="0"/>
    <x v="1"/>
  </r>
  <r>
    <n v="7818577.4699999997"/>
    <n v="3.25"/>
    <n v="-3250000"/>
    <n v="4568577.47"/>
    <x v="181"/>
    <x v="0"/>
    <x v="0"/>
  </r>
  <r>
    <n v="88770.82"/>
    <n v="7.5435790000000003E-2"/>
    <n v="-75435.790000000008"/>
    <n v="13335.029999999999"/>
    <x v="182"/>
    <x v="0"/>
    <x v="0"/>
  </r>
  <r>
    <n v="4802088.2227999996"/>
    <n v="3.2797157700000001"/>
    <n v="-3279715.77"/>
    <n v="1522372.4527999996"/>
    <x v="183"/>
    <x v="0"/>
    <x v="0"/>
  </r>
  <r>
    <n v="288175.77"/>
    <n v="0.78177589000000003"/>
    <n v="-781775.89"/>
    <n v="-493600.12"/>
    <x v="184"/>
    <x v="0"/>
    <x v="0"/>
  </r>
  <r>
    <n v="83143784.352799997"/>
    <n v="44.094999999999999"/>
    <n v="-44095000"/>
    <n v="39048784.352799997"/>
    <x v="185"/>
    <x v="0"/>
    <x v="1"/>
  </r>
  <r>
    <n v="572434.81000000006"/>
    <n v="0.75157905000000003"/>
    <n v="-751579.05"/>
    <n v="-179144.24"/>
    <x v="186"/>
    <x v="0"/>
    <x v="0"/>
  </r>
  <r>
    <n v="10730535.7217"/>
    <n v="23.4118983953"/>
    <n v="-23411898.395300001"/>
    <n v="-12681362.673600001"/>
    <x v="187"/>
    <x v="0"/>
    <x v="2"/>
  </r>
  <r>
    <n v="8758748.8800000008"/>
    <n v="8.6999999999999993"/>
    <n v="-8700000"/>
    <n v="58748.88000000082"/>
    <x v="188"/>
    <x v="0"/>
    <x v="0"/>
  </r>
  <r>
    <n v="13778517.210000001"/>
    <n v="10.237500000000001"/>
    <n v="-10237500"/>
    <n v="3541017.2100000009"/>
    <x v="189"/>
    <x v="0"/>
    <x v="0"/>
  </r>
  <r>
    <n v="4378337.1376999998"/>
    <n v="4.3029999999999999"/>
    <n v="-4303000"/>
    <n v="75337.137699999847"/>
    <x v="190"/>
    <x v="0"/>
    <x v="1"/>
  </r>
  <r>
    <n v="8337780.3174999999"/>
    <n v="8.1290999999999993"/>
    <n v="-8129099.9999999991"/>
    <n v="208680.31750000082"/>
    <x v="191"/>
    <x v="0"/>
    <x v="1"/>
  </r>
  <r>
    <n v="8881743.3136999998"/>
    <n v="5.8323230800000001"/>
    <n v="-5832323.0800000001"/>
    <n v="3049420.2336999997"/>
    <x v="192"/>
    <x v="0"/>
    <x v="0"/>
  </r>
  <r>
    <n v="2345008.77"/>
    <n v="10.04087187"/>
    <n v="-10040871.870000001"/>
    <n v="-7695863.1000000015"/>
    <x v="193"/>
    <x v="1"/>
    <x v="2"/>
  </r>
  <r>
    <n v="-15388.8"/>
    <n v="9.8742805499999999"/>
    <n v="-9874280.5500000007"/>
    <n v="-9889669.3500000015"/>
    <x v="194"/>
    <x v="1"/>
    <x v="2"/>
  </r>
  <r>
    <n v="18577277.07"/>
    <n v="28.737140910000001"/>
    <n v="-28737140.91"/>
    <n v="-10159863.84"/>
    <x v="195"/>
    <x v="1"/>
    <x v="1"/>
  </r>
  <r>
    <n v="235837.4307"/>
    <n v="5.0874709121000006"/>
    <n v="-5087470.9121000003"/>
    <n v="-4851633.4813999999"/>
    <x v="196"/>
    <x v="1"/>
    <x v="1"/>
  </r>
  <r>
    <n v="223757.1483"/>
    <n v="5.1179204880000002"/>
    <n v="-5117920.4879999999"/>
    <n v="-4894163.3397000004"/>
    <x v="197"/>
    <x v="1"/>
    <x v="0"/>
  </r>
  <r>
    <n v="12328571.7213"/>
    <n v="21.107275176999998"/>
    <n v="-21107275.176999997"/>
    <n v="-8778703.455699997"/>
    <x v="198"/>
    <x v="1"/>
    <x v="0"/>
  </r>
  <r>
    <n v="7827075.7384000001"/>
    <n v="13.788052499999999"/>
    <n v="-13788052.5"/>
    <n v="-5960976.7615999999"/>
    <x v="199"/>
    <x v="1"/>
    <x v="2"/>
  </r>
  <r>
    <n v="147488.11809999999"/>
    <n v="33.535270198199996"/>
    <n v="-33535270.198199995"/>
    <n v="-33387782.080099996"/>
    <x v="200"/>
    <x v="1"/>
    <x v="2"/>
  </r>
  <r>
    <n v="407485.87300000002"/>
    <n v="4.7924018432000004"/>
    <n v="-4792401.8432"/>
    <n v="-4384915.9702000003"/>
    <x v="201"/>
    <x v="1"/>
    <x v="0"/>
  </r>
  <r>
    <n v="3732080.84"/>
    <n v="7.94710787"/>
    <n v="-7947107.8700000001"/>
    <n v="-4215027.03"/>
    <x v="202"/>
    <x v="1"/>
    <x v="0"/>
  </r>
  <r>
    <n v="-1885.71"/>
    <n v="24.919073789999999"/>
    <n v="-24919073.789999999"/>
    <n v="-24920959.5"/>
    <x v="203"/>
    <x v="1"/>
    <x v="1"/>
  </r>
  <r>
    <n v="-10035.830000000002"/>
    <n v="1.31920719"/>
    <n v="-1319207.19"/>
    <n v="-1329243.02"/>
    <x v="204"/>
    <x v="1"/>
    <x v="0"/>
  </r>
  <r>
    <n v="2051174.43"/>
    <n v="22.917279749999999"/>
    <n v="-22917279.75"/>
    <n v="-20866105.32"/>
    <x v="205"/>
    <x v="1"/>
    <x v="2"/>
  </r>
  <r>
    <n v="25247.32"/>
    <n v="2.8925000000000001"/>
    <n v="-2892500"/>
    <n v="-2867252.68"/>
    <x v="206"/>
    <x v="1"/>
    <x v="1"/>
  </r>
  <r>
    <n v="41027177.380000003"/>
    <n v="34.198720850000001"/>
    <n v="-34198720.850000001"/>
    <n v="6828456.5300000012"/>
    <x v="207"/>
    <x v="1"/>
    <x v="2"/>
  </r>
  <r>
    <n v="287144.09999999998"/>
    <n v="54.033000000000001"/>
    <n v="-54033000"/>
    <n v="-53745855.899999999"/>
    <x v="208"/>
    <x v="1"/>
    <x v="2"/>
  </r>
  <r>
    <n v="4434088.78"/>
    <n v="17.7"/>
    <n v="-17700000"/>
    <n v="-13265911.219999999"/>
    <x v="209"/>
    <x v="1"/>
    <x v="0"/>
  </r>
  <r>
    <n v="52411857.829999998"/>
    <n v="41.978775570000003"/>
    <n v="-41978775.57"/>
    <n v="10433082.259999998"/>
    <x v="210"/>
    <x v="1"/>
    <x v="1"/>
  </r>
  <r>
    <n v="8733877.4800000004"/>
    <n v="4.4349999999999996"/>
    <n v="-4435000"/>
    <n v="4298877.4800000004"/>
    <x v="211"/>
    <x v="1"/>
    <x v="2"/>
  </r>
  <r>
    <n v="37841237.299999997"/>
    <n v="85.23"/>
    <n v="-85230000"/>
    <n v="-47388762.700000003"/>
    <x v="212"/>
    <x v="1"/>
    <x v="2"/>
  </r>
  <r>
    <n v="2778475.8442000002"/>
    <n v="1.5783700000000001"/>
    <n v="-1578370"/>
    <n v="1200105.8442000002"/>
    <x v="213"/>
    <x v="1"/>
    <x v="2"/>
  </r>
  <r>
    <n v="2270770.7799999998"/>
    <n v="5"/>
    <n v="-5000000"/>
    <n v="-2729229.22"/>
    <x v="214"/>
    <x v="1"/>
    <x v="2"/>
  </r>
  <r>
    <n v="0"/>
    <n v="17"/>
    <n v="-17000000"/>
    <n v="-17000000"/>
    <x v="17"/>
    <x v="1"/>
    <x v="2"/>
  </r>
  <r>
    <n v="28300247.484099999"/>
    <n v="27.030017507499998"/>
    <n v="-27030017.507499997"/>
    <n v="1270229.9766000025"/>
    <x v="215"/>
    <x v="1"/>
    <x v="1"/>
  </r>
  <r>
    <n v="-5522.41"/>
    <n v="4.5727150099999996"/>
    <n v="-4572715.01"/>
    <n v="-4578237.42"/>
    <x v="216"/>
    <x v="1"/>
    <x v="0"/>
  </r>
  <r>
    <n v="374555.58"/>
    <n v="7.79"/>
    <n v="-7790000"/>
    <n v="-7415444.4199999999"/>
    <x v="217"/>
    <x v="1"/>
    <x v="1"/>
  </r>
  <r>
    <n v="741184.87"/>
    <n v="0.90058404079999999"/>
    <n v="-900584.04079999996"/>
    <n v="-159399.17079999996"/>
    <x v="218"/>
    <x v="1"/>
    <x v="0"/>
  </r>
  <r>
    <n v="2373478.38"/>
    <n v="21.1"/>
    <n v="-21100000"/>
    <n v="-18726521.620000001"/>
    <x v="219"/>
    <x v="1"/>
    <x v="1"/>
  </r>
  <r>
    <n v="828530.10880000005"/>
    <n v="15.981771197"/>
    <n v="-15981771.197000001"/>
    <n v="-15153241.088200001"/>
    <x v="220"/>
    <x v="1"/>
    <x v="1"/>
  </r>
  <r>
    <n v="717450.57000000007"/>
    <n v="1.08892174"/>
    <n v="-1088921.74"/>
    <n v="-371471.16999999993"/>
    <x v="221"/>
    <x v="1"/>
    <x v="0"/>
  </r>
  <r>
    <n v="753481.78709999996"/>
    <n v="19.184212747499998"/>
    <n v="-19184212.747499999"/>
    <n v="-18430730.9604"/>
    <x v="222"/>
    <x v="1"/>
    <x v="2"/>
  </r>
  <r>
    <n v="-58432.055699999997"/>
    <n v="10.0507425"/>
    <n v="-10050742.5"/>
    <n v="-10109174.5557"/>
    <x v="223"/>
    <x v="1"/>
    <x v="2"/>
  </r>
  <r>
    <n v="0"/>
    <n v="7.2037742737999997"/>
    <n v="-7203774.2737999996"/>
    <n v="-7203774.2737999996"/>
    <x v="17"/>
    <x v="1"/>
    <x v="1"/>
  </r>
  <r>
    <n v="14583387.833000001"/>
    <n v="10.75293149"/>
    <n v="-10752931.49"/>
    <n v="3830456.3430000003"/>
    <x v="224"/>
    <x v="1"/>
    <x v="0"/>
  </r>
  <r>
    <n v="523318.38"/>
    <n v="4.7595099999999997"/>
    <n v="-4759510"/>
    <n v="-4236191.62"/>
    <x v="225"/>
    <x v="1"/>
    <x v="0"/>
  </r>
  <r>
    <n v="40815574.780000001"/>
    <n v="9.8175903299999998"/>
    <n v="-9817590.3300000001"/>
    <n v="30997984.450000003"/>
    <x v="226"/>
    <x v="1"/>
    <x v="2"/>
  </r>
  <r>
    <n v="881587.28"/>
    <n v="72.2545973"/>
    <n v="-72254597.299999997"/>
    <n v="-71373010.019999996"/>
    <x v="227"/>
    <x v="1"/>
    <x v="2"/>
  </r>
  <r>
    <n v="3807748.0057000001"/>
    <n v="50.200351407799999"/>
    <n v="-50200351.407799996"/>
    <n v="-46392603.402099997"/>
    <x v="228"/>
    <x v="1"/>
    <x v="2"/>
  </r>
  <r>
    <n v="4527785.05"/>
    <n v="4.0054031200000004"/>
    <n v="-4005403.1200000006"/>
    <n v="522381.92999999924"/>
    <x v="229"/>
    <x v="1"/>
    <x v="2"/>
  </r>
  <r>
    <n v="-147311.26999999999"/>
    <n v="25"/>
    <n v="-25000000"/>
    <n v="-25147311.27"/>
    <x v="230"/>
    <x v="1"/>
    <x v="2"/>
  </r>
  <r>
    <n v="50000"/>
    <n v="23.472999999999999"/>
    <n v="-23473000"/>
    <n v="-23423000"/>
    <x v="231"/>
    <x v="1"/>
    <x v="1"/>
  </r>
  <r>
    <n v="37772.1"/>
    <n v="0.2015950091"/>
    <n v="-201595.0091"/>
    <n v="-163822.90909999999"/>
    <x v="232"/>
    <x v="1"/>
    <x v="0"/>
  </r>
  <r>
    <n v="8780478.8388"/>
    <n v="28.584157799899998"/>
    <n v="-28584157.799899999"/>
    <n v="-19803678.961099997"/>
    <x v="233"/>
    <x v="1"/>
    <x v="0"/>
  </r>
  <r>
    <n v="-107111.22"/>
    <n v="15.357973299999999"/>
    <n v="-15357973.299999999"/>
    <n v="-15465084.52"/>
    <x v="234"/>
    <x v="1"/>
    <x v="0"/>
  </r>
  <r>
    <n v="28124.41"/>
    <n v="25.8"/>
    <n v="-25800000"/>
    <n v="-25771875.59"/>
    <x v="235"/>
    <x v="1"/>
    <x v="1"/>
  </r>
  <r>
    <n v="7178202.7999999998"/>
    <n v="10.25027274"/>
    <n v="-10250272.74"/>
    <n v="-3072069.9400000004"/>
    <x v="236"/>
    <x v="1"/>
    <x v="0"/>
  </r>
  <r>
    <n v="-1778718.47"/>
    <n v="55.702295069999998"/>
    <n v="-55702295.07"/>
    <n v="-57481013.539999999"/>
    <x v="237"/>
    <x v="1"/>
    <x v="2"/>
  </r>
  <r>
    <n v="2182847.2199999997"/>
    <n v="14.000054720000001"/>
    <n v="-14000054.720000001"/>
    <n v="-11817207.5"/>
    <x v="238"/>
    <x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8">
  <r>
    <x v="0"/>
    <s v="Fund I"/>
    <s v="Realized"/>
    <x v="0"/>
    <x v="0"/>
    <d v="2010-07-09T00:00:00"/>
    <d v="2021-05-05T00:00:00"/>
    <n v="0.78177589000000003"/>
    <n v="288175.77"/>
    <n v="100"/>
    <n v="-0.47"/>
    <n v="0.37872144241171501"/>
    <s v="NM"/>
    <n v="5.77133187218117E-2"/>
    <n v="4.5118881108598005E-2"/>
    <x v="0"/>
    <x v="0"/>
    <x v="0"/>
  </r>
  <r>
    <x v="1"/>
    <s v="Fund I"/>
    <s v="Realized"/>
    <x v="1"/>
    <x v="0"/>
    <d v="2010-07-15T00:00:00"/>
    <d v="2012-07-08T00:00:00"/>
    <n v="7.7495407715000004"/>
    <n v="11728540.553100001"/>
    <n v="100"/>
    <n v="0.3"/>
    <n v="1.53323458583315"/>
    <n v="0.23"/>
    <n v="1.38872827022541"/>
    <n v="10.762006350646486"/>
    <x v="1"/>
    <x v="0"/>
    <x v="0"/>
  </r>
  <r>
    <x v="2"/>
    <s v="Fund I"/>
    <s v="Realized"/>
    <x v="1"/>
    <x v="0"/>
    <d v="2010-07-21T00:00:00"/>
    <d v="2010-10-01T00:00:00"/>
    <n v="1.1057309900000001"/>
    <n v="1748025.28"/>
    <n v="100"/>
    <s v="&gt;88"/>
    <n v="1.58178181243423"/>
    <s v="&gt;88"/>
    <n v="1.4708104715038399"/>
    <n v="1.0122228434751013"/>
    <x v="2"/>
    <x v="0"/>
    <x v="0"/>
  </r>
  <r>
    <x v="3"/>
    <s v="Fund I"/>
    <s v="Realized"/>
    <x v="2"/>
    <x v="0"/>
    <d v="2010-07-21T00:00:00"/>
    <d v="2010-12-23T00:00:00"/>
    <n v="0.75103299999999995"/>
    <n v="1085174.7779999999"/>
    <n v="100"/>
    <s v="&gt;88"/>
    <n v="1.4448084354043"/>
    <n v="0.8"/>
    <n v="1.34777412374037"/>
    <n v="1.0122228434751013"/>
    <x v="3"/>
    <x v="0"/>
    <x v="0"/>
  </r>
  <r>
    <x v="4"/>
    <s v="Fund I"/>
    <s v="Realized"/>
    <x v="1"/>
    <x v="0"/>
    <d v="2010-07-21T00:00:00"/>
    <d v="2011-03-10T00:00:00"/>
    <n v="2.175999"/>
    <n v="3438377.08"/>
    <n v="100"/>
    <n v="0.83"/>
    <n v="1.5805878108370299"/>
    <n v="0.71"/>
    <n v="1.45284878174002"/>
    <n v="3.1613974962175018"/>
    <x v="4"/>
    <x v="0"/>
    <x v="0"/>
  </r>
  <r>
    <x v="3"/>
    <s v="Fund I"/>
    <s v="Realized"/>
    <x v="0"/>
    <x v="0"/>
    <d v="2010-07-21T00:00:00"/>
    <d v="2011-04-11T00:00:00"/>
    <n v="0.53508699999999998"/>
    <n v="888851.02"/>
    <n v="100"/>
    <s v="&gt;88"/>
    <n v="1.8785775482340501"/>
    <s v="&gt;88"/>
    <n v="1.7778828884818301"/>
    <n v="0.95132202114907694"/>
    <x v="5"/>
    <x v="0"/>
    <x v="0"/>
  </r>
  <r>
    <x v="5"/>
    <s v="Fund I"/>
    <s v="Realized"/>
    <x v="1"/>
    <x v="0"/>
    <d v="2010-07-21T00:00:00"/>
    <d v="2012-04-07T00:00:00"/>
    <n v="0.337474"/>
    <n v="730088.27"/>
    <n v="100"/>
    <s v="&gt;88"/>
    <n v="2.17338408850833"/>
    <s v="&gt;88"/>
    <n v="1.81022882244558"/>
    <n v="0.61090516162599962"/>
    <x v="6"/>
    <x v="0"/>
    <x v="0"/>
  </r>
  <r>
    <x v="6"/>
    <s v="Fund I"/>
    <s v="Realized"/>
    <x v="2"/>
    <x v="0"/>
    <d v="2010-07-21T00:00:00"/>
    <d v="2012-05-01T00:00:00"/>
    <n v="0.17741100000000001"/>
    <n v="0"/>
    <n v="0"/>
    <s v="NM"/>
    <n v="0"/>
    <s v="NM"/>
    <n v="-3.7315078802282402E-2"/>
    <n v="-6.6201054453917238E-3"/>
    <x v="7"/>
    <x v="0"/>
    <x v="0"/>
  </r>
  <r>
    <x v="7"/>
    <s v="Fund I"/>
    <s v="Realized"/>
    <x v="0"/>
    <x v="0"/>
    <d v="2010-07-21T00:00:00"/>
    <d v="2012-05-02T00:00:00"/>
    <n v="0.304037"/>
    <n v="781807.78"/>
    <n v="100"/>
    <s v="&gt;88"/>
    <n v="2.2428485113705001"/>
    <s v="&gt;88"/>
    <n v="1.8738075774054299"/>
    <n v="-6.6201054453917238E-3"/>
    <x v="7"/>
    <x v="0"/>
    <x v="0"/>
  </r>
  <r>
    <x v="8"/>
    <s v="Fund I"/>
    <s v="Realized"/>
    <x v="2"/>
    <x v="0"/>
    <d v="2010-07-21T00:00:00"/>
    <d v="2014-03-24T00:00:00"/>
    <n v="0.70174999999999998"/>
    <n v="1225013.27"/>
    <n v="100"/>
    <n v="0.27"/>
    <n v="2.0357511581182401"/>
    <n v="0.21"/>
    <n v="1.77838888180307"/>
    <n v="1.2479843978053042"/>
    <x v="8"/>
    <x v="0"/>
    <x v="0"/>
  </r>
  <r>
    <x v="9"/>
    <s v="Fund I"/>
    <s v="Realized"/>
    <x v="1"/>
    <x v="0"/>
    <d v="2010-07-21T00:00:00"/>
    <d v="2017-10-31T00:00:00"/>
    <n v="0.77575488000000004"/>
    <n v="775028.88"/>
    <n v="100"/>
    <n v="-0.01"/>
    <n v="0.88412887525133399"/>
    <s v="NM"/>
    <n v="0.70812357821854699"/>
    <n v="0.54933032144609961"/>
    <x v="9"/>
    <x v="0"/>
    <x v="0"/>
  </r>
  <r>
    <x v="10"/>
    <s v="Fund I"/>
    <s v="Realized"/>
    <x v="3"/>
    <x v="0"/>
    <d v="2010-09-27T00:00:00"/>
    <d v="2012-10-05T00:00:00"/>
    <n v="0.13872079000000001"/>
    <n v="388518.87"/>
    <n v="100"/>
    <s v="&gt;88"/>
    <n v="2.8027532522358301"/>
    <s v="&gt;88"/>
    <n v="2.4052354557728801"/>
    <n v="0.33365616256082403"/>
    <x v="10"/>
    <x v="0"/>
    <x v="0"/>
  </r>
  <r>
    <x v="11"/>
    <s v="Fund I"/>
    <s v="Realized"/>
    <x v="1"/>
    <x v="0"/>
    <d v="2010-09-29T00:00:00"/>
    <d v="2011-04-05T00:00:00"/>
    <n v="0.42024384000000004"/>
    <n v="731222.12"/>
    <n v="100"/>
    <s v="&gt;88"/>
    <n v="1.50203777831031"/>
    <s v="&gt;88"/>
    <n v="1.3808577705378"/>
    <n v="0.58029697198464403"/>
    <x v="3"/>
    <x v="0"/>
    <x v="0"/>
  </r>
  <r>
    <x v="12"/>
    <s v="Fund I"/>
    <s v="Realized"/>
    <x v="4"/>
    <x v="0"/>
    <d v="2010-09-29T00:00:00"/>
    <d v="2011-05-11T00:00:00"/>
    <n v="0"/>
    <n v="3323.21"/>
    <n v="100"/>
    <s v="&gt;88"/>
    <n v="0"/>
    <s v="&gt;88"/>
    <n v="0"/>
    <n v="0"/>
    <x v="3"/>
    <x v="0"/>
    <x v="0"/>
  </r>
  <r>
    <x v="13"/>
    <s v="Fund I"/>
    <s v="Realized"/>
    <x v="1"/>
    <x v="0"/>
    <d v="2010-09-29T00:00:00"/>
    <d v="2011-08-29T00:00:00"/>
    <n v="7.37815E-3"/>
    <n v="15857.82"/>
    <n v="100"/>
    <s v="&gt;88"/>
    <n v="2.1481728857445699"/>
    <n v="0.8"/>
    <n v="1.8817178154415399"/>
    <n v="1.3883596299999999E-2"/>
    <x v="11"/>
    <x v="0"/>
    <x v="0"/>
  </r>
  <r>
    <x v="14"/>
    <s v="Fund I"/>
    <s v="Realized"/>
    <x v="4"/>
    <x v="0"/>
    <d v="2010-09-29T00:00:00"/>
    <d v="2011-11-28T00:00:00"/>
    <n v="0"/>
    <n v="15517.5"/>
    <n v="100"/>
    <s v="&gt;88"/>
    <n v="0"/>
    <s v="&gt;88"/>
    <n v="0"/>
    <n v="15.103176662940163"/>
    <x v="12"/>
    <x v="0"/>
    <x v="0"/>
  </r>
  <r>
    <x v="13"/>
    <s v="Fund I"/>
    <s v="Realized"/>
    <x v="0"/>
    <x v="0"/>
    <d v="2010-09-30T00:00:00"/>
    <d v="2010-11-03T00:00:00"/>
    <n v="8.0525482900000007"/>
    <n v="17780710.079999998"/>
    <n v="100"/>
    <s v="&gt;88"/>
    <n v="2.0838881750478402"/>
    <s v="&gt;88"/>
    <n v="1.87557728547818"/>
    <e v="#REF!"/>
    <x v="13"/>
    <x v="0"/>
    <x v="0"/>
  </r>
  <r>
    <x v="15"/>
    <s v="Fund I"/>
    <s v="Realized"/>
    <x v="0"/>
    <x v="0"/>
    <d v="2010-09-30T00:00:00"/>
    <d v="2010-12-29T00:00:00"/>
    <n v="3.950723"/>
    <n v="8225705.8799999999"/>
    <n v="100"/>
    <s v="&gt;88"/>
    <n v="2.0821288137073699"/>
    <s v="&gt;88"/>
    <n v="1.8588418088587799"/>
    <n v="7.3437690876199859"/>
    <x v="2"/>
    <x v="0"/>
    <x v="0"/>
  </r>
  <r>
    <x v="16"/>
    <s v="Fund I"/>
    <s v="Realized"/>
    <x v="0"/>
    <x v="0"/>
    <d v="2010-09-30T00:00:00"/>
    <d v="2011-09-01T00:00:00"/>
    <n v="1.3574102100000001"/>
    <n v="3284888.88"/>
    <n v="100"/>
    <s v="&gt;88"/>
    <n v="2.4273354183773233"/>
    <s v="&gt;88"/>
    <n v="2.1274142584007301"/>
    <n v="2.8877738352527293"/>
    <x v="11"/>
    <x v="0"/>
    <x v="0"/>
  </r>
  <r>
    <x v="17"/>
    <s v="Fund I"/>
    <s v="Realized"/>
    <x v="0"/>
    <x v="0"/>
    <d v="2010-09-30T00:00:00"/>
    <d v="2011-12-15T00:00:00"/>
    <n v="0.90887278999999999"/>
    <n v="1270438.47"/>
    <n v="100"/>
    <s v="&gt;88"/>
    <n v="1.38781714718477"/>
    <s v="&gt;88"/>
    <n v="1.1813528344278199"/>
    <n v="1.2479843978053042"/>
    <x v="14"/>
    <x v="0"/>
    <x v="0"/>
  </r>
  <r>
    <x v="18"/>
    <s v="Fund I"/>
    <s v="Realized"/>
    <x v="0"/>
    <x v="0"/>
    <d v="2010-09-30T00:00:00"/>
    <d v="2012-07-30T00:00:00"/>
    <n v="0.92471376999999999"/>
    <n v="885372.7317"/>
    <n v="100"/>
    <n v="-7.0000000000000007E-2"/>
    <n v="0.85755853034857799"/>
    <n v="-0.12"/>
    <n v="0.81845831710051398"/>
    <n v="0.54933032144609961"/>
    <x v="15"/>
    <x v="0"/>
    <x v="0"/>
  </r>
  <r>
    <x v="19"/>
    <s v="Fund I"/>
    <s v="Realized"/>
    <x v="0"/>
    <x v="0"/>
    <d v="2010-09-30T00:00:00"/>
    <d v="2013-11-07T00:00:00"/>
    <n v="2.7872484100000001"/>
    <n v="7147572.1100000003"/>
    <n v="100"/>
    <s v="&gt;88"/>
    <n v="2.2070352148280201"/>
    <s v="&gt;88"/>
    <n v="1.81455781707787"/>
    <n v="5.0576233905033643"/>
    <x v="16"/>
    <x v="0"/>
    <x v="0"/>
  </r>
  <r>
    <x v="20"/>
    <s v="Fund I"/>
    <s v="Realized"/>
    <x v="0"/>
    <x v="0"/>
    <d v="2010-09-30T00:00:00"/>
    <d v="2014-03-28T00:00:00"/>
    <n v="2.4717790000000002"/>
    <n v="4007301.355"/>
    <n v="100"/>
    <n v="0.12"/>
    <n v="1.7278732340812799"/>
    <n v="0.08"/>
    <n v="1.4034341811770199"/>
    <n v="3.4689791369155532"/>
    <x v="17"/>
    <x v="0"/>
    <x v="0"/>
  </r>
  <r>
    <x v="21"/>
    <s v="Fund I"/>
    <s v="Realized"/>
    <x v="0"/>
    <x v="0"/>
    <d v="2010-09-30T00:00:00"/>
    <d v="2014-12-22T00:00:00"/>
    <n v="1.02074255"/>
    <n v="2004755.0131000001"/>
    <n v="100"/>
    <n v="0.48"/>
    <n v="1.8741107585708701"/>
    <n v="0.41"/>
    <n v="1.78707557257505"/>
    <n v="3.2622229941017467"/>
    <x v="18"/>
    <x v="0"/>
    <x v="0"/>
  </r>
  <r>
    <x v="19"/>
    <s v="Fund I"/>
    <s v="Realized"/>
    <x v="0"/>
    <x v="0"/>
    <d v="2010-09-30T00:00:00"/>
    <d v="2017-04-07T00:00:00"/>
    <n v="1.741384"/>
    <n v="3870888.8"/>
    <n v="100"/>
    <s v="&gt;88"/>
    <n v="2.2171387241412699"/>
    <s v="&gt;88"/>
    <n v="1.87335073372774"/>
    <n v="3.2622229941017467"/>
    <x v="19"/>
    <x v="0"/>
    <x v="0"/>
  </r>
  <r>
    <x v="22"/>
    <s v="Fund I"/>
    <s v="Realized"/>
    <x v="0"/>
    <x v="0"/>
    <d v="2010-09-30T00:00:00"/>
    <d v="2018-07-27T00:00:00"/>
    <n v="2.4774817331999999"/>
    <n v="4577857.5199999996"/>
    <n v="100"/>
    <n v="0.14000000000000001"/>
    <n v="1.8508172284183799"/>
    <n v="0.1"/>
    <n v="1.52221335880104"/>
    <n v="3.7712557904625941"/>
    <x v="20"/>
    <x v="0"/>
    <x v="0"/>
  </r>
  <r>
    <x v="23"/>
    <s v="Fund I"/>
    <s v="Realized"/>
    <x v="0"/>
    <x v="0"/>
    <d v="2010-09-30T00:00:00"/>
    <d v="2020-09-30T00:00:00"/>
    <n v="1.4379947500000001"/>
    <n v="2333872.6999999997"/>
    <n v="100"/>
    <n v="0.28000000000000003"/>
    <n v="1.7241344753487"/>
    <n v="0.22"/>
    <n v="1.28183802002408"/>
    <n v="0"/>
    <x v="21"/>
    <x v="0"/>
    <x v="0"/>
  </r>
  <r>
    <x v="24"/>
    <s v="Fund I"/>
    <s v="Realized"/>
    <x v="0"/>
    <x v="0"/>
    <d v="2010-09-30T00:00:00"/>
    <d v="2020-09-30T00:00:00"/>
    <n v="2.9293399511999998"/>
    <n v="8753834.7884"/>
    <n v="100"/>
    <n v="0.27"/>
    <n v="2.8541827888135001"/>
    <n v="0.21"/>
    <n v="2.4785777753857698"/>
    <n v="7.2605968995939554"/>
    <x v="21"/>
    <x v="0"/>
    <x v="0"/>
  </r>
  <r>
    <x v="25"/>
    <s v="Fund I"/>
    <s v="Realized"/>
    <x v="0"/>
    <x v="0"/>
    <d v="2010-09-30T00:00:00"/>
    <d v="2021-03-31T00:00:00"/>
    <n v="3.2797157700000001"/>
    <n v="4802088.2227999996"/>
    <n v="100"/>
    <n v="0.84"/>
    <n v="1.4882870728387201"/>
    <n v="-0.08"/>
    <n v="1.2157485873021501"/>
    <n v="2.8877738352527293"/>
    <x v="22"/>
    <x v="0"/>
    <x v="0"/>
  </r>
  <r>
    <x v="26"/>
    <s v="Fund I"/>
    <s v="Realized"/>
    <x v="5"/>
    <x v="0"/>
    <d v="2011-02-23T00:00:00"/>
    <d v="2013-08-07T00:00:00"/>
    <n v="0.55501197000000002"/>
    <n v="757747.84"/>
    <n v="100"/>
    <n v="0.21"/>
    <n v="1.37510180131781"/>
    <n v="0.15"/>
    <n v="1.2482385508415801"/>
    <n v="3.9873098141300836"/>
    <x v="23"/>
    <x v="0"/>
    <x v="1"/>
  </r>
  <r>
    <x v="27"/>
    <s v="Fund I"/>
    <s v="Realized"/>
    <x v="2"/>
    <x v="0"/>
    <d v="2011-02-25T00:00:00"/>
    <d v="2011-12-09T00:00:00"/>
    <n v="5.7750000000000004"/>
    <n v="7878774.1699999999"/>
    <n v="100"/>
    <n v="0.28000000000000003"/>
    <n v="1.2105152704845814"/>
    <n v="0.2"/>
    <n v="1.1427513327224701"/>
    <n v="6.5993889464722653"/>
    <x v="5"/>
    <x v="0"/>
    <x v="1"/>
  </r>
  <r>
    <x v="28"/>
    <s v="Fund I"/>
    <s v="Realized"/>
    <x v="0"/>
    <x v="0"/>
    <d v="2011-03-18T00:00:00"/>
    <d v="2013-11-12T00:00:00"/>
    <n v="0.79797019000000002"/>
    <n v="1784377.81"/>
    <n v="100"/>
    <s v="&gt;88"/>
    <n v="2.41773317084338"/>
    <s v="&gt;88"/>
    <n v="2.0853072877237802"/>
    <n v="1.6640130525933297"/>
    <x v="24"/>
    <x v="0"/>
    <x v="1"/>
  </r>
  <r>
    <x v="29"/>
    <s v="Fund I"/>
    <s v="Realized"/>
    <x v="0"/>
    <x v="0"/>
    <d v="2011-03-18T00:00:00"/>
    <d v="2014-05-09T00:00:00"/>
    <n v="0.1511497"/>
    <n v="244772.52"/>
    <n v="100"/>
    <n v="0.22"/>
    <n v="1.71874407871407"/>
    <n v="0.17"/>
    <n v="1.43832717817554"/>
    <n v="0.21740272148307943"/>
    <x v="16"/>
    <x v="0"/>
    <x v="1"/>
  </r>
  <r>
    <x v="30"/>
    <s v="Fund I"/>
    <s v="Realized"/>
    <x v="6"/>
    <x v="0"/>
    <d v="2011-03-23T00:00:00"/>
    <d v="2011-05-05T00:00:00"/>
    <n v="0.18"/>
    <n v="307483.75"/>
    <n v="100"/>
    <s v="&gt;88"/>
    <n v="1.70828871111111"/>
    <s v="&gt;88"/>
    <n v="1.5747101217777699"/>
    <n v="0.28344782191999857"/>
    <x v="13"/>
    <x v="0"/>
    <x v="1"/>
  </r>
  <r>
    <x v="31"/>
    <s v="Fund I"/>
    <s v="Realized"/>
    <x v="0"/>
    <x v="0"/>
    <d v="2011-03-23T00:00:00"/>
    <d v="2011-05-27T00:00:00"/>
    <n v="0.2525"/>
    <n v="414584.07"/>
    <n v="100"/>
    <s v="&gt;88"/>
    <n v="1.74181710881088"/>
    <s v="&gt;88"/>
    <n v="1.5104032757435699"/>
    <n v="0.24241767542357934"/>
    <x v="25"/>
    <x v="0"/>
    <x v="1"/>
  </r>
  <r>
    <x v="32"/>
    <s v="Fund I"/>
    <s v="Realized"/>
    <x v="0"/>
    <x v="0"/>
    <d v="2011-03-23T00:00:00"/>
    <d v="2011-11-15T00:00:00"/>
    <n v="8.5747069999999995E-2"/>
    <n v="282888.5"/>
    <n v="100"/>
    <s v="&gt;88"/>
    <n v="3.4210505421875701"/>
    <s v="&gt;88"/>
    <n v="2.8271248851252802"/>
    <n v="0.24241767542357934"/>
    <x v="26"/>
    <x v="0"/>
    <x v="1"/>
  </r>
  <r>
    <x v="33"/>
    <s v="Fund I"/>
    <s v="Realized"/>
    <x v="1"/>
    <x v="0"/>
    <d v="2011-03-23T00:00:00"/>
    <d v="2012-04-01T00:00:00"/>
    <n v="0"/>
    <n v="135773.87"/>
    <n v="100"/>
    <s v="&gt;88"/>
    <n v="0"/>
    <s v="&gt;88"/>
    <n v="0"/>
    <n v="0.24241767542357934"/>
    <x v="27"/>
    <x v="0"/>
    <x v="1"/>
  </r>
  <r>
    <x v="34"/>
    <s v="Fund I"/>
    <s v="Realized"/>
    <x v="7"/>
    <x v="0"/>
    <d v="2011-03-23T00:00:00"/>
    <d v="2013-07-05T00:00:00"/>
    <n v="2.477319E-2"/>
    <n v="120880.12000000001"/>
    <n v="100"/>
    <s v="&gt;88"/>
    <n v="4.8814437881387658"/>
    <s v="&gt;88"/>
    <n v="4.04877012870217"/>
    <n v="0.10030095166466331"/>
    <x v="28"/>
    <x v="0"/>
    <x v="1"/>
  </r>
  <r>
    <x v="35"/>
    <s v="Fund I"/>
    <s v="Realized"/>
    <x v="6"/>
    <x v="0"/>
    <d v="2011-03-23T00:00:00"/>
    <d v="2013-08-17T00:00:00"/>
    <n v="0.11550000000000001"/>
    <n v="304257.73"/>
    <n v="100"/>
    <s v="&gt;88"/>
    <n v="2.7342751848051798"/>
    <s v="&gt;88"/>
    <n v="2.2757383471871502"/>
    <n v="0.26284777910011586"/>
    <x v="29"/>
    <x v="0"/>
    <x v="1"/>
  </r>
  <r>
    <x v="36"/>
    <s v="Fund I"/>
    <s v="Realized"/>
    <x v="1"/>
    <x v="0"/>
    <d v="2011-03-23T00:00:00"/>
    <d v="2014-04-15T00:00:00"/>
    <n v="0.2127"/>
    <n v="754883.71"/>
    <n v="100"/>
    <n v="0.75"/>
    <n v="3.0808274817557799"/>
    <n v="0.55000000000000004"/>
    <n v="2.7155752838782998"/>
    <n v="0.90144176495384776"/>
    <x v="30"/>
    <x v="0"/>
    <x v="1"/>
  </r>
  <r>
    <x v="37"/>
    <s v="Fund I"/>
    <s v="Realized"/>
    <x v="0"/>
    <x v="0"/>
    <d v="2011-03-23T00:00:00"/>
    <d v="2014-11-21T00:00:00"/>
    <n v="0.43252711999999999"/>
    <n v="1078741.8700000001"/>
    <n v="100"/>
    <n v="0.42"/>
    <n v="2.4707880181308699"/>
    <n v="0.37"/>
    <n v="2.0841277304272801"/>
    <n v="0.90144176495384776"/>
    <x v="31"/>
    <x v="0"/>
    <x v="1"/>
  </r>
  <r>
    <x v="37"/>
    <s v="Fund I"/>
    <s v="Realized"/>
    <x v="0"/>
    <x v="0"/>
    <d v="2011-03-23T00:00:00"/>
    <d v="2015-01-30T00:00:00"/>
    <n v="1.7732914"/>
    <n v="2880771.8"/>
    <n v="100"/>
    <n v="0.18"/>
    <n v="1.78138242887248"/>
    <n v="0.14000000000000001"/>
    <n v="1.53837283821875"/>
    <n v="2.7279833240069009"/>
    <x v="8"/>
    <x v="0"/>
    <x v="1"/>
  </r>
  <r>
    <x v="38"/>
    <s v="Fund I"/>
    <s v="Realized"/>
    <x v="1"/>
    <x v="0"/>
    <d v="2011-03-23T00:00:00"/>
    <d v="2015-03-11T00:00:00"/>
    <n v="0"/>
    <n v="44000"/>
    <n v="100"/>
    <s v="&gt;88"/>
    <n v="0"/>
    <s v="&gt;88"/>
    <n v="0"/>
    <n v="0"/>
    <x v="32"/>
    <x v="0"/>
    <x v="1"/>
  </r>
  <r>
    <x v="39"/>
    <s v="Fund I"/>
    <s v="Realized"/>
    <x v="1"/>
    <x v="0"/>
    <d v="2011-03-23T00:00:00"/>
    <d v="2017-02-10T00:00:00"/>
    <n v="0.74517339999999999"/>
    <n v="801773.07"/>
    <n v="100"/>
    <n v="0.02"/>
    <n v="1.07587845851071"/>
    <n v="-0.08"/>
    <n v="0.81777072707478504"/>
    <n v="0.60938099311478966"/>
    <x v="33"/>
    <x v="0"/>
    <x v="1"/>
  </r>
  <r>
    <x v="40"/>
    <s v="Fund I"/>
    <s v="Realized"/>
    <x v="1"/>
    <x v="0"/>
    <d v="2011-03-23T00:00:00"/>
    <d v="2017-12-18T00:00:00"/>
    <n v="0.30715724"/>
    <n v="338730.15"/>
    <n v="100"/>
    <n v="0.04"/>
    <n v="1.10875804317774"/>
    <n v="-0.02"/>
    <n v="0.845540253107541"/>
    <n v="0.25971381045341374"/>
    <x v="34"/>
    <x v="0"/>
    <x v="1"/>
  </r>
  <r>
    <x v="41"/>
    <s v="Fund I"/>
    <s v="Realized"/>
    <x v="0"/>
    <x v="0"/>
    <d v="2011-04-02T00:00:00"/>
    <d v="2012-05-09T00:00:00"/>
    <n v="0"/>
    <n v="584210.18000000005"/>
    <n v="100"/>
    <s v="&gt;88"/>
    <n v="0"/>
    <s v="&gt;88"/>
    <n v="0"/>
    <n v="0"/>
    <x v="27"/>
    <x v="0"/>
    <x v="1"/>
  </r>
  <r>
    <x v="42"/>
    <s v="Fund I"/>
    <s v="Realized"/>
    <x v="1"/>
    <x v="0"/>
    <d v="2011-04-02T00:00:00"/>
    <d v="2013-04-18T00:00:00"/>
    <n v="3.5975779998999999"/>
    <n v="5183827.5"/>
    <n v="100"/>
    <n v="0.18"/>
    <n v="1.4408487003522401"/>
    <n v="0.12"/>
    <n v="1.22758714817447"/>
    <n v="4.416340517232455"/>
    <x v="10"/>
    <x v="0"/>
    <x v="1"/>
  </r>
  <r>
    <x v="43"/>
    <s v="Fund I"/>
    <s v="Realized"/>
    <x v="6"/>
    <x v="0"/>
    <d v="2011-04-02T00:00:00"/>
    <d v="2014-09-27T00:00:00"/>
    <n v="0.57984247769999997"/>
    <n v="1775178.23"/>
    <n v="100"/>
    <n v="0.47"/>
    <n v="2.8717778441847699"/>
    <n v="0.38"/>
    <n v="2.4428178830380398"/>
    <n v="1.4164495738706457"/>
    <x v="35"/>
    <x v="0"/>
    <x v="1"/>
  </r>
  <r>
    <x v="41"/>
    <s v="Fund I"/>
    <s v="Realized"/>
    <x v="1"/>
    <x v="0"/>
    <d v="2011-04-02T00:00:00"/>
    <d v="2019-12-17T00:00:00"/>
    <n v="0.777451"/>
    <n v="742777.27"/>
    <n v="100"/>
    <n v="0.03"/>
    <n v="1.1145114484537999"/>
    <n v="-0.02"/>
    <n v="0.82887480885078701"/>
    <n v="0.64440954901585323"/>
    <x v="36"/>
    <x v="0"/>
    <x v="1"/>
  </r>
  <r>
    <x v="44"/>
    <s v="Fund I"/>
    <s v="Realized"/>
    <x v="0"/>
    <x v="0"/>
    <d v="2011-07-15T00:00:00"/>
    <d v="2011-11-17T00:00:00"/>
    <n v="0.88034908099999998"/>
    <n v="1731808.08"/>
    <n v="100"/>
    <s v="&gt;88"/>
    <n v="1.85370577781847"/>
    <s v="&gt;88"/>
    <n v="1.77858717133434"/>
    <n v="1.5657775817625756"/>
    <x v="37"/>
    <x v="0"/>
    <x v="1"/>
  </r>
  <r>
    <x v="45"/>
    <s v="Fund I"/>
    <s v="Realized"/>
    <x v="0"/>
    <x v="0"/>
    <d v="2011-09-23T00:00:00"/>
    <d v="2012-09-28T00:00:00"/>
    <n v="1.082025"/>
    <n v="2142438.37"/>
    <n v="100"/>
    <s v="&gt;88"/>
    <n v="1.8800277057478201"/>
    <s v="&gt;88"/>
    <n v="1.7288517757830699"/>
    <n v="1.5657775817625756"/>
    <x v="38"/>
    <x v="0"/>
    <x v="1"/>
  </r>
  <r>
    <x v="46"/>
    <s v="Fund II"/>
    <s v="Realized"/>
    <x v="6"/>
    <x v="0"/>
    <d v="2011-09-23T00:00:00"/>
    <d v="2017-01-31T00:00:00"/>
    <n v="21.084251729799998"/>
    <n v="38533447.270099998"/>
    <n v="100"/>
    <n v="0.77"/>
    <n v="1.8275837858533801"/>
    <n v="0.56999999999999995"/>
    <n v="1.70414231817018"/>
    <n v="35.930565619705"/>
    <x v="39"/>
    <x v="0"/>
    <x v="1"/>
  </r>
  <r>
    <x v="47"/>
    <s v="Fund I"/>
    <s v="Unrealized"/>
    <x v="0"/>
    <x v="0"/>
    <d v="2011-09-23T00:00:00"/>
    <d v="2023-07-30T00:00:00"/>
    <n v="10.75293149"/>
    <n v="14583387.833000001"/>
    <n v="87"/>
    <n v="0.38"/>
    <n v="1.38778178250113"/>
    <n v="-7.0000000000000007E-2"/>
    <n v="1.1320884277524399"/>
    <n v="12.173269304243801"/>
    <x v="40"/>
    <x v="0"/>
    <x v="1"/>
  </r>
  <r>
    <x v="48"/>
    <s v="Fund II"/>
    <s v="Realized"/>
    <x v="0"/>
    <x v="0"/>
    <d v="2011-09-27T00:00:00"/>
    <d v="2013-07-30T00:00:00"/>
    <n v="1.3221287799999999"/>
    <n v="1870783.87"/>
    <n v="100"/>
    <n v="0.55000000000000004"/>
    <n v="1.4830507723348079"/>
    <n v="0.43"/>
    <n v="1.3581873743182094"/>
    <n v="0.1817727774"/>
    <x v="15"/>
    <x v="0"/>
    <x v="1"/>
  </r>
  <r>
    <x v="49"/>
    <s v="Fund II"/>
    <s v="Realized"/>
    <x v="8"/>
    <x v="0"/>
    <d v="2011-09-30T00:00:00"/>
    <d v="2020-07-30T00:00:00"/>
    <n v="0.1"/>
    <n v="235104.34"/>
    <n v="100"/>
    <s v="&gt;88"/>
    <n v="2.3510434"/>
    <s v="&gt;88"/>
    <n v="1.817727774"/>
    <n v="0.25971381045341374"/>
    <x v="36"/>
    <x v="0"/>
    <x v="1"/>
  </r>
  <r>
    <x v="50"/>
    <s v="Fund II"/>
    <s v="Realized"/>
    <x v="4"/>
    <x v="0"/>
    <d v="2011-10-14T00:00:00"/>
    <d v="2012-05-04T00:00:00"/>
    <n v="0"/>
    <n v="0"/>
    <n v="0"/>
    <s v="NM"/>
    <n v="0"/>
    <s v="NM"/>
    <n v="0"/>
    <n v="2.6388049120091725E-2"/>
    <x v="3"/>
    <x v="0"/>
    <x v="1"/>
  </r>
  <r>
    <x v="51"/>
    <s v="Fund II"/>
    <s v="Realized"/>
    <x v="0"/>
    <x v="0"/>
    <d v="2011-10-14T00:00:00"/>
    <d v="2012-07-30T00:00:00"/>
    <n v="0"/>
    <n v="-1057.8499999999999"/>
    <n v="100"/>
    <s v="NM"/>
    <n v="0"/>
    <s v="NM"/>
    <n v="0"/>
    <n v="0"/>
    <x v="4"/>
    <x v="0"/>
    <x v="1"/>
  </r>
  <r>
    <x v="51"/>
    <s v="Fund II"/>
    <s v="Realized"/>
    <x v="0"/>
    <x v="0"/>
    <d v="2011-10-14T00:00:00"/>
    <d v="2017-10-28T00:00:00"/>
    <n v="0"/>
    <n v="331770.55"/>
    <n v="100"/>
    <s v="&gt;88"/>
    <n v="0"/>
    <s v="&gt;88"/>
    <n v="0"/>
    <n v="0"/>
    <x v="41"/>
    <x v="0"/>
    <x v="1"/>
  </r>
  <r>
    <x v="52"/>
    <s v="Fund II"/>
    <s v="Realized"/>
    <x v="3"/>
    <x v="0"/>
    <d v="2011-10-14T00:00:00"/>
    <d v="2017-12-02T00:00:00"/>
    <n v="0.24347807399999999"/>
    <n v="782318.87"/>
    <n v="100"/>
    <s v="&gt;88"/>
    <n v="3.2132288878248501"/>
    <n v="0.87"/>
    <n v="2.7827228787348202"/>
    <n v="0"/>
    <x v="42"/>
    <x v="0"/>
    <x v="1"/>
  </r>
  <r>
    <x v="53"/>
    <s v="Fund II"/>
    <s v="Realized"/>
    <x v="0"/>
    <x v="0"/>
    <d v="2011-10-21T00:00:00"/>
    <d v="2011-12-08T00:00:00"/>
    <n v="2.4777879999999999E-2"/>
    <n v="85428.14"/>
    <n v="100"/>
    <s v="&gt;88"/>
    <n v="3.8515388227088199"/>
    <s v="&gt;88"/>
    <n v="3.2780757838533998"/>
    <n v="0.91190004796742152"/>
    <x v="25"/>
    <x v="0"/>
    <x v="1"/>
  </r>
  <r>
    <x v="54"/>
    <s v="Fund II"/>
    <s v="Realized"/>
    <x v="1"/>
    <x v="0"/>
    <d v="2011-10-21T00:00:00"/>
    <d v="2012-07-30T00:00:00"/>
    <n v="1.479808E-2"/>
    <n v="0"/>
    <n v="0"/>
    <s v="NM"/>
    <n v="0"/>
    <s v="NM"/>
    <n v="-1.3817811033822101E-2"/>
    <n v="-2.0447707310338215E-4"/>
    <x v="26"/>
    <x v="0"/>
    <x v="1"/>
  </r>
  <r>
    <x v="55"/>
    <s v="Fund II"/>
    <s v="Realized"/>
    <x v="0"/>
    <x v="0"/>
    <d v="2011-10-21T00:00:00"/>
    <d v="2012-07-30T00:00:00"/>
    <n v="0"/>
    <n v="-330"/>
    <n v="100"/>
    <s v="NM"/>
    <n v="0"/>
    <s v="NM"/>
    <n v="0"/>
    <n v="0"/>
    <x v="26"/>
    <x v="0"/>
    <x v="1"/>
  </r>
  <r>
    <x v="55"/>
    <s v="Fund II"/>
    <s v="Realized"/>
    <x v="0"/>
    <x v="0"/>
    <d v="2011-10-21T00:00:00"/>
    <d v="2012-08-01T00:00:00"/>
    <n v="0"/>
    <n v="-742.3"/>
    <n v="100"/>
    <s v="NM"/>
    <n v="0"/>
    <s v="NM"/>
    <n v="0"/>
    <n v="0.30442515853035895"/>
    <x v="5"/>
    <x v="0"/>
    <x v="1"/>
  </r>
  <r>
    <x v="53"/>
    <s v="Fund II"/>
    <s v="Realized"/>
    <x v="0"/>
    <x v="0"/>
    <d v="2011-10-21T00:00:00"/>
    <d v="2012-12-20T00:00:00"/>
    <n v="9.40743E-2"/>
    <n v="287702.08"/>
    <n v="100"/>
    <s v="&gt;88"/>
    <n v="3.0475503330877798"/>
    <s v="&gt;88"/>
    <n v="2.7181717738000701"/>
    <n v="0.25571010689999996"/>
    <x v="12"/>
    <x v="0"/>
    <x v="1"/>
  </r>
  <r>
    <x v="56"/>
    <s v="Fund II"/>
    <s v="Realized"/>
    <x v="4"/>
    <x v="0"/>
    <d v="2011-10-21T00:00:00"/>
    <d v="2013-09-30T00:00:00"/>
    <n v="1.7470969999999999E-2"/>
    <n v="143752.82999999999"/>
    <n v="100"/>
    <s v="&gt;88"/>
    <n v="8.73287150407781"/>
    <s v="&gt;88"/>
    <n v="7.1388000520018302"/>
    <n v="0.12472176154452241"/>
    <x v="1"/>
    <x v="0"/>
    <x v="1"/>
  </r>
  <r>
    <x v="57"/>
    <s v="Fund II"/>
    <s v="Realized"/>
    <x v="2"/>
    <x v="0"/>
    <d v="2011-10-21T00:00:00"/>
    <d v="2014-01-10T00:00:00"/>
    <n v="2.0294590000000001E-2"/>
    <n v="28144.25"/>
    <n v="100"/>
    <n v="0.35"/>
    <n v="1.43707005344281"/>
    <n v="0.27"/>
    <n v="1.30025041748031"/>
    <n v="14.758512091775714"/>
    <x v="28"/>
    <x v="0"/>
    <x v="1"/>
  </r>
  <r>
    <x v="54"/>
    <s v="Fund II"/>
    <s v="Realized"/>
    <x v="9"/>
    <x v="0"/>
    <d v="2011-10-21T00:00:00"/>
    <d v="2014-10-02T00:00:00"/>
    <n v="4.4772529999999998E-2"/>
    <n v="278548.88"/>
    <n v="100"/>
    <s v="&gt;88"/>
    <n v="7.2581580758517301"/>
    <s v="&gt;88"/>
    <n v="5.1077583488884004"/>
    <n v="14.758512091775714"/>
    <x v="30"/>
    <x v="0"/>
    <x v="1"/>
  </r>
  <r>
    <x v="58"/>
    <s v="Fund II"/>
    <s v="Realized"/>
    <x v="0"/>
    <x v="0"/>
    <d v="2011-10-21T00:00:00"/>
    <d v="2014-12-30T00:00:00"/>
    <n v="7.7317700000000003E-2"/>
    <n v="247880.7"/>
    <n v="100"/>
    <s v="&gt;88"/>
    <n v="3.7780880508433299"/>
    <n v="0.81"/>
    <n v="3.0815417252208221"/>
    <n v="0.23825771864810597"/>
    <x v="43"/>
    <x v="0"/>
    <x v="1"/>
  </r>
  <r>
    <x v="57"/>
    <s v="Fund II"/>
    <s v="Realized"/>
    <x v="1"/>
    <x v="0"/>
    <d v="2011-10-21T00:00:00"/>
    <d v="2015-01-13T00:00:00"/>
    <n v="0"/>
    <n v="787713"/>
    <n v="100"/>
    <s v="&gt;88"/>
    <n v="0"/>
    <s v="&gt;88"/>
    <n v="0"/>
    <n v="0.91190004796742152"/>
    <x v="43"/>
    <x v="0"/>
    <x v="1"/>
  </r>
  <r>
    <x v="58"/>
    <s v="Fund II"/>
    <s v="Realized"/>
    <x v="0"/>
    <x v="0"/>
    <d v="2011-10-21T00:00:00"/>
    <d v="2015-04-09T00:00:00"/>
    <n v="0.23744436999999999"/>
    <n v="1087452.74"/>
    <n v="100"/>
    <n v="0.88"/>
    <n v="4.7218358243785703"/>
    <n v="0.88"/>
    <n v="3.8404787107288398"/>
    <n v="1.9029103084893779"/>
    <x v="35"/>
    <x v="0"/>
    <x v="1"/>
  </r>
  <r>
    <x v="59"/>
    <s v="Fund II"/>
    <s v="Realized"/>
    <x v="0"/>
    <x v="0"/>
    <d v="2011-10-21T00:00:00"/>
    <d v="2015-11-02T00:00:00"/>
    <n v="0.12057851"/>
    <n v="321132.5"/>
    <n v="100"/>
    <s v="&gt;88"/>
    <n v="2.7734857812843798"/>
    <s v="&gt;88"/>
    <n v="2.2722208725877699"/>
    <n v="0.27398100720753316"/>
    <x v="44"/>
    <x v="0"/>
    <x v="1"/>
  </r>
  <r>
    <x v="60"/>
    <s v="Fund II"/>
    <s v="Realized"/>
    <x v="0"/>
    <x v="0"/>
    <d v="2011-10-21T00:00:00"/>
    <d v="2018-01-22T00:00:00"/>
    <n v="0"/>
    <n v="205248.83"/>
    <n v="100"/>
    <s v="&gt;88"/>
    <n v="0"/>
    <s v="&gt;88"/>
    <n v="0"/>
    <n v="12.477355841797429"/>
    <x v="9"/>
    <x v="0"/>
    <x v="1"/>
  </r>
  <r>
    <x v="60"/>
    <s v="Fund II"/>
    <s v="Realized"/>
    <x v="1"/>
    <x v="0"/>
    <d v="2011-10-21T00:00:00"/>
    <d v="2020-07-30T00:00:00"/>
    <n v="0.74205135"/>
    <n v="380377.87"/>
    <n v="100"/>
    <n v="-0.08"/>
    <n v="0.58243883480551795"/>
    <n v="-0.14000000000000001"/>
    <n v="0.41024810281708801"/>
    <n v="0.30442515853035895"/>
    <x v="36"/>
    <x v="0"/>
    <x v="1"/>
  </r>
  <r>
    <x v="55"/>
    <s v="Fund II"/>
    <s v="Realized"/>
    <x v="1"/>
    <x v="0"/>
    <d v="2011-10-21T00:00:00"/>
    <d v="2020-07-30T00:00:00"/>
    <n v="1.722839E-2"/>
    <n v="20441.11"/>
    <n v="100"/>
    <n v="0.17"/>
    <n v="1.1874782488832201"/>
    <s v="NM"/>
    <n v="0.81287577174558401"/>
    <n v="0.30442515853035895"/>
    <x v="36"/>
    <x v="0"/>
    <x v="1"/>
  </r>
  <r>
    <x v="56"/>
    <s v="Fund II"/>
    <s v="Realized"/>
    <x v="0"/>
    <x v="0"/>
    <d v="2011-10-21T00:00:00"/>
    <d v="2020-07-30T00:00:00"/>
    <n v="1.0790009999999999E-2"/>
    <n v="10175.58"/>
    <n v="100"/>
    <n v="-0.02"/>
    <n v="0.85187843703513799"/>
    <n v="-0.08"/>
    <n v="0.77847740828147804"/>
    <n v="1.6160096812728748"/>
    <x v="36"/>
    <x v="0"/>
    <x v="1"/>
  </r>
  <r>
    <x v="61"/>
    <s v="Fund II"/>
    <s v="Realized"/>
    <x v="0"/>
    <x v="0"/>
    <d v="2011-10-21T00:00:00"/>
    <d v="2020-07-30T00:00:00"/>
    <n v="1.8748740000000003E-2"/>
    <n v="31420.5"/>
    <n v="100"/>
    <s v="&gt;88"/>
    <n v="1.7758727187388701"/>
    <s v="&gt;88"/>
    <n v="1.5174284031887799"/>
    <n v="8.3997790201312296E-3"/>
    <x v="36"/>
    <x v="0"/>
    <x v="1"/>
  </r>
  <r>
    <x v="55"/>
    <s v="Fund II"/>
    <s v="Realized"/>
    <x v="6"/>
    <x v="0"/>
    <d v="2011-12-07T00:00:00"/>
    <d v="2019-08-30T00:00:00"/>
    <n v="7.12358403"/>
    <n v="17812782.877"/>
    <n v="100"/>
    <n v="0.25"/>
    <n v="2.5005380425055503"/>
    <n v="0.2"/>
    <n v="2.0717818488028299"/>
    <n v="14.758512091775714"/>
    <x v="20"/>
    <x v="0"/>
    <x v="1"/>
  </r>
  <r>
    <x v="61"/>
    <s v="Fund II"/>
    <s v="Realized"/>
    <x v="2"/>
    <x v="1"/>
    <d v="2011-12-12T00:00:00"/>
    <d v="2013-12-11T00:00:00"/>
    <n v="33.500000999899996"/>
    <n v="54328183.07"/>
    <n v="100"/>
    <n v="0.37"/>
    <n v="1.7217777103888701"/>
    <n v="0.28000000000000003"/>
    <n v="1.4752088788503499"/>
    <n v="49.419498916548072"/>
    <x v="1"/>
    <x v="0"/>
    <x v="1"/>
  </r>
  <r>
    <x v="59"/>
    <s v="Fund II"/>
    <s v="Realized"/>
    <x v="5"/>
    <x v="0"/>
    <d v="2011-12-17T00:00:00"/>
    <d v="2013-04-29T00:00:00"/>
    <n v="0.89414531999999991"/>
    <n v="2078051.2"/>
    <n v="100"/>
    <s v="&gt;88"/>
    <n v="2.3251827771753999"/>
    <n v="0.85"/>
    <n v="2.03807478370357"/>
    <n v="1.8223350296585592"/>
    <x v="45"/>
    <x v="0"/>
    <x v="1"/>
  </r>
  <r>
    <x v="62"/>
    <s v="Fund II"/>
    <s v="Realized"/>
    <x v="3"/>
    <x v="0"/>
    <d v="2011-12-28T00:00:00"/>
    <d v="2014-09-30T00:00:00"/>
    <n v="1.7503055700000001"/>
    <n v="2081887.28"/>
    <n v="100"/>
    <n v="0.08"/>
    <n v="1.1884417185535701"/>
    <n v="0.04"/>
    <n v="1.08718748377712"/>
    <n v="1.9029103084893779"/>
    <x v="46"/>
    <x v="0"/>
    <x v="1"/>
  </r>
  <r>
    <x v="63"/>
    <s v="Fund II"/>
    <s v="Realized"/>
    <x v="1"/>
    <x v="0"/>
    <d v="2012-02-07T00:00:00"/>
    <d v="2015-09-11T00:00:00"/>
    <n v="3.1797248699999998"/>
    <n v="5877587.5800000001"/>
    <n v="100"/>
    <n v="0.21"/>
    <n v="1.85434802211883"/>
    <n v="0.15"/>
    <n v="1.48857780170577"/>
    <n v="4.7332678570137654"/>
    <x v="47"/>
    <x v="0"/>
    <x v="2"/>
  </r>
  <r>
    <x v="64"/>
    <s v="Fund II"/>
    <s v="Realized"/>
    <x v="0"/>
    <x v="0"/>
    <d v="2012-03-20T00:00:00"/>
    <d v="2017-10-20T00:00:00"/>
    <n v="7.0409542400000005"/>
    <n v="13518201.119999999"/>
    <n v="100"/>
    <n v="0.31"/>
    <n v="1.81883878375213"/>
    <n v="0.24"/>
    <n v="1.7721114804173801"/>
    <n v="12.477355841797429"/>
    <x v="48"/>
    <x v="0"/>
    <x v="2"/>
  </r>
  <r>
    <x v="65"/>
    <s v="Fund II"/>
    <s v="Realized"/>
    <x v="1"/>
    <x v="2"/>
    <d v="2012-07-05T00:00:00"/>
    <d v="2021-12-03T00:00:00"/>
    <n v="23.4118983953"/>
    <n v="10730535.7217"/>
    <n v="100"/>
    <n v="-0.14000000000000001"/>
    <n v="0.45833784387377402"/>
    <n v="-0.18"/>
    <n v="0.341870078282554"/>
    <n v="8.0038275371444119"/>
    <x v="49"/>
    <x v="1"/>
    <x v="2"/>
  </r>
  <r>
    <x v="66"/>
    <s v="Fund II"/>
    <s v="Realized"/>
    <x v="1"/>
    <x v="0"/>
    <d v="2012-07-13T00:00:00"/>
    <d v="2019-11-15T00:00:00"/>
    <n v="2.2184729998999999"/>
    <n v="3217233.57"/>
    <n v="100"/>
    <n v="0.08"/>
    <n v="1.44875758888077"/>
    <n v="0.04"/>
    <n v="1.2582818751453"/>
    <n v="1.6160096812728748"/>
    <x v="50"/>
    <x v="0"/>
    <x v="2"/>
  </r>
  <r>
    <x v="67"/>
    <s v="Fund II"/>
    <s v="Realized"/>
    <x v="0"/>
    <x v="0"/>
    <d v="2012-07-28T00:00:00"/>
    <d v="2013-07-30T00:00:00"/>
    <n v="0.77500000000000002"/>
    <n v="1832272.17"/>
    <n v="100"/>
    <s v="&gt;88"/>
    <n v="2.3851270075358499"/>
    <s v="&gt;88"/>
    <n v="2.0851737822875802"/>
    <n v="1.6160096812728748"/>
    <x v="27"/>
    <x v="0"/>
    <x v="2"/>
  </r>
  <r>
    <x v="68"/>
    <s v="Fund II"/>
    <s v="Realized"/>
    <x v="10"/>
    <x v="0"/>
    <d v="2012-07-29T00:00:00"/>
    <d v="2014-12-08T00:00:00"/>
    <n v="2.1023873900000001"/>
    <n v="3212884.18"/>
    <n v="100"/>
    <n v="0.18"/>
    <n v="1.5282705487788399"/>
    <n v="0.12"/>
    <n v="1.2857533333346969"/>
    <n v="2.7031515946533333"/>
    <x v="23"/>
    <x v="0"/>
    <x v="2"/>
  </r>
  <r>
    <x v="68"/>
    <s v="Fund II"/>
    <s v="Realized"/>
    <x v="1"/>
    <x v="0"/>
    <d v="2012-08-17T00:00:00"/>
    <d v="2015-11-12T00:00:00"/>
    <n v="8.7055878902000003"/>
    <n v="12471881.130000001"/>
    <n v="100"/>
    <n v="0.37"/>
    <n v="1.431481858224477"/>
    <n v="0.28000000000000003"/>
    <n v="1.2747153875078401"/>
    <n v="11.097146840939853"/>
    <x v="43"/>
    <x v="0"/>
    <x v="2"/>
  </r>
  <r>
    <x v="69"/>
    <s v="Fund II"/>
    <s v="Realized"/>
    <x v="0"/>
    <x v="0"/>
    <d v="2012-08-21T00:00:00"/>
    <d v="2012-10-22T00:00:00"/>
    <n v="1.8429400000000002E-3"/>
    <n v="1000"/>
    <n v="100"/>
    <n v="-0.87"/>
    <n v="0.54271127243837303"/>
    <s v="NM"/>
    <n v="0.430337287170732"/>
    <n v="7.930858000184289E-4"/>
    <x v="25"/>
    <x v="0"/>
    <x v="2"/>
  </r>
  <r>
    <x v="70"/>
    <s v="Fund II"/>
    <s v="Realized"/>
    <x v="10"/>
    <x v="0"/>
    <d v="2012-08-21T00:00:00"/>
    <d v="2012-12-11T00:00:00"/>
    <n v="0"/>
    <n v="78180.5"/>
    <n v="100"/>
    <s v="&gt;88"/>
    <n v="0"/>
    <s v="&gt;88"/>
    <n v="0"/>
    <n v="8.1049061192674909E-2"/>
    <x v="51"/>
    <x v="0"/>
    <x v="2"/>
  </r>
  <r>
    <x v="71"/>
    <s v="Fund II"/>
    <s v="Realized"/>
    <x v="0"/>
    <x v="0"/>
    <d v="2012-08-21T00:00:00"/>
    <d v="2013-01-30T00:00:00"/>
    <n v="2.8788540000000001E-2"/>
    <n v="87878.88"/>
    <n v="100"/>
    <s v="&gt;88"/>
    <n v="3.40308708811741"/>
    <s v="&gt;88"/>
    <n v="2.8153237778878299"/>
    <n v="8.1049061192674909E-2"/>
    <x v="37"/>
    <x v="0"/>
    <x v="2"/>
  </r>
  <r>
    <x v="72"/>
    <s v="Fund II"/>
    <s v="Realized"/>
    <x v="5"/>
    <x v="0"/>
    <d v="2012-08-21T00:00:00"/>
    <d v="2013-08-23T00:00:00"/>
    <n v="1.9925020000000002E-2"/>
    <n v="48500"/>
    <n v="100"/>
    <s v="&gt;88"/>
    <n v="2.4341255377378501"/>
    <s v="&gt;88"/>
    <n v="2.1311788222887702"/>
    <n v="4.2463780657680195E-2"/>
    <x v="38"/>
    <x v="0"/>
    <x v="2"/>
  </r>
  <r>
    <x v="73"/>
    <s v="Fund II"/>
    <s v="Realized"/>
    <x v="0"/>
    <x v="0"/>
    <d v="2012-08-21T00:00:00"/>
    <d v="2013-11-14T00:00:00"/>
    <n v="1.2925829999999999E-2"/>
    <n v="20488.88"/>
    <n v="100"/>
    <s v="&gt;88"/>
    <n v="1.5858731451133099"/>
    <n v="0.87"/>
    <n v="1.4480007588188399"/>
    <n v="1.8716611648363326E-2"/>
    <x v="14"/>
    <x v="0"/>
    <x v="2"/>
  </r>
  <r>
    <x v="74"/>
    <s v="Fund II"/>
    <s v="Realized"/>
    <x v="0"/>
    <x v="0"/>
    <d v="2012-08-21T00:00:00"/>
    <d v="2014-10-03T00:00:00"/>
    <n v="0.14478429999999998"/>
    <n v="210232.88"/>
    <n v="100"/>
    <n v="0.33"/>
    <n v="1.4520427583214801"/>
    <n v="0.24"/>
    <n v="1.32770537031877"/>
    <n v="1.8716611648363326E-2"/>
    <x v="28"/>
    <x v="0"/>
    <x v="2"/>
  </r>
  <r>
    <x v="73"/>
    <s v="Fund II"/>
    <s v="Realized"/>
    <x v="1"/>
    <x v="0"/>
    <d v="2012-08-21T00:00:00"/>
    <d v="2015-05-22T00:00:00"/>
    <n v="1.3941169999999999E-2"/>
    <n v="38717.870000000003"/>
    <n v="100"/>
    <n v="0.85"/>
    <n v="2.77007774433473"/>
    <n v="0.72"/>
    <n v="2.3718885051478802"/>
    <n v="3.306690087131247E-2"/>
    <x v="52"/>
    <x v="0"/>
    <x v="2"/>
  </r>
  <r>
    <x v="75"/>
    <s v="Fund II"/>
    <s v="Realized"/>
    <x v="0"/>
    <x v="0"/>
    <d v="2012-08-21T00:00:00"/>
    <d v="2017-04-25T00:00:00"/>
    <n v="9.9831799999999995E-3"/>
    <n v="43008.78"/>
    <n v="100"/>
    <s v="&gt;88"/>
    <n v="4.3081142481754098"/>
    <s v="&gt;88"/>
    <n v="3.5715773313883998"/>
    <n v="3.5655699383170043E-2"/>
    <x v="48"/>
    <x v="0"/>
    <x v="2"/>
  </r>
  <r>
    <x v="76"/>
    <s v="Fund II"/>
    <s v="Realized"/>
    <x v="5"/>
    <x v="0"/>
    <d v="2012-08-21T00:00:00"/>
    <d v="2020-07-30T00:00:00"/>
    <n v="0.34707978"/>
    <n v="103427.46999999997"/>
    <n v="100"/>
    <n v="-0.28000000000000003"/>
    <n v="0.28885450078010699"/>
    <s v="NM"/>
    <n v="7.7505385177038102E-2"/>
    <n v="2.6900552036061644E-2"/>
    <x v="53"/>
    <x v="0"/>
    <x v="2"/>
  </r>
  <r>
    <x v="77"/>
    <s v="Fund II"/>
    <s v="Realized"/>
    <x v="5"/>
    <x v="0"/>
    <d v="2012-08-21T00:00:00"/>
    <d v="2021-03-31T00:00:00"/>
    <n v="7.5435790000000003E-2"/>
    <n v="88770.82"/>
    <n v="100"/>
    <n v="0.35"/>
    <n v="1.3574582828311299"/>
    <n v="0.25"/>
    <n v="1.1708118577887301"/>
    <n v="8.8321117433660515E-2"/>
    <x v="54"/>
    <x v="0"/>
    <x v="2"/>
  </r>
  <r>
    <x v="78"/>
    <s v="Fund II"/>
    <s v="Realized"/>
    <x v="0"/>
    <x v="0"/>
    <d v="2012-08-28T00:00:00"/>
    <d v="2012-08-20T00:00:00"/>
    <n v="4.3813809999999995E-2"/>
    <n v="87408.88"/>
    <n v="100"/>
    <n v="-1"/>
    <n v="1.88501002081307"/>
    <n v="-1"/>
    <n v="1.7845177052838701"/>
    <n v="7.8186519680943478E-2"/>
    <x v="55"/>
    <x v="0"/>
    <x v="2"/>
  </r>
  <r>
    <x v="79"/>
    <s v="Fund II"/>
    <s v="Realized"/>
    <x v="4"/>
    <x v="0"/>
    <d v="2012-08-28T00:00:00"/>
    <d v="2012-08-28T00:00:00"/>
    <n v="2.547781E-2"/>
    <n v="0"/>
    <n v="0"/>
    <s v="NM"/>
    <n v="0"/>
    <s v="NM"/>
    <n v="-0.141817837773038"/>
    <n v="7.8186519680943478E-2"/>
    <x v="55"/>
    <x v="0"/>
    <x v="2"/>
  </r>
  <r>
    <x v="80"/>
    <s v="Fund II"/>
    <s v="Realized"/>
    <x v="4"/>
    <x v="0"/>
    <d v="2012-08-28T00:00:00"/>
    <d v="2012-09-14T00:00:00"/>
    <n v="4.82402E-3"/>
    <n v="48240.2"/>
    <n v="100"/>
    <s v="&gt;88"/>
    <n v="10"/>
    <s v="&gt;88"/>
    <n v="8.1885085832836992"/>
    <n v="-3.6132079253922852E-3"/>
    <x v="13"/>
    <x v="0"/>
    <x v="2"/>
  </r>
  <r>
    <x v="81"/>
    <s v="Fund II"/>
    <s v="Realized"/>
    <x v="5"/>
    <x v="0"/>
    <d v="2012-08-28T00:00:00"/>
    <d v="2012-10-12T00:00:00"/>
    <n v="0.192"/>
    <n v="740000"/>
    <n v="100"/>
    <s v="&gt;88"/>
    <n v="3.3333333333333335"/>
    <s v="&gt;88"/>
    <n v="2.8747502281249999"/>
    <n v="0.55195204379999996"/>
    <x v="25"/>
    <x v="0"/>
    <x v="2"/>
  </r>
  <r>
    <x v="82"/>
    <s v="Fund II"/>
    <s v="Realized"/>
    <x v="1"/>
    <x v="0"/>
    <d v="2012-08-28T00:00:00"/>
    <d v="2012-10-17T00:00:00"/>
    <n v="1.35278E-3"/>
    <n v="2803.4"/>
    <n v="100"/>
    <s v="&gt;88"/>
    <n v="2.1472478877847201"/>
    <s v="&gt;88"/>
    <n v="1.81454287728071"/>
    <n v="2.4546773135277989E-3"/>
    <x v="25"/>
    <x v="0"/>
    <x v="2"/>
  </r>
  <r>
    <x v="83"/>
    <s v="Fund II"/>
    <s v="Realized"/>
    <x v="1"/>
    <x v="0"/>
    <d v="2012-08-28T00:00:00"/>
    <d v="2012-11-01T00:00:00"/>
    <n v="1.8329000000000002E-3"/>
    <n v="3775.75"/>
    <n v="100"/>
    <s v="&gt;88"/>
    <n v="1.8888181724747699"/>
    <s v="&gt;88"/>
    <n v="1.7870413552284199"/>
    <n v="3.2754680999981709E-3"/>
    <x v="25"/>
    <x v="0"/>
    <x v="2"/>
  </r>
  <r>
    <x v="84"/>
    <s v="Fund II"/>
    <s v="Realized"/>
    <x v="5"/>
    <x v="0"/>
    <d v="2012-08-28T00:00:00"/>
    <d v="2012-11-01T00:00:00"/>
    <n v="0.58284347000000003"/>
    <n v="843715.83"/>
    <n v="100"/>
    <s v="&gt;88"/>
    <n v="1.4474142508178782"/>
    <s v="&gt;88"/>
    <n v="1.3484333337088801"/>
    <n v="0.7859255632825517"/>
    <x v="25"/>
    <x v="0"/>
    <x v="2"/>
  </r>
  <r>
    <x v="85"/>
    <s v="Fund II"/>
    <s v="Realized"/>
    <x v="4"/>
    <x v="0"/>
    <d v="2012-08-28T00:00:00"/>
    <d v="2012-11-02T00:00:00"/>
    <n v="1.4878229999999999E-2"/>
    <n v="30133.55"/>
    <n v="100"/>
    <s v="&gt;88"/>
    <n v="2.0277072812288401"/>
    <s v="&gt;88"/>
    <n v="1.81842883787437"/>
    <n v="2.7055002488527588E-2"/>
    <x v="25"/>
    <x v="0"/>
    <x v="2"/>
  </r>
  <r>
    <x v="86"/>
    <s v="Fund II"/>
    <s v="Realized"/>
    <x v="1"/>
    <x v="0"/>
    <d v="2012-08-28T00:00:00"/>
    <d v="2012-11-13T00:00:00"/>
    <n v="0.23177052000000001"/>
    <n v="328188.81"/>
    <n v="100"/>
    <s v="&gt;88"/>
    <n v="1.4177777854431699"/>
    <s v="&gt;88"/>
    <n v="1.32881417811813"/>
    <n v="0.30797995304581161"/>
    <x v="2"/>
    <x v="0"/>
    <x v="2"/>
  </r>
  <r>
    <x v="87"/>
    <s v="Fund II"/>
    <s v="Realized"/>
    <x v="0"/>
    <x v="0"/>
    <d v="2012-08-28T00:00:00"/>
    <d v="2012-11-27T00:00:00"/>
    <n v="2.0179888899999998"/>
    <n v="3352878.2"/>
    <n v="100"/>
    <s v="&gt;88"/>
    <n v="1.77231377787474"/>
    <s v="&gt;88"/>
    <n v="1.5238745778024001"/>
    <n v="3.0751619677586839"/>
    <x v="2"/>
    <x v="0"/>
    <x v="2"/>
  </r>
  <r>
    <x v="88"/>
    <s v="Fund II"/>
    <s v="Realized"/>
    <x v="9"/>
    <x v="0"/>
    <d v="2012-08-28T00:00:00"/>
    <d v="2012-11-29T00:00:00"/>
    <n v="0.57807949999999997"/>
    <n v="2473120.5099999998"/>
    <n v="100"/>
    <s v="&gt;88"/>
    <n v="4.2782407824774698"/>
    <s v="&gt;88"/>
    <n v="3.7170534818045202"/>
    <n v="2.1487524182348161"/>
    <x v="2"/>
    <x v="0"/>
    <x v="2"/>
  </r>
  <r>
    <x v="89"/>
    <s v="Fund II"/>
    <s v="Realized"/>
    <x v="4"/>
    <x v="0"/>
    <d v="2012-08-28T00:00:00"/>
    <d v="2012-12-07T00:00:00"/>
    <n v="4.3154999999999999E-3"/>
    <n v="8784.08"/>
    <n v="100"/>
    <s v="&gt;88"/>
    <n v="2.0147170778747401"/>
    <s v="&gt;88"/>
    <n v="1.8072772727378099"/>
    <n v="7.7993050705000184E-3"/>
    <x v="2"/>
    <x v="0"/>
    <x v="2"/>
  </r>
  <r>
    <x v="90"/>
    <s v="Fund II"/>
    <s v="Realized"/>
    <x v="4"/>
    <x v="0"/>
    <d v="2012-08-28T00:00:00"/>
    <d v="2012-12-19T00:00:00"/>
    <n v="5.2238849999999996E-2"/>
    <n v="107848.81"/>
    <n v="100"/>
    <s v="&gt;88"/>
    <n v="2.0745327227510701"/>
    <s v="&gt;88"/>
    <n v="1.84575212508474"/>
    <n v="9.6419968399482955E-2"/>
    <x v="51"/>
    <x v="0"/>
    <x v="2"/>
  </r>
  <r>
    <x v="91"/>
    <s v="Fund II"/>
    <s v="Realized"/>
    <x v="6"/>
    <x v="0"/>
    <d v="2012-08-28T00:00:00"/>
    <d v="2013-02-21T00:00:00"/>
    <n v="0.39989150000000001"/>
    <n v="1270374.58"/>
    <n v="100"/>
    <s v="&gt;88"/>
    <n v="3.1777731747237401"/>
    <s v="&gt;88"/>
    <n v="2.7321800405485002"/>
    <n v="1.0925755746850006"/>
    <x v="3"/>
    <x v="0"/>
    <x v="2"/>
  </r>
  <r>
    <x v="92"/>
    <s v="Fund II"/>
    <s v="Realized"/>
    <x v="2"/>
    <x v="0"/>
    <d v="2012-08-28T00:00:00"/>
    <d v="2013-04-01T00:00:00"/>
    <n v="0.57771103999999995"/>
    <n v="803477.08"/>
    <n v="100"/>
    <n v="0.8"/>
    <n v="1.3832038345041799"/>
    <n v="0.72"/>
    <n v="1.2877883240854799"/>
    <n v="0.74396953200727955"/>
    <x v="3"/>
    <x v="0"/>
    <x v="2"/>
  </r>
  <r>
    <x v="93"/>
    <s v="Fund II"/>
    <s v="Realized"/>
    <x v="1"/>
    <x v="0"/>
    <d v="2012-08-28T00:00:00"/>
    <d v="2013-04-02T00:00:00"/>
    <n v="2.4538490000000003E-2"/>
    <n v="48082.83"/>
    <n v="100"/>
    <s v="&gt;88"/>
    <n v="2.0007488882470801"/>
    <s v="&gt;88"/>
    <n v="1.7808738378130999"/>
    <n v="4.3699954860438379E-2"/>
    <x v="3"/>
    <x v="0"/>
    <x v="2"/>
  </r>
  <r>
    <x v="94"/>
    <s v="Fund II"/>
    <s v="Realized"/>
    <x v="1"/>
    <x v="0"/>
    <d v="2012-08-28T00:00:00"/>
    <d v="2013-04-08T00:00:00"/>
    <n v="3.5000000000000001E-3"/>
    <n v="12000"/>
    <n v="100"/>
    <s v="&gt;88"/>
    <n v="3.4285714285714284"/>
    <s v="&gt;88"/>
    <n v="2.8330380000000002"/>
    <n v="9.9156330000000001E-3"/>
    <x v="3"/>
    <x v="0"/>
    <x v="2"/>
  </r>
  <r>
    <x v="95"/>
    <s v="Fund II"/>
    <s v="Realized"/>
    <x v="4"/>
    <x v="0"/>
    <d v="2012-08-28T00:00:00"/>
    <d v="2013-05-01T00:00:00"/>
    <n v="2.1700000000000001E-2"/>
    <n v="34313.699999999997"/>
    <n v="100"/>
    <s v="&gt;88"/>
    <n v="1.5885825825825799"/>
    <s v="&gt;88"/>
    <n v="1.4700034853703701"/>
    <n v="3.1899075632537029E-2"/>
    <x v="26"/>
    <x v="0"/>
    <x v="2"/>
  </r>
  <r>
    <x v="96"/>
    <s v="Fund II"/>
    <s v="Realized"/>
    <x v="1"/>
    <x v="0"/>
    <d v="2012-08-28T00:00:00"/>
    <d v="2013-05-07T00:00:00"/>
    <n v="4.7345799999999995E-3"/>
    <n v="47572.52"/>
    <n v="100"/>
    <s v="&gt;88"/>
    <n v="8.8377740027727505"/>
    <s v="&gt;88"/>
    <n v="8.0584241273217696"/>
    <n v="3.8153253704735102E-2"/>
    <x v="26"/>
    <x v="0"/>
    <x v="2"/>
  </r>
  <r>
    <x v="97"/>
    <s v="Fund II"/>
    <s v="Realized"/>
    <x v="0"/>
    <x v="0"/>
    <d v="2012-08-28T00:00:00"/>
    <d v="2013-05-13T00:00:00"/>
    <n v="2.7845207699999999"/>
    <n v="3772748.32"/>
    <n v="100"/>
    <n v="0.77"/>
    <n v="1.40537173138788"/>
    <n v="0.57999999999999996"/>
    <n v="1.313074887128"/>
    <n v="3.6562842957733217"/>
    <x v="4"/>
    <x v="0"/>
    <x v="2"/>
  </r>
  <r>
    <x v="98"/>
    <s v="Fund II"/>
    <s v="Realized"/>
    <x v="0"/>
    <x v="0"/>
    <d v="2012-08-28T00:00:00"/>
    <d v="2013-07-02T00:00:00"/>
    <n v="1.42773591"/>
    <n v="1804751.78"/>
    <n v="100"/>
    <n v="0.45"/>
    <n v="1.3350750071784701"/>
    <n v="0.34"/>
    <n v="1.25450778842578"/>
    <n v="1.7911058189101685"/>
    <x v="5"/>
    <x v="0"/>
    <x v="2"/>
  </r>
  <r>
    <x v="99"/>
    <s v="Fund II"/>
    <s v="Realized"/>
    <x v="0"/>
    <x v="0"/>
    <d v="2012-08-28T00:00:00"/>
    <d v="2013-07-20T00:00:00"/>
    <n v="0.35330557000000001"/>
    <n v="513518.82"/>
    <n v="100"/>
    <s v="&gt;88"/>
    <n v="1.4534725125752337"/>
    <n v="0.78"/>
    <n v="1.3487370488583501"/>
    <n v="0.47651631182701726"/>
    <x v="5"/>
    <x v="0"/>
    <x v="2"/>
  </r>
  <r>
    <x v="100"/>
    <s v="Fund II"/>
    <s v="Realized"/>
    <x v="0"/>
    <x v="0"/>
    <d v="2012-08-28T00:00:00"/>
    <d v="2013-08-05T00:00:00"/>
    <n v="5.0322239999999997E-2"/>
    <n v="71158.87"/>
    <n v="100"/>
    <s v="&gt;88"/>
    <n v="1.4140738413552301"/>
    <s v="&gt;88"/>
    <n v="1.31712778375887"/>
    <n v="0.47651631182701726"/>
    <x v="11"/>
    <x v="0"/>
    <x v="2"/>
  </r>
  <r>
    <x v="101"/>
    <s v="Fund II"/>
    <s v="Realized"/>
    <x v="0"/>
    <x v="0"/>
    <d v="2012-08-28T00:00:00"/>
    <d v="2013-08-30T00:00:00"/>
    <n v="9.5540320000000012E-2"/>
    <n v="138803.26999999999"/>
    <n v="100"/>
    <n v="0.47"/>
    <n v="1.45282400142783"/>
    <n v="0.35"/>
    <n v="1.3458523528814299"/>
    <n v="6.6280820444981958E-2"/>
    <x v="38"/>
    <x v="0"/>
    <x v="2"/>
  </r>
  <r>
    <x v="102"/>
    <s v="Fund II"/>
    <s v="Realized"/>
    <x v="9"/>
    <x v="0"/>
    <d v="2012-08-28T00:00:00"/>
    <d v="2013-10-18T00:00:00"/>
    <n v="0.77923076999999996"/>
    <n v="1477500"/>
    <n v="100"/>
    <s v="&gt;88"/>
    <n v="1.80744888808355"/>
    <s v="&gt;88"/>
    <n v="1.7077703274132301"/>
    <n v="1.3307471872133634"/>
    <x v="12"/>
    <x v="0"/>
    <x v="2"/>
  </r>
  <r>
    <x v="98"/>
    <s v="Fund II"/>
    <s v="Realized"/>
    <x v="0"/>
    <x v="0"/>
    <d v="2012-08-28T00:00:00"/>
    <d v="2013-11-04T00:00:00"/>
    <n v="1.4302175699999999"/>
    <n v="1847032.28"/>
    <n v="100"/>
    <n v="0.35"/>
    <n v="1.37075472444727"/>
    <n v="0.27"/>
    <n v="1.2784878840774201"/>
    <n v="1.8285158348396493"/>
    <x v="12"/>
    <x v="0"/>
    <x v="2"/>
  </r>
  <r>
    <x v="91"/>
    <s v="Fund II"/>
    <s v="Realized"/>
    <x v="6"/>
    <x v="0"/>
    <d v="2012-08-28T00:00:00"/>
    <d v="2013-11-27T00:00:00"/>
    <n v="1.1890870000000001E-2"/>
    <n v="18747.88"/>
    <n v="100"/>
    <n v="0.48"/>
    <n v="1.75235833115071"/>
    <n v="0.38"/>
    <n v="1.5017832755053799"/>
    <n v="1.8285158348396493"/>
    <x v="14"/>
    <x v="0"/>
    <x v="2"/>
  </r>
  <r>
    <x v="103"/>
    <s v="Fund II"/>
    <s v="Realized"/>
    <x v="0"/>
    <x v="0"/>
    <d v="2012-08-28T00:00:00"/>
    <d v="2013-12-31T00:00:00"/>
    <n v="9.2972300000000001E-3"/>
    <n v="18147.37"/>
    <n v="100"/>
    <s v="&gt;88"/>
    <n v="2.0583717778818702"/>
    <s v="&gt;88"/>
    <n v="1.8257185337822801"/>
    <n v="1.6974125123836628E-2"/>
    <x v="45"/>
    <x v="0"/>
    <x v="2"/>
  </r>
  <r>
    <x v="104"/>
    <s v="Fund II"/>
    <s v="Realized"/>
    <x v="3"/>
    <x v="0"/>
    <d v="2012-08-28T00:00:00"/>
    <d v="2013-12-31T00:00:00"/>
    <n v="0.22934036999999999"/>
    <n v="352773.11"/>
    <n v="100"/>
    <n v="0.56999999999999995"/>
    <n v="1.53772800773048"/>
    <n v="0.44"/>
    <n v="1.40875811745073"/>
    <n v="0.32308510789665384"/>
    <x v="45"/>
    <x v="0"/>
    <x v="2"/>
  </r>
  <r>
    <x v="105"/>
    <s v="Fund II"/>
    <s v="Realized"/>
    <x v="0"/>
    <x v="0"/>
    <d v="2012-08-28T00:00:00"/>
    <d v="2014-01-30T00:00:00"/>
    <n v="4.8002530000000002E-2"/>
    <n v="77103.77"/>
    <n v="100"/>
    <n v="0.4"/>
    <n v="1.7072415877828799"/>
    <n v="0.31"/>
    <n v="1.4711223758418699"/>
    <n v="7.0617595980020639E-2"/>
    <x v="45"/>
    <x v="0"/>
    <x v="2"/>
  </r>
  <r>
    <x v="94"/>
    <s v="Fund II"/>
    <s v="Realized"/>
    <x v="1"/>
    <x v="0"/>
    <d v="2012-08-28T00:00:00"/>
    <d v="2014-02-11T00:00:00"/>
    <n v="1.8070720000000002E-2"/>
    <n v="38378.17"/>
    <n v="100"/>
    <s v="&gt;88"/>
    <n v="2.1785712305431102"/>
    <n v="0.88"/>
    <n v="1.81848470271744"/>
    <n v="3.2861327887090098E-2"/>
    <x v="56"/>
    <x v="0"/>
    <x v="2"/>
  </r>
  <r>
    <x v="106"/>
    <s v="Fund II"/>
    <s v="Realized"/>
    <x v="1"/>
    <x v="0"/>
    <d v="2012-08-28T00:00:00"/>
    <d v="2014-03-03T00:00:00"/>
    <n v="5.978588E-2"/>
    <n v="123083.33"/>
    <n v="100"/>
    <s v="&gt;88"/>
    <n v="2.0723527033283"/>
    <n v="0.81"/>
    <n v="1.8258173321040101"/>
    <n v="1.2566858126875902"/>
    <x v="56"/>
    <x v="0"/>
    <x v="2"/>
  </r>
  <r>
    <x v="107"/>
    <s v="Fund II"/>
    <s v="Realized"/>
    <x v="9"/>
    <x v="0"/>
    <d v="2012-08-28T00:00:00"/>
    <d v="2014-03-05T00:00:00"/>
    <n v="0.71715225000000005"/>
    <n v="1137305.8"/>
    <n v="100"/>
    <n v="0.84"/>
    <n v="1.8458184382873"/>
    <n v="0.77"/>
    <n v="1.7523277835182001"/>
    <n v="1.2566858126875902"/>
    <x v="56"/>
    <x v="0"/>
    <x v="2"/>
  </r>
  <r>
    <x v="108"/>
    <s v="Fund II"/>
    <s v="Realized"/>
    <x v="6"/>
    <x v="0"/>
    <d v="2012-08-28T00:00:00"/>
    <d v="2014-03-28T00:00:00"/>
    <n v="8.2831541299999998"/>
    <n v="11744324.439999999"/>
    <n v="100"/>
    <n v="0.28000000000000003"/>
    <n v="1.40578387753781"/>
    <n v="0.22"/>
    <n v="1.28828124372583"/>
    <n v="10.671032104569145"/>
    <x v="57"/>
    <x v="0"/>
    <x v="2"/>
  </r>
  <r>
    <x v="109"/>
    <s v="Fund II"/>
    <s v="Realized"/>
    <x v="0"/>
    <x v="0"/>
    <d v="2012-08-28T00:00:00"/>
    <d v="2014-04-11T00:00:00"/>
    <n v="4.4883150000000004E-2"/>
    <n v="85725.28"/>
    <n v="100"/>
    <s v="&gt;88"/>
    <n v="1.8088758884737499"/>
    <s v="&gt;88"/>
    <n v="1.7020221040735499"/>
    <n v="7.6392113400448755E-2"/>
    <x v="58"/>
    <x v="0"/>
    <x v="2"/>
  </r>
  <r>
    <x v="110"/>
    <s v="Fund II"/>
    <s v="Realized"/>
    <x v="4"/>
    <x v="0"/>
    <d v="2012-08-28T00:00:00"/>
    <d v="2014-07-03T00:00:00"/>
    <n v="1.9282830000000001E-2"/>
    <n v="41158.74"/>
    <n v="100"/>
    <s v="&gt;88"/>
    <n v="2.1344708257888101"/>
    <s v="&gt;88"/>
    <n v="1.87830277831772"/>
    <n v="3.6218993162828284E-2"/>
    <x v="15"/>
    <x v="0"/>
    <x v="2"/>
  </r>
  <r>
    <x v="111"/>
    <s v="Fund II"/>
    <s v="Realized"/>
    <x v="0"/>
    <x v="0"/>
    <d v="2012-08-28T00:00:00"/>
    <d v="2014-07-17T00:00:00"/>
    <n v="0.19790437"/>
    <n v="430377.52"/>
    <n v="100"/>
    <n v="0.83"/>
    <n v="2.1857135108738501"/>
    <n v="0.77"/>
    <n v="1.8187278725271501"/>
    <n v="1.104446554753026"/>
    <x v="6"/>
    <x v="0"/>
    <x v="2"/>
  </r>
  <r>
    <x v="112"/>
    <s v="Fund II"/>
    <s v="Realized"/>
    <x v="6"/>
    <x v="0"/>
    <d v="2012-08-28T00:00:00"/>
    <d v="2014-07-27T00:00:00"/>
    <n v="0.77302502000000006"/>
    <n v="1217705.4099999999"/>
    <n v="100"/>
    <n v="0.43"/>
    <n v="1.5738241047842201"/>
    <n v="0.33"/>
    <n v="1.42873325724053"/>
    <n v="1.104446554753026"/>
    <x v="6"/>
    <x v="0"/>
    <x v="2"/>
  </r>
  <r>
    <x v="102"/>
    <s v="Fund II"/>
    <s v="Realized"/>
    <x v="9"/>
    <x v="0"/>
    <d v="2012-08-28T00:00:00"/>
    <d v="2014-12-15T00:00:00"/>
    <n v="0.3785"/>
    <n v="751157.74"/>
    <n v="100"/>
    <n v="0.78"/>
    <n v="2.03841783351425"/>
    <n v="0.56999999999999995"/>
    <n v="1.7838117283080099"/>
    <n v="0.67517273916458176"/>
    <x v="59"/>
    <x v="0"/>
    <x v="2"/>
  </r>
  <r>
    <x v="113"/>
    <s v="Fund II"/>
    <s v="Realized"/>
    <x v="4"/>
    <x v="0"/>
    <d v="2012-08-28T00:00:00"/>
    <d v="2015-02-03T00:00:00"/>
    <n v="7.4379300000000006E-3"/>
    <n v="72200"/>
    <n v="100"/>
    <s v="&gt;88"/>
    <n v="8.3725417287788808"/>
    <s v="&gt;88"/>
    <n v="7.8510187788722696"/>
    <n v="5.8395328105937422E-2"/>
    <x v="23"/>
    <x v="0"/>
    <x v="2"/>
  </r>
  <r>
    <x v="114"/>
    <s v="Fund II"/>
    <s v="Realized"/>
    <x v="2"/>
    <x v="0"/>
    <d v="2012-08-28T00:00:00"/>
    <d v="2015-02-12T00:00:00"/>
    <n v="0.25381195000000001"/>
    <n v="371451.2"/>
    <n v="100"/>
    <n v="0.35"/>
    <n v="1.47348880022414"/>
    <n v="0.27"/>
    <n v="1.32747074074358"/>
    <n v="0.33692793727607251"/>
    <x v="23"/>
    <x v="0"/>
    <x v="2"/>
  </r>
  <r>
    <x v="113"/>
    <s v="Fund II"/>
    <s v="Realized"/>
    <x v="4"/>
    <x v="0"/>
    <d v="2012-08-28T00:00:00"/>
    <d v="2015-04-23T00:00:00"/>
    <n v="7.2500300000000002E-3"/>
    <n v="25154.400000000001"/>
    <n v="100"/>
    <s v="&gt;88"/>
    <n v="4.0247847815135298"/>
    <s v="&gt;88"/>
    <n v="3.3727251713881801"/>
    <n v="2.4452358674319448E-2"/>
    <x v="24"/>
    <x v="0"/>
    <x v="2"/>
  </r>
  <r>
    <x v="115"/>
    <s v="Fund II"/>
    <s v="Realized"/>
    <x v="0"/>
    <x v="0"/>
    <d v="2012-08-28T00:00:00"/>
    <d v="2015-07-15T00:00:00"/>
    <n v="4.2920934400000004"/>
    <n v="7475774.2199999997"/>
    <n v="100"/>
    <n v="0.22"/>
    <n v="1.5074383740258199"/>
    <n v="0.17"/>
    <n v="1.3574137048077"/>
    <n v="5.8261464577712259"/>
    <x v="60"/>
    <x v="0"/>
    <x v="2"/>
  </r>
  <r>
    <x v="116"/>
    <s v="Fund II"/>
    <s v="Realized"/>
    <x v="6"/>
    <x v="0"/>
    <d v="2012-08-28T00:00:00"/>
    <d v="2015-12-10T00:00:00"/>
    <n v="2.5350000000000001E-2"/>
    <n v="38507.730000000003"/>
    <n v="100"/>
    <n v="0.12"/>
    <n v="1.55844784280078"/>
    <n v="7.0000000000000007E-2"/>
    <n v="1.35221785404338"/>
    <n v="2.6612580540321429"/>
    <x v="61"/>
    <x v="0"/>
    <x v="2"/>
  </r>
  <r>
    <x v="117"/>
    <s v="Fund II"/>
    <s v="Realized"/>
    <x v="0"/>
    <x v="0"/>
    <d v="2012-08-28T00:00:00"/>
    <d v="2015-12-15T00:00:00"/>
    <n v="1.77058333"/>
    <n v="2831350.87"/>
    <n v="100"/>
    <s v="&gt;88"/>
    <n v="1.78482774020018"/>
    <n v="0.88"/>
    <n v="1.5030402743214253"/>
    <n v="2.6612580540321429"/>
    <x v="61"/>
    <x v="0"/>
    <x v="2"/>
  </r>
  <r>
    <x v="118"/>
    <s v="Fund II"/>
    <s v="Realized"/>
    <x v="1"/>
    <x v="0"/>
    <d v="2012-08-28T00:00:00"/>
    <d v="2017-01-30T00:00:00"/>
    <n v="4.8704270000000001E-2"/>
    <n v="102447.35"/>
    <n v="100"/>
    <n v="0.5"/>
    <n v="2.1034577852208698"/>
    <n v="0.42"/>
    <n v="1.80871578222077"/>
    <n v="8.8092181810541584E-2"/>
    <x v="62"/>
    <x v="0"/>
    <x v="2"/>
  </r>
  <r>
    <x v="119"/>
    <s v="Fund II"/>
    <s v="Realized"/>
    <x v="1"/>
    <x v="0"/>
    <d v="2012-08-28T00:00:00"/>
    <d v="2017-02-03T00:00:00"/>
    <n v="3.5037150000000003E-2"/>
    <n v="42723"/>
    <n v="100"/>
    <n v="0.1"/>
    <n v="1.21837287727134"/>
    <n v="0.05"/>
    <n v="1.10218352317042"/>
    <n v="3.8617369428850482E-2"/>
    <x v="62"/>
    <x v="0"/>
    <x v="2"/>
  </r>
  <r>
    <x v="120"/>
    <s v="Fund II"/>
    <s v="Realized"/>
    <x v="4"/>
    <x v="0"/>
    <d v="2012-08-28T00:00:00"/>
    <d v="2017-07-08T00:00:00"/>
    <n v="7.9501199999999998E-3"/>
    <n v="18323.57"/>
    <n v="100"/>
    <n v="0.47"/>
    <n v="2.3048177827387701"/>
    <n v="0.38"/>
    <n v="1.88324887288515"/>
    <n v="1.8301000170831881E-2"/>
    <x v="8"/>
    <x v="0"/>
    <x v="2"/>
  </r>
  <r>
    <x v="121"/>
    <s v="Fund II"/>
    <s v="Realized"/>
    <x v="0"/>
    <x v="0"/>
    <d v="2012-08-28T00:00:00"/>
    <d v="2017-08-05T00:00:00"/>
    <n v="1.2788890000000001E-2"/>
    <n v="20557.77"/>
    <n v="100"/>
    <n v="0.17"/>
    <n v="1.7200705411505699"/>
    <n v="0.12"/>
    <n v="1.4310077083180699"/>
    <n v="1.8301000170831881E-2"/>
    <x v="32"/>
    <x v="0"/>
    <x v="2"/>
  </r>
  <r>
    <x v="122"/>
    <s v="Fund II"/>
    <s v="Realized"/>
    <x v="4"/>
    <x v="0"/>
    <d v="2012-08-28T00:00:00"/>
    <d v="2017-11-07T00:00:00"/>
    <n v="7.2828800000000003E-3"/>
    <n v="73807.25"/>
    <n v="100"/>
    <s v="&gt;88"/>
    <n v="11.747358481188799"/>
    <s v="&gt;88"/>
    <n v="8.5145804730887207"/>
    <n v="6.2010667835848382E-2"/>
    <x v="42"/>
    <x v="0"/>
    <x v="2"/>
  </r>
  <r>
    <x v="123"/>
    <s v="Fund II"/>
    <s v="Realized"/>
    <x v="4"/>
    <x v="0"/>
    <d v="2012-08-28T00:00:00"/>
    <d v="2018-12-10T00:00:00"/>
    <n v="5.8875299999999993E-3"/>
    <n v="15755.75"/>
    <n v="100"/>
    <n v="0.27"/>
    <n v="2.75813718335713"/>
    <n v="0.23"/>
    <n v="2.2078027788711401"/>
    <n v="1.2998505094687201E-2"/>
    <x v="9"/>
    <x v="0"/>
    <x v="2"/>
  </r>
  <r>
    <x v="124"/>
    <s v="Fund II"/>
    <s v="Realized"/>
    <x v="1"/>
    <x v="0"/>
    <d v="2012-08-28T00:00:00"/>
    <d v="2018-12-27T00:00:00"/>
    <n v="7.1337500000000003E-3"/>
    <n v="100437.88"/>
    <n v="100"/>
    <s v="&gt;88"/>
    <n v="14.0782782770405"/>
    <s v="&gt;88"/>
    <n v="11.304828783357999"/>
    <n v="8.0645822333280132E-2"/>
    <x v="9"/>
    <x v="0"/>
    <x v="2"/>
  </r>
  <r>
    <x v="125"/>
    <s v="Fund II"/>
    <s v="Realized"/>
    <x v="0"/>
    <x v="0"/>
    <d v="2012-08-28T00:00:00"/>
    <d v="2020-07-30T00:00:00"/>
    <n v="5.2434069999999999E-2"/>
    <n v="38732.75"/>
    <n v="100"/>
    <n v="-0.11"/>
    <n v="0.73878255875882004"/>
    <n v="-0.75"/>
    <n v="0.55047847787242199"/>
    <n v="0.57952545830762359"/>
    <x v="63"/>
    <x v="0"/>
    <x v="2"/>
  </r>
  <r>
    <x v="126"/>
    <s v="Fund II"/>
    <s v="Realized"/>
    <x v="0"/>
    <x v="0"/>
    <d v="2012-08-28T00:00:00"/>
    <d v="2021-10-20T00:00:00"/>
    <n v="0.75157905000000003"/>
    <n v="572434.81000000006"/>
    <n v="100"/>
    <n v="-0.05"/>
    <n v="0.87853487081237003"/>
    <s v="NM"/>
    <n v="0.77107718517117196"/>
    <n v="0.57952545830762359"/>
    <x v="64"/>
    <x v="0"/>
    <x v="2"/>
  </r>
  <r>
    <x v="127"/>
    <s v="Fund II"/>
    <s v="Unrealized"/>
    <x v="10"/>
    <x v="0"/>
    <d v="2012-08-28T00:00:00"/>
    <d v="2023-07-30T00:00:00"/>
    <n v="1.08892174"/>
    <n v="717450.57000000007"/>
    <n v="82"/>
    <n v="-0.04"/>
    <n v="0.807784535172278"/>
    <n v="-0.08"/>
    <n v="0.58124748008888305"/>
    <n v="0.63293301738900187"/>
    <x v="65"/>
    <x v="0"/>
    <x v="2"/>
  </r>
  <r>
    <x v="128"/>
    <s v="Fund II"/>
    <s v="Realized"/>
    <x v="2"/>
    <x v="0"/>
    <d v="2012-09-21T00:00:00"/>
    <d v="2017-03-17T00:00:00"/>
    <n v="2.1349943100000002"/>
    <n v="4705788.3"/>
    <n v="100"/>
    <n v="0.25"/>
    <n v="2.1572372715128201"/>
    <n v="0.18"/>
    <n v="1.83035578080137"/>
    <n v="3.9077991772865324"/>
    <x v="66"/>
    <x v="0"/>
    <x v="2"/>
  </r>
  <r>
    <x v="129"/>
    <s v="Fund II"/>
    <s v="Realized"/>
    <x v="0"/>
    <x v="0"/>
    <d v="2012-10-17T00:00:00"/>
    <d v="2015-10-27T00:00:00"/>
    <n v="15.2203849332"/>
    <n v="47201473.522299998"/>
    <n v="100"/>
    <s v="&gt;88"/>
    <n v="3.1012003788288798"/>
    <s v="&gt;88"/>
    <n v="2.7330847227313799"/>
    <n v="3.0294479582624998"/>
    <x v="30"/>
    <x v="0"/>
    <x v="2"/>
  </r>
  <r>
    <x v="130"/>
    <s v="Fund II"/>
    <s v="Realized"/>
    <x v="0"/>
    <x v="0"/>
    <d v="2012-11-21T00:00:00"/>
    <d v="2014-08-13T00:00:00"/>
    <n v="0.375"/>
    <n v="3701807.53"/>
    <n v="100"/>
    <s v="&gt;88"/>
    <n v="8.8714840800000001"/>
    <s v="&gt;88"/>
    <n v="8.0785278887"/>
    <n v="3.0294479582624998"/>
    <x v="15"/>
    <x v="0"/>
    <x v="2"/>
  </r>
  <r>
    <x v="131"/>
    <s v="Fund II"/>
    <s v="Realized"/>
    <x v="2"/>
    <x v="0"/>
    <d v="2013-03-12T00:00:00"/>
    <d v="2020-03-27T00:00:00"/>
    <n v="1.75"/>
    <n v="477021.05"/>
    <n v="100"/>
    <n v="-0.13"/>
    <n v="0.27787817142857102"/>
    <n v="-0.18"/>
    <n v="5.7588785028571399E-2"/>
    <n v="0.10078037379999995"/>
    <x v="67"/>
    <x v="0"/>
    <x v="3"/>
  </r>
  <r>
    <x v="131"/>
    <s v="Fund II"/>
    <s v="Realized"/>
    <x v="7"/>
    <x v="0"/>
    <d v="2013-04-05T00:00:00"/>
    <d v="2015-10-30T00:00:00"/>
    <n v="9.2572772299999997"/>
    <n v="17830082.050000001"/>
    <n v="100"/>
    <n v="0.43"/>
    <n v="1.8378755570288701"/>
    <n v="0.38"/>
    <n v="1.7777208835570399"/>
    <n v="16.456855056648067"/>
    <x v="68"/>
    <x v="0"/>
    <x v="3"/>
  </r>
  <r>
    <x v="132"/>
    <s v="Fund II"/>
    <s v="Realized"/>
    <x v="0"/>
    <x v="0"/>
    <d v="2013-05-07T00:00:00"/>
    <d v="2017-01-27T00:00:00"/>
    <n v="12.03350189"/>
    <n v="25584251.170699999"/>
    <n v="100"/>
    <n v="0.25"/>
    <n v="2.1270852738105099"/>
    <n v="0.2"/>
    <n v="1.7742188770077401"/>
    <n v="21.350066209746316"/>
    <x v="31"/>
    <x v="2"/>
    <x v="3"/>
  </r>
  <r>
    <x v="133"/>
    <s v="Fund II"/>
    <s v="Realized"/>
    <x v="0"/>
    <x v="0"/>
    <d v="2013-05-30T00:00:00"/>
    <d v="2013-09-27T00:00:00"/>
    <n v="1.325"/>
    <n v="1770407.21"/>
    <n v="100"/>
    <n v="0.88"/>
    <n v="1.2531377722741499"/>
    <n v="0.74"/>
    <n v="1.1838378039999999"/>
    <n v="1.5685850902999998"/>
    <x v="51"/>
    <x v="0"/>
    <x v="3"/>
  </r>
  <r>
    <x v="134"/>
    <s v="Fund II"/>
    <s v="Realized"/>
    <x v="2"/>
    <x v="0"/>
    <d v="2013-07-05T00:00:00"/>
    <d v="2014-09-04T00:00:00"/>
    <n v="1.7775000000000001"/>
    <n v="2583472.8199999998"/>
    <n v="100"/>
    <n v="0.48"/>
    <n v="1.5572333153315301"/>
    <n v="0.38"/>
    <n v="1.42431287157717"/>
    <n v="5.349641229388296"/>
    <x v="14"/>
    <x v="0"/>
    <x v="3"/>
  </r>
  <r>
    <x v="135"/>
    <s v="Fund II"/>
    <s v="Realized"/>
    <x v="2"/>
    <x v="0"/>
    <d v="2013-07-12T00:00:00"/>
    <d v="2019-04-27T00:00:00"/>
    <n v="58.871510899999997"/>
    <n v="104877878.5387"/>
    <n v="100"/>
    <n v="0.18"/>
    <n v="1.78317087580555"/>
    <n v="0.13"/>
    <n v="1.4878122473508799"/>
    <n v="52.40472811027086"/>
    <x v="69"/>
    <x v="0"/>
    <x v="3"/>
  </r>
  <r>
    <x v="136"/>
    <s v="Fund II"/>
    <s v="Realized"/>
    <x v="6"/>
    <x v="2"/>
    <d v="2013-07-25T00:00:00"/>
    <d v="2017-04-20T00:00:00"/>
    <n v="21.337759170000002"/>
    <n v="53730078.7777"/>
    <n v="100"/>
    <n v="0.54"/>
    <n v="2.5180747184807402"/>
    <n v="0.48"/>
    <n v="2.1034087802087802"/>
    <n v="52.40472811027086"/>
    <x v="8"/>
    <x v="0"/>
    <x v="3"/>
  </r>
  <r>
    <x v="137"/>
    <s v="Fund II"/>
    <s v="Realized"/>
    <x v="1"/>
    <x v="0"/>
    <d v="2013-08-20T00:00:00"/>
    <d v="2019-10-24T00:00:00"/>
    <n v="0.59417925000000005"/>
    <n v="1008435.04"/>
    <n v="100"/>
    <n v="0.17"/>
    <n v="1.78721848457185"/>
    <n v="0.11"/>
    <n v="1.4348882220524699"/>
    <n v="0.57948104707711368"/>
    <x v="39"/>
    <x v="3"/>
    <x v="3"/>
  </r>
  <r>
    <x v="138"/>
    <s v="Fund III"/>
    <s v="Realized"/>
    <x v="1"/>
    <x v="0"/>
    <d v="2013-09-10T00:00:00"/>
    <d v="2015-12-04T00:00:00"/>
    <n v="10.7"/>
    <n v="13705057.220000001"/>
    <n v="100"/>
    <n v="0.11"/>
    <n v="1.2715007747773699"/>
    <n v="0.03"/>
    <n v="1.05188530181308"/>
    <n v="10.499876240946355"/>
    <x v="28"/>
    <x v="0"/>
    <x v="3"/>
  </r>
  <r>
    <x v="139"/>
    <s v="Fund III"/>
    <s v="Unrealized"/>
    <x v="6"/>
    <x v="0"/>
    <d v="2013-09-20T00:00:00"/>
    <d v="2023-07-30T00:00:00"/>
    <n v="10.25027274"/>
    <n v="7178202.7999999998"/>
    <n v="88"/>
    <n v="-0.1"/>
    <n v="0.70537853778531701"/>
    <n v="-0.17"/>
    <n v="0.40474488545730802"/>
    <n v="10.499876240946355"/>
    <x v="70"/>
    <x v="0"/>
    <x v="3"/>
  </r>
  <r>
    <x v="140"/>
    <s v="Fund III"/>
    <s v="Realized"/>
    <x v="0"/>
    <x v="0"/>
    <d v="2013-10-15T00:00:00"/>
    <d v="2020-07-30T00:00:00"/>
    <n v="0"/>
    <n v="-1705.55"/>
    <n v="0"/>
    <s v="NM"/>
    <n v="0"/>
    <s v="NM"/>
    <n v="0"/>
    <n v="20.532360839994215"/>
    <x v="34"/>
    <x v="0"/>
    <x v="3"/>
  </r>
  <r>
    <x v="140"/>
    <s v="Fund III"/>
    <s v="Realized"/>
    <x v="0"/>
    <x v="0"/>
    <d v="2013-10-15T00:00:00"/>
    <d v="2020-07-30T00:00:00"/>
    <n v="1.9999999999999999E-6"/>
    <n v="-14328.78"/>
    <n v="100"/>
    <n v="-0.05"/>
    <n v="0"/>
    <n v="-7.0000000000000007E-2"/>
    <n v="0"/>
    <n v="1.6540733770956733"/>
    <x v="34"/>
    <x v="0"/>
    <x v="3"/>
  </r>
  <r>
    <x v="141"/>
    <s v="Fund III"/>
    <s v="Realized"/>
    <x v="2"/>
    <x v="1"/>
    <d v="2013-10-23T00:00:00"/>
    <d v="2015-01-09T00:00:00"/>
    <n v="73.150000000200009"/>
    <n v="115275150.7832"/>
    <n v="100"/>
    <n v="0.71"/>
    <n v="1.57587355834428"/>
    <n v="0.55000000000000004"/>
    <n v="1.43888417853185"/>
    <n v="105.25437765989263"/>
    <x v="14"/>
    <x v="0"/>
    <x v="3"/>
  </r>
  <r>
    <x v="142"/>
    <s v="Fund III"/>
    <s v="Realized"/>
    <x v="7"/>
    <x v="0"/>
    <d v="2013-12-13T00:00:00"/>
    <d v="2017-07-29T00:00:00"/>
    <n v="2.1"/>
    <n v="1771747.5"/>
    <n v="100"/>
    <n v="-7.0000000000000007E-2"/>
    <n v="0.84374118047718005"/>
    <n v="-0.08"/>
    <n v="0.78747853438085202"/>
    <n v="1.6537049221997893"/>
    <x v="68"/>
    <x v="0"/>
    <x v="3"/>
  </r>
  <r>
    <x v="134"/>
    <s v="Fund III"/>
    <s v="Realized"/>
    <x v="0"/>
    <x v="0"/>
    <d v="2013-12-20T00:00:00"/>
    <d v="2017-10-03T00:00:00"/>
    <n v="3.7971727300000002"/>
    <n v="5877275.5757999998"/>
    <n v="100"/>
    <n v="0.24"/>
    <n v="1.5884014287031001"/>
    <n v="0.18"/>
    <n v="1.4088485327841"/>
    <n v="5.349641229388296"/>
    <x v="46"/>
    <x v="1"/>
    <x v="3"/>
  </r>
  <r>
    <x v="136"/>
    <s v="Fund III"/>
    <s v="Unrealized"/>
    <x v="3"/>
    <x v="2"/>
    <d v="2013-12-23T00:00:00"/>
    <d v="2023-07-30T00:00:00"/>
    <n v="9.8175903299999998"/>
    <n v="40815574.780000001"/>
    <n v="73"/>
    <n v="0.35"/>
    <n v="7.7148254874775697"/>
    <n v="0.31"/>
    <n v="5.3378401775571804"/>
    <n v="52.40472811027086"/>
    <x v="49"/>
    <x v="0"/>
    <x v="3"/>
  </r>
  <r>
    <x v="135"/>
    <s v="Fund III"/>
    <s v="Realized"/>
    <x v="2"/>
    <x v="0"/>
    <d v="2014-03-03T00:00:00"/>
    <d v="2015-10-30T00:00:00"/>
    <n v="2.7373117300000001"/>
    <n v="4508852.74"/>
    <n v="100"/>
    <n v="0.45"/>
    <n v="1.74778481024108"/>
    <n v="0.35"/>
    <n v="1.4812888817818"/>
    <n v="4.0547494316199044"/>
    <x v="58"/>
    <x v="0"/>
    <x v="4"/>
  </r>
  <r>
    <x v="137"/>
    <s v="Fund III"/>
    <s v="Realized"/>
    <x v="2"/>
    <x v="0"/>
    <d v="2014-03-21T00:00:00"/>
    <d v="2017-11-14T00:00:00"/>
    <n v="0.47158894000000001"/>
    <n v="718834.37"/>
    <n v="100"/>
    <n v="0.27"/>
    <n v="1.3430442245874801"/>
    <n v="0.18"/>
    <n v="1.22878421847025"/>
    <n v="0.57948104707711368"/>
    <x v="24"/>
    <x v="0"/>
    <x v="4"/>
  </r>
  <r>
    <x v="143"/>
    <s v="Fund III"/>
    <s v="Realized"/>
    <x v="2"/>
    <x v="1"/>
    <d v="2014-07-02T00:00:00"/>
    <d v="2017-11-15T00:00:00"/>
    <n v="17.544230210000002"/>
    <n v="32575013.272"/>
    <n v="100"/>
    <n v="0.34"/>
    <n v="1.8571775507088"/>
    <n v="0.28000000000000003"/>
    <n v="1.5878385872282801"/>
    <n v="27.857405710654113"/>
    <x v="29"/>
    <x v="0"/>
    <x v="4"/>
  </r>
  <r>
    <x v="138"/>
    <s v="Fund III"/>
    <s v="Realized"/>
    <x v="1"/>
    <x v="2"/>
    <d v="2014-07-05T00:00:00"/>
    <d v="2017-12-01T00:00:00"/>
    <n v="7.2727257837000003"/>
    <n v="10507784.3508"/>
    <n v="100"/>
    <n v="0.22"/>
    <n v="1.77781488150573"/>
    <n v="0.17"/>
    <n v="1.44373327872188"/>
    <n v="10.499876240946355"/>
    <x v="23"/>
    <x v="2"/>
    <x v="4"/>
  </r>
  <r>
    <x v="139"/>
    <s v="Fund III"/>
    <s v="Realized"/>
    <x v="5"/>
    <x v="1"/>
    <d v="2014-07-09T00:00:00"/>
    <d v="2017-04-01T00:00:00"/>
    <n v="17.098833070000001"/>
    <n v="21708833.27"/>
    <n v="100"/>
    <n v="0.24"/>
    <n v="1.3485408028788399"/>
    <n v="0.17"/>
    <n v="1.20080480088541"/>
    <n v="20.532360839994215"/>
    <x v="6"/>
    <x v="0"/>
    <x v="4"/>
  </r>
  <r>
    <x v="140"/>
    <s v="Fund III"/>
    <s v="Realized"/>
    <x v="5"/>
    <x v="0"/>
    <d v="2014-07-27T00:00:00"/>
    <d v="2015-07-02T00:00:00"/>
    <n v="1.10243713"/>
    <n v="1814781.87"/>
    <n v="100"/>
    <n v="0.78"/>
    <n v="1.7470738178082199"/>
    <n v="0.7"/>
    <n v="1.50037887157853"/>
    <n v="1.6540733770956733"/>
    <x v="38"/>
    <x v="0"/>
    <x v="4"/>
  </r>
  <r>
    <x v="144"/>
    <s v="Fund III"/>
    <s v="Realized"/>
    <x v="10"/>
    <x v="0"/>
    <d v="2014-07-27T00:00:00"/>
    <d v="2015-07-10T00:00:00"/>
    <n v="0.78947736999999996"/>
    <n v="1454730.07"/>
    <n v="100"/>
    <s v="&gt;88"/>
    <n v="2.10880254837075"/>
    <s v="&gt;88"/>
    <n v="1.8772518172021699"/>
    <n v="1.4820478274724898"/>
    <x v="27"/>
    <x v="0"/>
    <x v="4"/>
  </r>
  <r>
    <x v="142"/>
    <s v="Fund III"/>
    <s v="Realized"/>
    <x v="10"/>
    <x v="0"/>
    <d v="2014-07-27T00:00:00"/>
    <d v="2017-02-15T00:00:00"/>
    <n v="1.4538170400000001"/>
    <n v="2222758.7400000002"/>
    <n v="100"/>
    <n v="0.22"/>
    <n v="1.5288128778357699"/>
    <n v="0.17"/>
    <n v="1.3751453381273999"/>
    <n v="1.9992097250461758"/>
    <x v="24"/>
    <x v="0"/>
    <x v="4"/>
  </r>
  <r>
    <x v="145"/>
    <s v="Fund III"/>
    <s v="Realized"/>
    <x v="10"/>
    <x v="0"/>
    <d v="2014-07-27T00:00:00"/>
    <d v="2017-07-01T00:00:00"/>
    <n v="0.55712802000000006"/>
    <n v="1388888.25"/>
    <n v="100"/>
    <s v="&gt;88"/>
    <n v="2.5128870877571501"/>
    <s v="&gt;88"/>
    <n v="2.1778803547778298"/>
    <n v="1.2133581698542699"/>
    <x v="10"/>
    <x v="0"/>
    <x v="4"/>
  </r>
  <r>
    <x v="140"/>
    <s v="Fund III"/>
    <s v="Realized"/>
    <x v="0"/>
    <x v="0"/>
    <d v="2014-07-27T00:00:00"/>
    <d v="2017-10-25T00:00:00"/>
    <n v="11"/>
    <n v="18325788.277800001"/>
    <n v="100"/>
    <n v="0.27"/>
    <n v="1.77588177071818"/>
    <n v="0.2"/>
    <n v="1.4850558287454501"/>
    <n v="1.2133581698542699"/>
    <x v="59"/>
    <x v="0"/>
    <x v="4"/>
  </r>
  <r>
    <x v="141"/>
    <s v="Fund III"/>
    <s v="Realized"/>
    <x v="5"/>
    <x v="0"/>
    <d v="2014-07-27T00:00:00"/>
    <d v="2019-07-01T00:00:00"/>
    <n v="3.2437557699999999"/>
    <n v="7847337.2000000002"/>
    <n v="100"/>
    <n v="0.55000000000000004"/>
    <n v="2.4487335805887298"/>
    <n v="0.48"/>
    <n v="2.0720538344817099"/>
    <n v="6.7212365813506709"/>
    <x v="41"/>
    <x v="0"/>
    <x v="4"/>
  </r>
  <r>
    <x v="146"/>
    <s v="Fund III"/>
    <s v="Realized"/>
    <x v="10"/>
    <x v="0"/>
    <d v="2014-07-27T00:00:00"/>
    <d v="2020-02-28T00:00:00"/>
    <n v="3.8158731700000001"/>
    <n v="7178820.5099999998"/>
    <n v="100"/>
    <n v="0.18"/>
    <n v="1.8813358413024699"/>
    <n v="0.14000000000000001"/>
    <n v="1.5888885874003"/>
    <n v="6.7212365813506709"/>
    <x v="19"/>
    <x v="0"/>
    <x v="4"/>
  </r>
  <r>
    <x v="147"/>
    <s v="Fund III"/>
    <s v="Realized"/>
    <x v="10"/>
    <x v="0"/>
    <d v="2014-09-12T00:00:00"/>
    <d v="2017-03-15T00:00:00"/>
    <n v="14.1477999999"/>
    <n v="22773144.188000001"/>
    <n v="100"/>
    <n v="0.42"/>
    <n v="1.70188701130744"/>
    <n v="0.32"/>
    <n v="1.4417218053758301"/>
    <n v="6.5760493559532325"/>
    <x v="56"/>
    <x v="4"/>
    <x v="4"/>
  </r>
  <r>
    <x v="148"/>
    <s v="Fund III"/>
    <s v="Realized"/>
    <x v="5"/>
    <x v="0"/>
    <d v="2014-12-17T00:00:00"/>
    <d v="2019-03-11T00:00:00"/>
    <n v="11.19742201"/>
    <n v="7888785.7199999997"/>
    <n v="100"/>
    <n v="-0.14000000000000001"/>
    <n v="0.70547705083531997"/>
    <n v="-0.21"/>
    <n v="0.58728244323384504"/>
    <n v="6.5760493559532325"/>
    <x v="71"/>
    <x v="0"/>
    <x v="4"/>
  </r>
  <r>
    <x v="149"/>
    <s v="Fund III"/>
    <s v="Realized"/>
    <x v="0"/>
    <x v="0"/>
    <d v="2014-12-17T00:00:00"/>
    <d v="2019-07-01T00:00:00"/>
    <n v="1.3353149999999999E-2"/>
    <n v="215772.84"/>
    <n v="100"/>
    <n v="0.84"/>
    <n v="17.158187878403201"/>
    <n v="0.75"/>
    <n v="13.048252744507099"/>
    <n v="20.532360839994215"/>
    <x v="66"/>
    <x v="0"/>
    <x v="4"/>
  </r>
  <r>
    <x v="149"/>
    <s v="Fund III"/>
    <s v="Realized"/>
    <x v="2"/>
    <x v="0"/>
    <d v="2015-03-05T00:00:00"/>
    <d v="2017-10-13T00:00:00"/>
    <n v="5"/>
    <n v="12225142.85"/>
    <n v="100"/>
    <s v="&gt;88"/>
    <n v="2.4450285799999998"/>
    <s v="&gt;88"/>
    <n v="2.1141711741"/>
    <n v="10.570855870500001"/>
    <x v="24"/>
    <x v="0"/>
    <x v="5"/>
  </r>
  <r>
    <x v="150"/>
    <s v="Fund III"/>
    <s v="Realized"/>
    <x v="3"/>
    <x v="2"/>
    <d v="2015-03-13T00:00:00"/>
    <d v="2018-10-22T00:00:00"/>
    <n v="27.730770700000001"/>
    <n v="114253251.72849999"/>
    <n v="100"/>
    <n v="0.78"/>
    <n v="4.1350170118444431"/>
    <n v="0.75"/>
    <n v="3.3287312848138799"/>
    <n v="92.308283981090099"/>
    <x v="47"/>
    <x v="4"/>
    <x v="5"/>
  </r>
  <r>
    <x v="151"/>
    <s v="Fund III"/>
    <s v="Realized"/>
    <x v="1"/>
    <x v="0"/>
    <d v="2015-04-03T00:00:00"/>
    <d v="2017-11-01T00:00:00"/>
    <n v="4.1782391800000003"/>
    <n v="580484.18000000005"/>
    <n v="100"/>
    <n v="-0.71"/>
    <n v="0.141775140722573"/>
    <n v="-0.77"/>
    <n v="8.5773805018508495E-2"/>
    <n v="0.35838347274601284"/>
    <x v="68"/>
    <x v="0"/>
    <x v="5"/>
  </r>
  <r>
    <x v="152"/>
    <s v="Fund III"/>
    <s v="Unrealized"/>
    <x v="2"/>
    <x v="0"/>
    <d v="2015-05-05T00:00:00"/>
    <d v="2023-07-30T00:00:00"/>
    <n v="7.94710787"/>
    <n v="3732080.84"/>
    <n v="71"/>
    <n v="-7.0000000000000007E-2"/>
    <n v="0.75578471272475301"/>
    <n v="-0.12"/>
    <n v="0.58224548278508304"/>
    <n v="0.35838347274601284"/>
    <x v="72"/>
    <x v="0"/>
    <x v="5"/>
  </r>
  <r>
    <x v="153"/>
    <s v="Fund III"/>
    <s v="Realized"/>
    <x v="0"/>
    <x v="0"/>
    <d v="2015-05-28T00:00:00"/>
    <d v="2019-07-17T00:00:00"/>
    <n v="3.7372470749"/>
    <n v="4237853.7372000003"/>
    <n v="100"/>
    <n v="7.0000000000000007E-2"/>
    <n v="1.13388747455703"/>
    <n v="-0.01"/>
    <n v="0.88141013311124305"/>
    <n v="16.335614116199949"/>
    <x v="73"/>
    <x v="5"/>
    <x v="5"/>
  </r>
  <r>
    <x v="154"/>
    <s v="Fund III"/>
    <s v="Realized"/>
    <x v="6"/>
    <x v="0"/>
    <d v="2015-05-29T00:00:00"/>
    <d v="2020-05-28T00:00:00"/>
    <n v="10.82973709"/>
    <n v="22513080.25"/>
    <n v="100"/>
    <n v="0.22"/>
    <n v="2.0788205718113142"/>
    <n v="0.17"/>
    <n v="1.7815747884718101"/>
    <n v="19.293986565322065"/>
    <x v="41"/>
    <x v="0"/>
    <x v="5"/>
  </r>
  <r>
    <x v="155"/>
    <s v="Fund III"/>
    <s v="Realized"/>
    <x v="9"/>
    <x v="1"/>
    <d v="2015-07-17T00:00:00"/>
    <d v="2020-07-30T00:00:00"/>
    <n v="15.000999999999999"/>
    <n v="27838447.109999999"/>
    <n v="83"/>
    <n v="0.24"/>
    <n v="1.82743474502377"/>
    <n v="0.18"/>
    <n v="1.7501388412038199"/>
    <n v="8.1051320397101065"/>
    <x v="69"/>
    <x v="0"/>
    <x v="5"/>
  </r>
  <r>
    <x v="156"/>
    <s v="Fund III"/>
    <s v="Realized"/>
    <x v="7"/>
    <x v="1"/>
    <d v="2015-07-24T00:00:00"/>
    <d v="2020-12-09T00:00:00"/>
    <n v="7.8777907000000003"/>
    <n v="8283011.1799999997"/>
    <n v="100"/>
    <n v="0.04"/>
    <n v="1.1783774847824999"/>
    <n v="0.01"/>
    <n v="1.0288585148257501"/>
    <n v="8.1051320397101065"/>
    <x v="9"/>
    <x v="0"/>
    <x v="5"/>
  </r>
  <r>
    <x v="157"/>
    <s v="Fund III"/>
    <s v="Realized"/>
    <x v="2"/>
    <x v="0"/>
    <d v="2015-07-27T00:00:00"/>
    <d v="2018-08-24T00:00:00"/>
    <n v="3.3970294999999999"/>
    <n v="7771480.04"/>
    <n v="100"/>
    <n v="0.3"/>
    <n v="1.87154852128755"/>
    <n v="0.24"/>
    <n v="1.7140452201707801"/>
    <n v="5.8226621772541352"/>
    <x v="43"/>
    <x v="0"/>
    <x v="5"/>
  </r>
  <r>
    <x v="158"/>
    <s v="Fund III"/>
    <s v="Realized"/>
    <x v="8"/>
    <x v="2"/>
    <d v="2015-08-28T00:00:00"/>
    <d v="2017-12-31T00:00:00"/>
    <n v="4.4327701900000003"/>
    <n v="-1278573.72"/>
    <n v="100"/>
    <n v="-0.83"/>
    <n v="-0.28717852178773801"/>
    <s v="NM"/>
    <n v="-0.35327774880755403"/>
    <n v="-1.5659990737044336"/>
    <x v="29"/>
    <x v="0"/>
    <x v="5"/>
  </r>
  <r>
    <x v="158"/>
    <s v="Fund III"/>
    <s v="Unrealized"/>
    <x v="5"/>
    <x v="0"/>
    <d v="2015-11-24T00:00:00"/>
    <d v="2023-07-30T00:00:00"/>
    <n v="0.90058404079999999"/>
    <n v="741184.87"/>
    <n v="78"/>
    <n v="0.01"/>
    <n v="1.04508277778782"/>
    <n v="-0.04"/>
    <n v="0.88080884371774704"/>
    <n v="-1.5659990737044336"/>
    <x v="74"/>
    <x v="0"/>
    <x v="5"/>
  </r>
  <r>
    <x v="159"/>
    <s v="Fund III"/>
    <s v="Unrealized"/>
    <x v="3"/>
    <x v="0"/>
    <d v="2015-11-24T00:00:00"/>
    <d v="2023-07-30T00:00:00"/>
    <n v="0.2015950091"/>
    <n v="37772.1"/>
    <n v="100"/>
    <n v="-0.7"/>
    <n v="0.181808771377131"/>
    <s v="NM"/>
    <n v="-8.8077700827872397E-4"/>
    <n v="-1.7756024899902013E-4"/>
    <x v="74"/>
    <x v="0"/>
    <x v="5"/>
  </r>
  <r>
    <x v="160"/>
    <s v="Fund III"/>
    <s v="Unrealized"/>
    <x v="11"/>
    <x v="2"/>
    <d v="2015-12-17T00:00:00"/>
    <d v="2023-07-30T00:00:00"/>
    <n v="55.702295069999998"/>
    <n v="-1778718.47"/>
    <n v="-4"/>
    <n v="-7.0000000000000007E-2"/>
    <n v="0.78017087583775802"/>
    <n v="-0.08"/>
    <n v="0.57247053155578398"/>
    <n v="31.887922467600024"/>
    <x v="75"/>
    <x v="0"/>
    <x v="5"/>
  </r>
  <r>
    <x v="161"/>
    <s v="Fund III"/>
    <s v="Realized"/>
    <x v="3"/>
    <x v="1"/>
    <d v="2017-03-02T00:00:00"/>
    <d v="2017-09-30T00:00:00"/>
    <n v="32"/>
    <n v="37827583.130000003"/>
    <n v="100"/>
    <n v="0.33"/>
    <n v="1.1508718728125"/>
    <n v="0.23"/>
    <n v="1.1058858287787501"/>
    <n v="35.388346520920003"/>
    <x v="3"/>
    <x v="0"/>
    <x v="6"/>
  </r>
  <r>
    <x v="162"/>
    <s v="Fund IV"/>
    <s v="Realized"/>
    <x v="7"/>
    <x v="1"/>
    <d v="2017-03-02T00:00:00"/>
    <d v="2018-01-27T00:00:00"/>
    <n v="3.4999995699999999"/>
    <n v="4145414.48"/>
    <n v="100"/>
    <n v="0.23"/>
    <n v="1.18440428275538"/>
    <n v="0.17"/>
    <n v="1.1308524514884399"/>
    <n v="13.873686541214772"/>
    <x v="11"/>
    <x v="0"/>
    <x v="6"/>
  </r>
  <r>
    <x v="163"/>
    <s v="Fund IV"/>
    <s v="Realized"/>
    <x v="5"/>
    <x v="0"/>
    <d v="2017-04-12T00:00:00"/>
    <d v="2020-01-03T00:00:00"/>
    <n v="4.0712727800000001"/>
    <n v="17541381.780000001"/>
    <n v="100"/>
    <n v="0.87"/>
    <n v="4.0728735275707697"/>
    <n v="0.74"/>
    <n v="3.4077025271725399"/>
    <n v="13.873686541214772"/>
    <x v="52"/>
    <x v="0"/>
    <x v="6"/>
  </r>
  <r>
    <x v="164"/>
    <s v="Fund IV"/>
    <s v="Realized"/>
    <x v="1"/>
    <x v="2"/>
    <d v="2017-04-28T00:00:00"/>
    <d v="2020-01-15T00:00:00"/>
    <n v="2.5584032798999998"/>
    <n v="7877808.0854000002"/>
    <n v="100"/>
    <n v="0.87"/>
    <n v="3.1182772278187101"/>
    <n v="0.82"/>
    <n v="2.7177182487284299"/>
    <n v="13.873686541214772"/>
    <x v="52"/>
    <x v="6"/>
    <x v="6"/>
  </r>
  <r>
    <x v="164"/>
    <s v="Fund IV"/>
    <s v="Unrealized"/>
    <x v="8"/>
    <x v="2"/>
    <d v="2017-05-04T00:00:00"/>
    <d v="2023-07-30T00:00:00"/>
    <n v="22.917279749999999"/>
    <n v="2051174.43"/>
    <n v="20"/>
    <n v="-0.15"/>
    <n v="0.43858453270387399"/>
    <n v="-0.18"/>
    <n v="0.32704754884100001"/>
    <n v="7.4950401683409851"/>
    <x v="39"/>
    <x v="0"/>
    <x v="6"/>
  </r>
  <r>
    <x v="165"/>
    <s v="Fund IV"/>
    <s v="Unrealized"/>
    <x v="3"/>
    <x v="2"/>
    <d v="2017-07-07T00:00:00"/>
    <d v="2023-07-30T00:00:00"/>
    <n v="72.2545973"/>
    <n v="881587.28"/>
    <n v="0"/>
    <n v="0.4"/>
    <n v="5.3703382278517804"/>
    <n v="0.34"/>
    <n v="4.4124372407802799"/>
    <n v="318.81887594410227"/>
    <x v="76"/>
    <x v="0"/>
    <x v="6"/>
  </r>
  <r>
    <x v="166"/>
    <s v="Fund IV"/>
    <s v="Realized"/>
    <x v="2"/>
    <x v="1"/>
    <d v="2017-07-12T00:00:00"/>
    <d v="2018-07-27T00:00:00"/>
    <n v="19"/>
    <n v="30010204.420000002"/>
    <n v="100"/>
    <n v="0.47"/>
    <n v="1.5784844431578799"/>
    <n v="0.37"/>
    <n v="1.3838754808273199"/>
    <n v="26.293634135719078"/>
    <x v="12"/>
    <x v="0"/>
    <x v="6"/>
  </r>
  <r>
    <x v="167"/>
    <s v="Fund IV"/>
    <s v="Unrealized"/>
    <x v="8"/>
    <x v="1"/>
    <d v="2017-07-14T00:00:00"/>
    <d v="2023-07-30T00:00:00"/>
    <n v="41.978775570000003"/>
    <n v="52411857.829999998"/>
    <n v="77"/>
    <n v="0.2"/>
    <n v="1.85583281881273"/>
    <n v="0.15"/>
    <n v="1.7107242873544799"/>
    <n v="71.814110921001912"/>
    <x v="76"/>
    <x v="0"/>
    <x v="6"/>
  </r>
  <r>
    <x v="168"/>
    <s v="Fund IV"/>
    <s v="Unrealized"/>
    <x v="7"/>
    <x v="1"/>
    <d v="2017-08-15T00:00:00"/>
    <d v="2023-07-30T00:00:00"/>
    <n v="28.737140910000001"/>
    <n v="18577277.07"/>
    <n v="30"/>
    <n v="0.15"/>
    <n v="2.13752187584871"/>
    <n v="0.11"/>
    <n v="1.81178277483744"/>
    <n v="52.065456898814318"/>
    <x v="33"/>
    <x v="0"/>
    <x v="6"/>
  </r>
  <r>
    <x v="169"/>
    <s v="Fund IV"/>
    <s v="Unrealized"/>
    <x v="8"/>
    <x v="0"/>
    <d v="2017-09-22T00:00:00"/>
    <d v="2023-07-30T00:00:00"/>
    <n v="1.31920719"/>
    <n v="-10035.830000000002"/>
    <n v="-3"/>
    <n v="-0.23"/>
    <n v="0.21873870372728099"/>
    <n v="-0.27"/>
    <n v="0.102871871117747"/>
    <n v="31.887922467600024"/>
    <x v="69"/>
    <x v="0"/>
    <x v="6"/>
  </r>
  <r>
    <x v="170"/>
    <s v="Fund IV"/>
    <s v="Realized"/>
    <x v="8"/>
    <x v="2"/>
    <d v="2017-10-02T00:00:00"/>
    <d v="2019-07-30T00:00:00"/>
    <n v="54.870171970000001"/>
    <n v="-37327.519999999997"/>
    <n v="100"/>
    <n v="-0.77"/>
    <n v="-7.8041213723124803E-4"/>
    <s v="NM"/>
    <n v="-0.101273502822748"/>
    <n v="-5.5568945158884633"/>
    <x v="15"/>
    <x v="0"/>
    <x v="6"/>
  </r>
  <r>
    <x v="171"/>
    <s v="Fund IV"/>
    <s v="Unrealized"/>
    <x v="8"/>
    <x v="2"/>
    <d v="2017-11-10T00:00:00"/>
    <d v="2023-07-30T00:00:00"/>
    <n v="34.198720850000001"/>
    <n v="41027177.380000003"/>
    <n v="100"/>
    <n v="0.05"/>
    <n v="1.18874388505451"/>
    <n v="0.02"/>
    <n v="1.0717878884818299"/>
    <n v="25.211794085514963"/>
    <x v="19"/>
    <x v="0"/>
    <x v="6"/>
  </r>
  <r>
    <x v="172"/>
    <s v="Fund IV"/>
    <s v="Realized"/>
    <x v="8"/>
    <x v="0"/>
    <d v="2017-11-25T00:00:00"/>
    <d v="2019-03-21T00:00:00"/>
    <n v="12.15"/>
    <n v="28437841.410300002"/>
    <n v="88"/>
    <n v="0.5"/>
    <n v="2.4552348488711799"/>
    <n v="0.45"/>
    <n v="2.0750447807008201"/>
    <n v="13.873686541214772"/>
    <x v="59"/>
    <x v="0"/>
    <x v="6"/>
  </r>
  <r>
    <x v="173"/>
    <s v="Fund IV"/>
    <s v="Unrealized"/>
    <x v="11"/>
    <x v="2"/>
    <d v="2017-12-17T00:00:00"/>
    <d v="2023-07-30T00:00:00"/>
    <n v="14.000054720000001"/>
    <n v="2182847.2199999997"/>
    <n v="10"/>
    <n v="0.08"/>
    <n v="1.7037878882201101"/>
    <n v="0.05"/>
    <n v="1.3777480813874701"/>
    <n v="19.288548529799595"/>
    <x v="77"/>
    <x v="0"/>
    <x v="6"/>
  </r>
  <r>
    <x v="174"/>
    <s v="Fund IV"/>
    <s v="Realized"/>
    <x v="8"/>
    <x v="0"/>
    <d v="2017-12-21T00:00:00"/>
    <d v="2020-10-23T00:00:00"/>
    <n v="9.0971879315000006"/>
    <n v="13277123.428300001"/>
    <n v="100"/>
    <n v="0.14000000000000001"/>
    <n v="1.4584755577420001"/>
    <n v="0.1"/>
    <n v="1.28707558588474"/>
    <n v="7.4950401683409851"/>
    <x v="8"/>
    <x v="1"/>
    <x v="6"/>
  </r>
  <r>
    <x v="175"/>
    <s v="Fund IV"/>
    <s v="Realized"/>
    <x v="3"/>
    <x v="2"/>
    <d v="2018-02-15T00:00:00"/>
    <d v="2019-10-07T00:00:00"/>
    <n v="20.948494"/>
    <n v="4737430.7873"/>
    <n v="100"/>
    <n v="-0.78"/>
    <n v="0.221372887827743"/>
    <s v="NM"/>
    <n v="0.17007784754572799"/>
    <n v="3.5628747688445976"/>
    <x v="58"/>
    <x v="3"/>
    <x v="7"/>
  </r>
  <r>
    <x v="176"/>
    <s v="Fund IV"/>
    <s v="Unrealized"/>
    <x v="9"/>
    <x v="2"/>
    <d v="2018-03-09T00:00:00"/>
    <d v="2023-07-30T00:00:00"/>
    <n v="85.23"/>
    <n v="37841237.299999997"/>
    <n v="27"/>
    <n v="0.17"/>
    <n v="1.77837183007805"/>
    <n v="0.12"/>
    <n v="1.4778883378118"/>
    <n v="26.293634135719078"/>
    <x v="39"/>
    <x v="0"/>
    <x v="7"/>
  </r>
  <r>
    <x v="176"/>
    <s v="Fund IV"/>
    <s v="Unrealized"/>
    <x v="3"/>
    <x v="2"/>
    <d v="2018-04-04T00:00:00"/>
    <d v="2023-07-30T00:00:00"/>
    <n v="50.200351407799999"/>
    <n v="3807748.0057000001"/>
    <n v="13"/>
    <n v="-0.18"/>
    <n v="0.57878773385242799"/>
    <n v="-0.21"/>
    <n v="0.50887710782583195"/>
    <n v="25.545809636241696"/>
    <x v="76"/>
    <x v="3"/>
    <x v="7"/>
  </r>
  <r>
    <x v="177"/>
    <s v="Fund IV"/>
    <s v="Realized"/>
    <x v="0"/>
    <x v="0"/>
    <d v="2018-05-07T00:00:00"/>
    <d v="2019-12-20T00:00:00"/>
    <n v="8.8577388880000001"/>
    <n v="14283815.400800001"/>
    <n v="100"/>
    <n v="0.37"/>
    <n v="1.7137205747777799"/>
    <n v="0.3"/>
    <n v="1.4078850307701101"/>
    <n v="52.065456898814318"/>
    <x v="58"/>
    <x v="4"/>
    <x v="7"/>
  </r>
  <r>
    <x v="178"/>
    <s v="Fund IV"/>
    <s v="Unrealized"/>
    <x v="8"/>
    <x v="2"/>
    <d v="2018-07-02T00:00:00"/>
    <d v="2023-07-30T00:00:00"/>
    <n v="4.4349999999999996"/>
    <n v="8733877.4800000004"/>
    <n v="41"/>
    <n v="0.4"/>
    <n v="4.8273045021871503"/>
    <n v="0.34"/>
    <n v="3.8824521132581702"/>
    <n v="17.218675122299985"/>
    <x v="41"/>
    <x v="0"/>
    <x v="7"/>
  </r>
  <r>
    <x v="179"/>
    <s v="Fund IV"/>
    <s v="Unrealized"/>
    <x v="9"/>
    <x v="2"/>
    <d v="2018-09-25T00:00:00"/>
    <d v="2023-07-30T00:00:00"/>
    <n v="1.5783700000000001"/>
    <n v="2778475.8442000002"/>
    <n v="80"/>
    <n v="0.74"/>
    <n v="1.8748332372072001"/>
    <n v="0.74"/>
    <n v="1.7844438478815701"/>
    <n v="-5.5568945158884633"/>
    <x v="78"/>
    <x v="3"/>
    <x v="7"/>
  </r>
  <r>
    <x v="180"/>
    <s v="Fund IV"/>
    <s v="Unrealized"/>
    <x v="8"/>
    <x v="2"/>
    <d v="2018-10-17T00:00:00"/>
    <d v="2023-07-30T00:00:00"/>
    <n v="54.033000000000001"/>
    <n v="287144.09999999998"/>
    <n v="0"/>
    <n v="7.0000000000000007E-2"/>
    <n v="1.20388757713248"/>
    <n v="0.03"/>
    <n v="1.1058884875828701"/>
    <n v="59.754472649565223"/>
    <x v="48"/>
    <x v="0"/>
    <x v="7"/>
  </r>
  <r>
    <x v="181"/>
    <s v="Fund IV"/>
    <s v="Realized"/>
    <x v="2"/>
    <x v="2"/>
    <d v="2018-12-17T00:00:00"/>
    <d v="2020-11-19T00:00:00"/>
    <n v="2.3077884191"/>
    <n v="1853515.5474"/>
    <n v="100"/>
    <n v="-0.18"/>
    <n v="0.80350478082723298"/>
    <n v="-0.25"/>
    <n v="0.75785777870856996"/>
    <n v="59.754472649565223"/>
    <x v="7"/>
    <x v="4"/>
    <x v="7"/>
  </r>
  <r>
    <x v="182"/>
    <s v="Fund IV"/>
    <s v="Realized"/>
    <x v="7"/>
    <x v="1"/>
    <d v="2019-02-07T00:00:00"/>
    <d v="2020-12-11T00:00:00"/>
    <n v="17.5"/>
    <n v="24717827.449999999"/>
    <n v="100"/>
    <n v="0.3"/>
    <n v="1.4818348878787"/>
    <n v="0.23"/>
    <n v="1.37123032578788"/>
    <n v="23.996530701287899"/>
    <x v="6"/>
    <x v="0"/>
    <x v="8"/>
  </r>
  <r>
    <x v="183"/>
    <s v="Fund IV"/>
    <s v="Unrealized"/>
    <x v="1"/>
    <x v="2"/>
    <d v="2019-02-15T00:00:00"/>
    <d v="2023-07-30T00:00:00"/>
    <n v="13.788052499999999"/>
    <n v="7827075.7384000001"/>
    <n v="18"/>
    <n v="0.28000000000000003"/>
    <n v="2.7015725841741798"/>
    <n v="0.23"/>
    <n v="2.2800788882324401"/>
    <n v="3.6062202692337531"/>
    <x v="79"/>
    <x v="6"/>
    <x v="8"/>
  </r>
  <r>
    <x v="184"/>
    <s v="Fund IV"/>
    <s v="Unrealized"/>
    <x v="7"/>
    <x v="1"/>
    <d v="2019-04-17T00:00:00"/>
    <d v="2023-07-30T00:00:00"/>
    <n v="5.0874709121000006"/>
    <n v="235837.4307"/>
    <n v="7"/>
    <n v="-7.0000000000000007E-2"/>
    <n v="0.78250350222371101"/>
    <n v="-0.08"/>
    <n v="0.70884341778873805"/>
    <n v="31.437847415090513"/>
    <x v="18"/>
    <x v="6"/>
    <x v="8"/>
  </r>
  <r>
    <x v="185"/>
    <s v="Fund IV"/>
    <s v="Unrealized"/>
    <x v="3"/>
    <x v="2"/>
    <d v="2019-07-15T00:00:00"/>
    <d v="2023-07-30T00:00:00"/>
    <n v="4.0054031200000004"/>
    <n v="4527785.05"/>
    <n v="100"/>
    <n v="7.0000000000000007E-2"/>
    <n v="1.13014718228811"/>
    <n v="0.01"/>
    <n v="1.0148818774481301"/>
    <n v="4.065011038362198"/>
    <x v="32"/>
    <x v="0"/>
    <x v="8"/>
  </r>
  <r>
    <x v="185"/>
    <s v="Fund IV"/>
    <s v="Realized"/>
    <x v="0"/>
    <x v="1"/>
    <d v="2019-10-09T00:00:00"/>
    <d v="2021-07-30T00:00:00"/>
    <n v="44.094999999999999"/>
    <n v="83143784.352799997"/>
    <n v="100"/>
    <n v="0.45"/>
    <n v="1.88557037731818"/>
    <n v="0.37"/>
    <n v="1.77447708772752"/>
    <n v="78.245567183344988"/>
    <x v="15"/>
    <x v="6"/>
    <x v="8"/>
  </r>
  <r>
    <x v="186"/>
    <s v="Fund IV"/>
    <s v="Realized"/>
    <x v="7"/>
    <x v="0"/>
    <d v="2019-12-04T00:00:00"/>
    <d v="2021-12-30T00:00:00"/>
    <n v="8.6999999999999993"/>
    <n v="8758748.8800000008"/>
    <n v="100"/>
    <n v="0"/>
    <n v="1.0078358172780699"/>
    <n v="-0.02"/>
    <n v="0.87574788874418696"/>
    <n v="7.6190066320744263"/>
    <x v="10"/>
    <x v="0"/>
    <x v="8"/>
  </r>
  <r>
    <x v="187"/>
    <s v="Fund IV"/>
    <s v="Realized"/>
    <x v="2"/>
    <x v="0"/>
    <d v="2020-05-07T00:00:00"/>
    <d v="2020-12-15T00:00:00"/>
    <n v="3.25"/>
    <n v="7818577.4699999997"/>
    <n v="100"/>
    <s v="&gt;88"/>
    <n v="2.40702352715385"/>
    <s v="&gt;88"/>
    <n v="2.11474727218472"/>
    <n v="6.8729286346003402"/>
    <x v="3"/>
    <x v="0"/>
    <x v="9"/>
  </r>
  <r>
    <x v="188"/>
    <s v="Fund IV"/>
    <s v="Unrealized"/>
    <x v="0"/>
    <x v="2"/>
    <d v="2020-07-30T00:00:00"/>
    <d v="2023-07-30T00:00:00"/>
    <n v="19.184212747499998"/>
    <n v="753481.78709999996"/>
    <n v="2"/>
    <n v="0.27"/>
    <n v="1.77728187800713"/>
    <n v="0.2"/>
    <n v="1.4882770871775299"/>
    <n v="28.551424267643338"/>
    <x v="30"/>
    <x v="3"/>
    <x v="9"/>
  </r>
  <r>
    <x v="189"/>
    <s v="Fund V"/>
    <s v="Realized"/>
    <x v="0"/>
    <x v="0"/>
    <d v="2021-05-28T00:00:00"/>
    <d v="2021-12-31T00:00:00"/>
    <n v="10.237500000000001"/>
    <n v="13778517.210000001"/>
    <n v="100"/>
    <s v="&gt;88"/>
    <n v="1.3458845870573799"/>
    <s v="&gt;88"/>
    <n v="1.27540125373714"/>
    <n v="59.754472649565223"/>
    <x v="3"/>
    <x v="0"/>
    <x v="10"/>
  </r>
  <r>
    <x v="190"/>
    <s v="Fund V"/>
    <s v="Unrealized"/>
    <x v="3"/>
    <x v="0"/>
    <d v="2021-08-30T00:00:00"/>
    <d v="2023-07-30T00:00:00"/>
    <n v="28.584157799899998"/>
    <n v="8780478.8388"/>
    <n v="32"/>
    <n v="7.0000000000000007E-2"/>
    <n v="1.07784725143827"/>
    <n v="0.03"/>
    <n v="1.0377834888708399"/>
    <n v="29.664167008014854"/>
    <x v="6"/>
    <x v="0"/>
    <x v="10"/>
  </r>
  <r>
    <x v="191"/>
    <s v="Fund V"/>
    <s v="Unrealized"/>
    <x v="7"/>
    <x v="2"/>
    <d v="2021-09-30T00:00:00"/>
    <d v="2023-07-30T00:00:00"/>
    <n v="10.04087187"/>
    <n v="2345008.77"/>
    <n v="22"/>
    <n v="0.05"/>
    <n v="1.07107030577238"/>
    <n v="0.02"/>
    <n v="1.0312385734273699"/>
    <n v="10.354534383185808"/>
    <x v="15"/>
    <x v="0"/>
    <x v="10"/>
  </r>
  <r>
    <x v="192"/>
    <s v="Fund V"/>
    <s v="Unrealized"/>
    <x v="3"/>
    <x v="2"/>
    <d v="2021-09-30T00:00:00"/>
    <d v="2023-07-30T00:00:00"/>
    <n v="25"/>
    <n v="-147311.26999999999"/>
    <n v="0"/>
    <n v="0.21"/>
    <n v="1.3581807388480001"/>
    <n v="0.17"/>
    <n v="1.28734451187"/>
    <n v="8.9585273384891835"/>
    <x v="15"/>
    <x v="0"/>
    <x v="10"/>
  </r>
  <r>
    <x v="193"/>
    <s v="Fund V"/>
    <s v="Realized"/>
    <x v="10"/>
    <x v="1"/>
    <d v="2021-10-05T00:00:00"/>
    <d v="2022-10-10T00:00:00"/>
    <n v="8.1290999999999993"/>
    <n v="8337780.3174999999"/>
    <n v="100"/>
    <n v="0.15"/>
    <n v="1.14855153822328"/>
    <n v="0.1"/>
    <n v="1.1020318778818301"/>
    <n v="8.9585273384891835"/>
    <x v="38"/>
    <x v="4"/>
    <x v="10"/>
  </r>
  <r>
    <x v="194"/>
    <s v="Fund V"/>
    <s v="Unrealized"/>
    <x v="10"/>
    <x v="1"/>
    <d v="2021-10-27T00:00:00"/>
    <d v="2023-07-30T00:00:00"/>
    <n v="21.1"/>
    <n v="2373478.38"/>
    <n v="8"/>
    <n v="0.24"/>
    <n v="1.1821281182180099"/>
    <n v="0.17"/>
    <n v="1.1382528875270701"/>
    <n v="24.017135926821179"/>
    <x v="58"/>
    <x v="0"/>
    <x v="10"/>
  </r>
  <r>
    <x v="194"/>
    <s v="Fund V"/>
    <s v="Unrealized"/>
    <x v="9"/>
    <x v="2"/>
    <d v="2021-12-15T00:00:00"/>
    <d v="2023-07-30T00:00:00"/>
    <n v="5"/>
    <n v="2270770.7799999998"/>
    <n v="33"/>
    <n v="0.31"/>
    <n v="1.3878208540000001"/>
    <n v="0.23"/>
    <n v="1.2824877814"/>
    <n v="78.245567183344988"/>
    <x v="57"/>
    <x v="7"/>
    <x v="10"/>
  </r>
  <r>
    <x v="195"/>
    <s v="Fund V"/>
    <s v="Unrealized"/>
    <x v="9"/>
    <x v="1"/>
    <d v="2021-12-21T00:00:00"/>
    <d v="2023-07-30T00:00:00"/>
    <n v="27.030017507499998"/>
    <n v="28300247.484099999"/>
    <n v="82"/>
    <n v="0.18"/>
    <n v="1.2203177281747699"/>
    <n v="0.13"/>
    <n v="1.1537870145118001"/>
    <n v="31.186883202180113"/>
    <x v="57"/>
    <x v="3"/>
    <x v="10"/>
  </r>
  <r>
    <x v="196"/>
    <s v="Fund V"/>
    <s v="Unrealized"/>
    <x v="7"/>
    <x v="0"/>
    <d v="2022-02-11T00:00:00"/>
    <d v="2023-07-30T00:00:00"/>
    <n v="5.1179204880000002"/>
    <n v="223757.1483"/>
    <n v="4"/>
    <n v="0.05"/>
    <n v="1.0552288058757799"/>
    <n v="0.02"/>
    <n v="1.0271414178121401"/>
    <n v="5.2568281062941198"/>
    <x v="45"/>
    <x v="4"/>
    <x v="11"/>
  </r>
  <r>
    <x v="197"/>
    <s v="Fund V"/>
    <s v="Realized"/>
    <x v="10"/>
    <x v="1"/>
    <d v="2022-03-25T00:00:00"/>
    <d v="2022-09-23T00:00:00"/>
    <n v="4.3029999999999999"/>
    <n v="4378337.1376999998"/>
    <n v="100"/>
    <n v="0.05"/>
    <n v="1.01750781701138"/>
    <n v="0"/>
    <n v="0.888818083478772"/>
    <n v="3.8245842132091559"/>
    <x v="3"/>
    <x v="4"/>
    <x v="11"/>
  </r>
  <r>
    <x v="198"/>
    <s v="Fund V"/>
    <s v="Unrealized"/>
    <x v="10"/>
    <x v="1"/>
    <d v="2022-03-25T00:00:00"/>
    <d v="2023-07-30T00:00:00"/>
    <n v="15.981771197"/>
    <n v="828530.10880000005"/>
    <n v="4"/>
    <n v="0.17"/>
    <n v="1.2053101183523001"/>
    <n v="0.11"/>
    <n v="1.14420370855483"/>
    <n v="18.286401872882166"/>
    <x v="14"/>
    <x v="4"/>
    <x v="11"/>
  </r>
  <r>
    <x v="199"/>
    <s v="Fund V"/>
    <s v="Realized"/>
    <x v="7"/>
    <x v="0"/>
    <d v="2022-04-01T00:00:00"/>
    <d v="2023-02-17T00:00:00"/>
    <n v="5.8323230800000001"/>
    <n v="8881743.3136999998"/>
    <n v="100"/>
    <n v="0.87"/>
    <n v="1.7114352508814801"/>
    <n v="0.78"/>
    <n v="1.5487443778837799"/>
    <n v="9.0327775801518122"/>
    <x v="11"/>
    <x v="0"/>
    <x v="11"/>
  </r>
  <r>
    <x v="200"/>
    <s v="Fund V"/>
    <s v="Unrealized"/>
    <x v="8"/>
    <x v="0"/>
    <d v="2022-07-29T00:00:00"/>
    <d v="2023-07-30T00:00:00"/>
    <n v="17.7"/>
    <n v="4434088.78"/>
    <n v="23"/>
    <n v="0.18"/>
    <n v="1.17285588727847"/>
    <n v="0.13"/>
    <n v="1.1141547778101799"/>
    <n v="10.354534383185808"/>
    <x v="38"/>
    <x v="0"/>
    <x v="11"/>
  </r>
  <r>
    <x v="201"/>
    <s v="Fund V"/>
    <s v="Unrealized"/>
    <x v="0"/>
    <x v="2"/>
    <d v="2022-08-04T00:00:00"/>
    <d v="2023-07-30T00:00:00"/>
    <n v="10.0507425"/>
    <n v="-58432.055699999997"/>
    <n v="0"/>
    <n v="0.56999999999999995"/>
    <n v="1.40377574830777"/>
    <n v="0.42"/>
    <n v="1.3082147872888801"/>
    <n v="6.1263571468240281"/>
    <x v="11"/>
    <x v="4"/>
    <x v="11"/>
  </r>
  <r>
    <x v="202"/>
    <s v="Fund V"/>
    <s v="Unrealized"/>
    <x v="0"/>
    <x v="0"/>
    <d v="2022-09-23T00:00:00"/>
    <d v="2023-07-30T00:00:00"/>
    <n v="4.7595099999999997"/>
    <n v="523318.38"/>
    <n v="8"/>
    <n v="0.54"/>
    <n v="1.3731880752188299"/>
    <n v="0.41"/>
    <n v="1.2871823248242"/>
    <n v="8.9585273384891835"/>
    <x v="4"/>
    <x v="0"/>
    <x v="11"/>
  </r>
  <r>
    <x v="203"/>
    <s v="Fund V"/>
    <s v="Unrealized"/>
    <x v="3"/>
    <x v="0"/>
    <d v="2022-10-21T00:00:00"/>
    <d v="2023-07-30T00:00:00"/>
    <n v="15.357973299999999"/>
    <n v="-107111.22"/>
    <n v="0"/>
    <n v="0.88"/>
    <n v="1.48378211073748"/>
    <n v="0.77"/>
    <n v="1.37778817008544"/>
    <n v="21.160033929228046"/>
    <x v="26"/>
    <x v="0"/>
    <x v="11"/>
  </r>
  <r>
    <x v="203"/>
    <s v="Fund V"/>
    <s v="Unrealized"/>
    <x v="9"/>
    <x v="2"/>
    <d v="2022-12-07T00:00:00"/>
    <d v="2023-07-30T00:00:00"/>
    <n v="17"/>
    <n v="0"/>
    <n v="0"/>
    <s v="&gt;88"/>
    <n v="1.2747823187588201"/>
    <n v="0.74"/>
    <n v="1.20477083558412"/>
    <n v="6.4124389070000003"/>
    <x v="3"/>
    <x v="0"/>
    <x v="11"/>
  </r>
  <r>
    <x v="204"/>
    <s v="Fund V"/>
    <s v="Unrealized"/>
    <x v="1"/>
    <x v="0"/>
    <d v="2022-12-12T00:00:00"/>
    <d v="2023-07-30T00:00:00"/>
    <n v="4.7924018432000004"/>
    <n v="407485.87300000002"/>
    <n v="8"/>
    <n v="0.27"/>
    <n v="1.1308251445773401"/>
    <n v="0.2"/>
    <n v="1.08705347137472"/>
    <n v="5.2095970598731665"/>
    <x v="3"/>
    <x v="4"/>
    <x v="11"/>
  </r>
  <r>
    <x v="205"/>
    <s v="Fund V"/>
    <s v="Unrealized"/>
    <x v="5"/>
    <x v="1"/>
    <d v="2022-12-14T00:00:00"/>
    <d v="2023-07-30T00:00:00"/>
    <n v="7.79"/>
    <n v="374555.58"/>
    <n v="5"/>
    <n v="0.23"/>
    <n v="1.1158817055228301"/>
    <n v="0.17"/>
    <n v="1.08431748282778"/>
    <n v="8.4468331912284054"/>
    <x v="3"/>
    <x v="0"/>
    <x v="11"/>
  </r>
  <r>
    <x v="206"/>
    <s v="Fund V"/>
    <s v="Unrealized"/>
    <x v="7"/>
    <x v="0"/>
    <d v="2023-01-10T00:00:00"/>
    <d v="2023-07-30T00:00:00"/>
    <n v="21.107275176999998"/>
    <n v="12328571.7213"/>
    <n v="48"/>
    <n v="0.56999999999999995"/>
    <n v="1.20008781750278"/>
    <n v="0.42"/>
    <n v="1.15258401435874"/>
    <n v="24.327907955681244"/>
    <x v="3"/>
    <x v="4"/>
    <x v="12"/>
  </r>
  <r>
    <x v="207"/>
    <s v="Fund V"/>
    <s v="Unrealized"/>
    <x v="7"/>
    <x v="2"/>
    <d v="2023-03-20T00:00:00"/>
    <d v="2023-07-30T00:00:00"/>
    <n v="9.8742805499999999"/>
    <n v="-15388.8"/>
    <n v="0"/>
    <n v="-0.01"/>
    <n v="0.88844050410337005"/>
    <n v="-0.04"/>
    <n v="0.88322304288804698"/>
    <n v="8.7211921137012585"/>
    <x v="2"/>
    <x v="0"/>
    <x v="12"/>
  </r>
  <r>
    <x v="208"/>
    <s v="Fund V"/>
    <s v="Unrealized"/>
    <x v="9"/>
    <x v="0"/>
    <d v="2023-04-11T00:00:00"/>
    <d v="2023-07-30T00:00:00"/>
    <n v="4.5727150099999996"/>
    <n v="-5522.41"/>
    <n v="0"/>
    <n v="0"/>
    <n v="0.88831231227112795"/>
    <n v="-0.02"/>
    <n v="0.88528148228772996"/>
    <n v="4.0481399221321519"/>
    <x v="2"/>
    <x v="1"/>
    <x v="12"/>
  </r>
  <r>
    <x v="209"/>
    <s v="Fund V"/>
    <s v="Unrealized"/>
    <x v="2"/>
    <x v="1"/>
    <d v="2023-04-18T00:00:00"/>
    <d v="2023-07-30T00:00:00"/>
    <n v="24.919073789999999"/>
    <n v="-1885.71"/>
    <n v="0"/>
    <n v="0.1"/>
    <n v="1.0137870542088301"/>
    <n v="7.0000000000000007E-2"/>
    <n v="1.00872322152544"/>
    <n v="25.136448390878954"/>
    <x v="25"/>
    <x v="1"/>
    <x v="12"/>
  </r>
  <r>
    <x v="210"/>
    <s v="Fund V"/>
    <s v="Unrealized"/>
    <x v="3"/>
    <x v="1"/>
    <d v="2023-04-24T00:00:00"/>
    <d v="2023-07-30T00:00:00"/>
    <n v="23.472999999999999"/>
    <n v="50000"/>
    <n v="0"/>
    <n v="0.27"/>
    <n v="1.0117250824107"/>
    <n v="0.18"/>
    <n v="1.00852721857788"/>
    <n v="26.39016773933227"/>
    <x v="25"/>
    <x v="0"/>
    <x v="12"/>
  </r>
  <r>
    <x v="211"/>
    <s v="Fund V"/>
    <s v="Unrealized"/>
    <x v="6"/>
    <x v="1"/>
    <d v="2023-04-24T00:00:00"/>
    <d v="2023-07-30T00:00:00"/>
    <n v="25.8"/>
    <n v="28124.41"/>
    <n v="0"/>
    <n v="0.18"/>
    <n v="1.0324248340503801"/>
    <n v="0.13"/>
    <n v="1.0228747185787701"/>
    <n v="26.39016773933227"/>
    <x v="25"/>
    <x v="0"/>
    <x v="12"/>
  </r>
  <r>
    <x v="212"/>
    <s v="Fund V"/>
    <s v="Unrealized"/>
    <x v="1"/>
    <x v="2"/>
    <d v="2023-05-15T00:00:00"/>
    <d v="2023-07-30T00:00:00"/>
    <n v="33.535270198199996"/>
    <n v="147488.11809999999"/>
    <n v="0"/>
    <s v="&gt;88"/>
    <n v="1.53824571518742"/>
    <s v="&gt;88"/>
    <n v="1.4277074577447799"/>
    <n v="47.878555359456399"/>
    <x v="25"/>
    <x v="4"/>
    <x v="12"/>
  </r>
  <r>
    <x v="212"/>
    <s v="Fund V"/>
    <s v="Unrealized"/>
    <x v="0"/>
    <x v="1"/>
    <d v="2023-07-01T00:00:00"/>
    <d v="2023-07-30T00:00:00"/>
    <n v="7.2037742737999997"/>
    <n v="0"/>
    <n v="0"/>
    <n v="0.35"/>
    <n v="1.0242023575445196"/>
    <n v="0.25"/>
    <n v="1.0180553233755001"/>
    <n v="7.3338407478375673"/>
    <x v="13"/>
    <x v="3"/>
    <x v="12"/>
  </r>
  <r>
    <x v="213"/>
    <s v="Fund V"/>
    <s v="Unrealized"/>
    <x v="8"/>
    <x v="1"/>
    <d v="2023-07-14T00:00:00"/>
    <d v="2023-07-30T00:00:00"/>
    <n v="2.8925000000000001"/>
    <n v="25247.32"/>
    <n v="1"/>
    <n v="0.24"/>
    <n v="1.0085231755227999"/>
    <n v="0.17"/>
    <n v="1.00787288108777"/>
    <n v="7.3338407478375673"/>
    <x v="13"/>
    <x v="0"/>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35FF90-6C50-4A17-A934-5A79BCA9FB95}" name="PivotTable45"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status)">
  <location ref="B26:C36" firstHeaderRow="1" firstDataRow="1" firstDataCol="1"/>
  <pivotFields count="7">
    <pivotField numFmtId="3" showAll="0"/>
    <pivotField numFmtId="43" showAll="0"/>
    <pivotField numFmtId="43" showAll="0"/>
    <pivotField numFmtId="39" showAll="0"/>
    <pivotField dataField="1" numFmtId="10" showAll="0"/>
    <pivotField axis="axisRow" showAll="0">
      <items count="3">
        <item x="0"/>
        <item x="1"/>
        <item t="default"/>
      </items>
    </pivotField>
    <pivotField axis="axisRow" showAll="0">
      <items count="4">
        <item x="1"/>
        <item x="0"/>
        <item x="2"/>
        <item t="default" sd="0"/>
      </items>
    </pivotField>
  </pivotFields>
  <rowFields count="2">
    <field x="6"/>
    <field x="5"/>
  </rowFields>
  <rowItems count="10">
    <i>
      <x/>
    </i>
    <i r="1">
      <x/>
    </i>
    <i r="1">
      <x v="1"/>
    </i>
    <i>
      <x v="1"/>
    </i>
    <i r="1">
      <x/>
    </i>
    <i r="1">
      <x v="1"/>
    </i>
    <i>
      <x v="2"/>
    </i>
    <i r="1">
      <x/>
    </i>
    <i r="1">
      <x v="1"/>
    </i>
    <i t="grand">
      <x/>
    </i>
  </rowItems>
  <colItems count="1">
    <i/>
  </colItems>
  <dataFields count="1">
    <dataField name="Deal return " fld="4" subtotal="average" baseField="6" baseItem="0" numFmtId="1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67B2EE-01E8-4F00-9AB3-11CF031E69A2}" name="PivotTable54"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us">
  <location ref="E26:F29" firstHeaderRow="1" firstDataRow="1" firstDataCol="1"/>
  <pivotFields count="7">
    <pivotField numFmtId="3" showAll="0"/>
    <pivotField numFmtId="43" showAll="0"/>
    <pivotField numFmtId="43" showAll="0"/>
    <pivotField numFmtId="39" showAll="0"/>
    <pivotField dataField="1" numFmtId="10" showAll="0"/>
    <pivotField axis="axisRow" showAll="0">
      <items count="3">
        <item x="0"/>
        <item x="1"/>
        <item t="default"/>
      </items>
    </pivotField>
    <pivotField showAll="0"/>
  </pivotFields>
  <rowFields count="1">
    <field x="5"/>
  </rowFields>
  <rowItems count="3">
    <i>
      <x/>
    </i>
    <i>
      <x v="1"/>
    </i>
    <i t="grand">
      <x/>
    </i>
  </rowItems>
  <colItems count="1">
    <i/>
  </colItems>
  <dataFields count="1">
    <dataField name="Deal return" fld="4" subtotal="average" baseField="5" baseItem="0" numFmtId="1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89AA43-8B39-42C2-87CF-75FCDD433007}" name="PivotTable60"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Years">
  <location ref="B63:C77" firstHeaderRow="1" firstDataRow="1" firstDataCol="1"/>
  <pivotFields count="18">
    <pivotField dataField="1" multipleItemSelectionAllowed="1" showAll="0">
      <items count="215">
        <item x="0"/>
        <item x="6"/>
        <item x="97"/>
        <item x="101"/>
        <item x="121"/>
        <item x="117"/>
        <item x="111"/>
        <item x="107"/>
        <item x="102"/>
        <item x="88"/>
        <item x="84"/>
        <item x="8"/>
        <item x="81"/>
        <item x="127"/>
        <item x="99"/>
        <item x="87"/>
        <item x="125"/>
        <item x="126"/>
        <item x="98"/>
        <item x="100"/>
        <item x="105"/>
        <item x="10"/>
        <item x="109"/>
        <item x="78"/>
        <item x="103"/>
        <item x="108"/>
        <item x="116"/>
        <item x="112"/>
        <item x="91"/>
        <item x="79"/>
        <item x="95"/>
        <item x="12"/>
        <item x="89"/>
        <item x="85"/>
        <item x="90"/>
        <item x="110"/>
        <item x="120"/>
        <item x="123"/>
        <item x="113"/>
        <item x="80"/>
        <item x="122"/>
        <item x="14"/>
        <item x="119"/>
        <item x="86"/>
        <item x="93"/>
        <item x="83"/>
        <item x="106"/>
        <item x="82"/>
        <item x="94"/>
        <item x="96"/>
        <item x="124"/>
        <item x="11"/>
        <item x="92"/>
        <item x="114"/>
        <item x="104"/>
        <item x="128"/>
        <item x="129"/>
        <item x="130"/>
        <item x="131"/>
        <item x="132"/>
        <item x="133"/>
        <item x="13"/>
        <item x="134"/>
        <item x="136"/>
        <item x="135"/>
        <item x="137"/>
        <item x="138"/>
        <item x="139"/>
        <item x="140"/>
        <item x="141"/>
        <item x="142"/>
        <item x="18"/>
        <item x="146"/>
        <item x="144"/>
        <item x="145"/>
        <item x="143"/>
        <item x="147"/>
        <item x="148"/>
        <item x="149"/>
        <item x="150"/>
        <item x="151"/>
        <item x="17"/>
        <item x="152"/>
        <item x="153"/>
        <item x="154"/>
        <item x="157"/>
        <item x="155"/>
        <item x="156"/>
        <item x="158"/>
        <item x="159"/>
        <item x="160"/>
        <item x="1"/>
        <item x="25"/>
        <item x="161"/>
        <item x="172"/>
        <item x="173"/>
        <item x="174"/>
        <item x="162"/>
        <item x="163"/>
        <item x="164"/>
        <item x="165"/>
        <item x="166"/>
        <item x="23"/>
        <item x="167"/>
        <item x="168"/>
        <item x="169"/>
        <item x="170"/>
        <item x="171"/>
        <item x="175"/>
        <item x="176"/>
        <item x="177"/>
        <item x="178"/>
        <item x="20"/>
        <item x="179"/>
        <item x="180"/>
        <item x="181"/>
        <item x="182"/>
        <item x="183"/>
        <item x="184"/>
        <item x="185"/>
        <item x="186"/>
        <item x="187"/>
        <item x="22"/>
        <item x="188"/>
        <item x="189"/>
        <item x="190"/>
        <item x="191"/>
        <item x="192"/>
        <item x="193"/>
        <item x="194"/>
        <item x="195"/>
        <item x="196"/>
        <item x="21"/>
        <item x="197"/>
        <item x="198"/>
        <item x="199"/>
        <item x="200"/>
        <item x="201"/>
        <item x="202"/>
        <item x="203"/>
        <item x="204"/>
        <item x="205"/>
        <item x="15"/>
        <item x="206"/>
        <item x="207"/>
        <item x="208"/>
        <item x="209"/>
        <item x="210"/>
        <item x="211"/>
        <item x="212"/>
        <item x="213"/>
        <item x="19"/>
        <item x="16"/>
        <item x="24"/>
        <item x="9"/>
        <item x="26"/>
        <item x="27"/>
        <item x="29"/>
        <item x="28"/>
        <item x="31"/>
        <item x="32"/>
        <item x="37"/>
        <item x="34"/>
        <item x="30"/>
        <item x="2"/>
        <item x="35"/>
        <item x="33"/>
        <item x="38"/>
        <item x="40"/>
        <item x="36"/>
        <item x="39"/>
        <item x="41"/>
        <item x="43"/>
        <item x="42"/>
        <item x="5"/>
        <item x="44"/>
        <item x="47"/>
        <item x="45"/>
        <item x="46"/>
        <item x="48"/>
        <item x="49"/>
        <item x="51"/>
        <item x="50"/>
        <item x="52"/>
        <item x="3"/>
        <item x="53"/>
        <item x="58"/>
        <item x="56"/>
        <item x="54"/>
        <item x="57"/>
        <item x="60"/>
        <item x="55"/>
        <item x="61"/>
        <item x="59"/>
        <item x="7"/>
        <item x="62"/>
        <item x="63"/>
        <item x="64"/>
        <item x="65"/>
        <item x="66"/>
        <item x="67"/>
        <item x="68"/>
        <item x="74"/>
        <item x="71"/>
        <item x="4"/>
        <item x="75"/>
        <item x="76"/>
        <item x="77"/>
        <item x="72"/>
        <item x="70"/>
        <item x="69"/>
        <item x="73"/>
        <item x="115"/>
        <item x="118"/>
        <item t="default"/>
      </items>
    </pivotField>
    <pivotField showAll="0"/>
    <pivotField showAll="0"/>
    <pivotField multipleItemSelectionAllowed="1" showAll="0">
      <items count="13">
        <item x="7"/>
        <item x="1"/>
        <item x="2"/>
        <item x="8"/>
        <item x="9"/>
        <item x="5"/>
        <item x="10"/>
        <item x="0"/>
        <item x="3"/>
        <item x="6"/>
        <item x="11"/>
        <item x="4"/>
        <item t="default"/>
      </items>
    </pivotField>
    <pivotField showAll="0"/>
    <pivotField numFmtId="14" showAll="0"/>
    <pivotField numFmtId="14" showAll="0"/>
    <pivotField numFmtId="43" showAll="0"/>
    <pivotField numFmtId="3" showAll="0"/>
    <pivotField numFmtId="3" showAll="0"/>
    <pivotField showAll="0"/>
    <pivotField numFmtId="167" showAll="0"/>
    <pivotField showAll="0"/>
    <pivotField numFmtId="167" showAll="0"/>
    <pivotField showAll="0"/>
    <pivotField showAll="0"/>
    <pivotField showAll="0"/>
    <pivotField axis="axisRow" showAll="0">
      <items count="14">
        <item x="0"/>
        <item x="1"/>
        <item x="2"/>
        <item x="3"/>
        <item x="4"/>
        <item x="5"/>
        <item x="6"/>
        <item x="7"/>
        <item x="8"/>
        <item x="9"/>
        <item x="10"/>
        <item x="11"/>
        <item x="12"/>
        <item t="default"/>
      </items>
    </pivotField>
  </pivotFields>
  <rowFields count="1">
    <field x="17"/>
  </rowFields>
  <rowItems count="14">
    <i>
      <x/>
    </i>
    <i>
      <x v="1"/>
    </i>
    <i>
      <x v="2"/>
    </i>
    <i>
      <x v="3"/>
    </i>
    <i>
      <x v="4"/>
    </i>
    <i>
      <x v="5"/>
    </i>
    <i>
      <x v="6"/>
    </i>
    <i>
      <x v="7"/>
    </i>
    <i>
      <x v="8"/>
    </i>
    <i>
      <x v="9"/>
    </i>
    <i>
      <x v="10"/>
    </i>
    <i>
      <x v="11"/>
    </i>
    <i>
      <x v="12"/>
    </i>
    <i t="grand">
      <x/>
    </i>
  </rowItems>
  <colItems count="1">
    <i/>
  </colItems>
  <dataFields count="1">
    <dataField name="Count of Deal" fld="0" subtotal="count" baseField="0" baseItem="0"/>
  </dataFields>
  <formats count="2">
    <format dxfId="3">
      <pivotArea collapsedLevelsAreSubtotals="1" fieldPosition="0">
        <references count="1">
          <reference field="17" count="0"/>
        </references>
      </pivotArea>
    </format>
    <format dxfId="2">
      <pivotArea collapsedLevelsAreSubtotals="1" fieldPosition="0">
        <references count="1">
          <reference field="17" count="0"/>
        </references>
      </pivotArea>
    </format>
  </formats>
  <chartFormats count="2">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115AF-9D69-48C3-9361-D04BC9861A31}">
  <dimension ref="A2:DD89"/>
  <sheetViews>
    <sheetView tabSelected="1" topLeftCell="F16" workbookViewId="0">
      <selection activeCell="BY43" sqref="BY43"/>
    </sheetView>
  </sheetViews>
  <sheetFormatPr defaultRowHeight="14.5" x14ac:dyDescent="0.35"/>
  <cols>
    <col min="1" max="1" width="13.90625" customWidth="1"/>
    <col min="29" max="29" width="10.36328125" bestFit="1" customWidth="1"/>
    <col min="30" max="31" width="10.36328125" customWidth="1"/>
    <col min="32" max="32" width="11.7265625" customWidth="1"/>
    <col min="34" max="34" width="9.1796875" customWidth="1"/>
    <col min="48" max="48" width="12.81640625" customWidth="1"/>
    <col min="62" max="62" width="18" customWidth="1"/>
    <col min="64" max="64" width="9.81640625" bestFit="1" customWidth="1"/>
    <col min="74" max="74" width="9.81640625" bestFit="1" customWidth="1"/>
    <col min="79" max="79" width="8.7265625" customWidth="1"/>
  </cols>
  <sheetData>
    <row r="2" spans="1:108" x14ac:dyDescent="0.35">
      <c r="A2" s="1">
        <v>1</v>
      </c>
      <c r="BJ2" s="2" t="s">
        <v>0</v>
      </c>
    </row>
    <row r="3" spans="1:108" x14ac:dyDescent="0.35">
      <c r="C3" s="2" t="s">
        <v>1</v>
      </c>
      <c r="AH3" s="2" t="s">
        <v>2</v>
      </c>
      <c r="AV3" s="2" t="s">
        <v>3</v>
      </c>
      <c r="BK3" t="s">
        <v>4</v>
      </c>
      <c r="CB3" t="s">
        <v>5</v>
      </c>
      <c r="CP3" t="s">
        <v>6</v>
      </c>
      <c r="CS3" s="3" t="s">
        <v>7</v>
      </c>
      <c r="CT3" s="3" t="s">
        <v>8</v>
      </c>
      <c r="CU3" s="3" t="s">
        <v>9</v>
      </c>
      <c r="CV3" s="4"/>
      <c r="CW3" s="4"/>
      <c r="CX3" s="4"/>
      <c r="CY3" s="4"/>
      <c r="CZ3" s="4"/>
      <c r="DA3" s="4"/>
      <c r="DB3" s="4"/>
      <c r="DC3" s="4"/>
      <c r="DD3" s="4"/>
    </row>
    <row r="4" spans="1:108" x14ac:dyDescent="0.35">
      <c r="C4" s="4" t="s">
        <v>10</v>
      </c>
      <c r="D4" s="4" t="s">
        <v>11</v>
      </c>
      <c r="E4" s="4" t="s">
        <v>12</v>
      </c>
      <c r="F4" s="4" t="s">
        <v>13</v>
      </c>
      <c r="G4" s="4" t="s">
        <v>14</v>
      </c>
      <c r="H4" s="4" t="s">
        <v>15</v>
      </c>
      <c r="I4" s="4" t="s">
        <v>16</v>
      </c>
      <c r="J4" s="4" t="s">
        <v>17</v>
      </c>
      <c r="K4" s="4" t="s">
        <v>18</v>
      </c>
      <c r="L4" s="4" t="s">
        <v>19</v>
      </c>
      <c r="M4" s="4" t="s">
        <v>7</v>
      </c>
      <c r="N4" s="4" t="s">
        <v>8</v>
      </c>
      <c r="O4" s="4" t="s">
        <v>9</v>
      </c>
      <c r="Q4" s="4" t="s">
        <v>10</v>
      </c>
      <c r="R4" s="4" t="s">
        <v>11</v>
      </c>
      <c r="S4" s="4" t="s">
        <v>12</v>
      </c>
      <c r="T4" s="4" t="s">
        <v>13</v>
      </c>
      <c r="U4" s="4" t="s">
        <v>14</v>
      </c>
      <c r="V4" s="4" t="s">
        <v>15</v>
      </c>
      <c r="W4" s="4" t="s">
        <v>16</v>
      </c>
      <c r="X4" s="4" t="s">
        <v>17</v>
      </c>
      <c r="Y4" s="4" t="s">
        <v>18</v>
      </c>
      <c r="Z4" s="4" t="s">
        <v>19</v>
      </c>
      <c r="AA4" s="4" t="s">
        <v>7</v>
      </c>
      <c r="AB4" s="4" t="s">
        <v>8</v>
      </c>
      <c r="AC4" s="4" t="s">
        <v>9</v>
      </c>
      <c r="AD4" s="4"/>
      <c r="AE4" s="4" t="s">
        <v>10</v>
      </c>
      <c r="AF4" s="4" t="s">
        <v>20</v>
      </c>
      <c r="AH4" s="4" t="s">
        <v>10</v>
      </c>
      <c r="AI4" s="4" t="s">
        <v>11</v>
      </c>
      <c r="AJ4" s="4" t="s">
        <v>12</v>
      </c>
      <c r="AK4" s="4" t="s">
        <v>13</v>
      </c>
      <c r="AL4" s="4" t="s">
        <v>14</v>
      </c>
      <c r="AM4" s="4" t="s">
        <v>15</v>
      </c>
      <c r="AN4" s="4" t="s">
        <v>16</v>
      </c>
      <c r="AO4" s="4" t="s">
        <v>17</v>
      </c>
      <c r="AP4" s="4" t="s">
        <v>18</v>
      </c>
      <c r="AQ4" s="4" t="s">
        <v>19</v>
      </c>
      <c r="AR4" s="4" t="s">
        <v>7</v>
      </c>
      <c r="AS4" s="4" t="s">
        <v>8</v>
      </c>
      <c r="AT4" s="4" t="s">
        <v>9</v>
      </c>
      <c r="AV4" s="4" t="s">
        <v>10</v>
      </c>
      <c r="AW4" s="4" t="s">
        <v>11</v>
      </c>
      <c r="AX4" s="4" t="s">
        <v>12</v>
      </c>
      <c r="AY4" s="4" t="s">
        <v>13</v>
      </c>
      <c r="AZ4" s="4" t="s">
        <v>14</v>
      </c>
      <c r="BA4" s="4" t="s">
        <v>15</v>
      </c>
      <c r="BB4" s="4" t="s">
        <v>16</v>
      </c>
      <c r="BC4" s="4" t="s">
        <v>17</v>
      </c>
      <c r="BD4" s="4" t="s">
        <v>18</v>
      </c>
      <c r="BE4" s="4" t="s">
        <v>19</v>
      </c>
      <c r="BF4" s="4" t="s">
        <v>7</v>
      </c>
      <c r="BG4" s="4" t="s">
        <v>8</v>
      </c>
      <c r="BH4" s="4" t="s">
        <v>9</v>
      </c>
      <c r="BJ4" s="4" t="s">
        <v>10</v>
      </c>
      <c r="BK4" s="4" t="s">
        <v>11</v>
      </c>
      <c r="BL4" s="4" t="s">
        <v>12</v>
      </c>
      <c r="BM4" s="4" t="s">
        <v>13</v>
      </c>
      <c r="BN4" s="4" t="s">
        <v>14</v>
      </c>
      <c r="BO4" s="4" t="s">
        <v>15</v>
      </c>
      <c r="BP4" s="4" t="s">
        <v>16</v>
      </c>
      <c r="BQ4" s="4" t="s">
        <v>17</v>
      </c>
      <c r="BR4" s="4" t="s">
        <v>18</v>
      </c>
      <c r="BS4" s="4" t="s">
        <v>19</v>
      </c>
      <c r="BT4" s="4" t="s">
        <v>7</v>
      </c>
      <c r="BU4" s="4" t="s">
        <v>8</v>
      </c>
      <c r="BV4" s="4" t="s">
        <v>9</v>
      </c>
      <c r="BX4" s="4" t="s">
        <v>10</v>
      </c>
      <c r="BY4" s="4" t="s">
        <v>21</v>
      </c>
      <c r="CA4" s="4" t="s">
        <v>10</v>
      </c>
      <c r="CB4" s="4" t="s">
        <v>11</v>
      </c>
      <c r="CC4" s="4" t="s">
        <v>12</v>
      </c>
      <c r="CD4" s="4" t="s">
        <v>13</v>
      </c>
      <c r="CE4" s="4" t="s">
        <v>14</v>
      </c>
      <c r="CF4" s="4" t="s">
        <v>15</v>
      </c>
      <c r="CG4" s="4" t="s">
        <v>16</v>
      </c>
      <c r="CH4" s="4" t="s">
        <v>17</v>
      </c>
      <c r="CI4" s="4" t="s">
        <v>18</v>
      </c>
      <c r="CJ4" s="4" t="s">
        <v>19</v>
      </c>
      <c r="CK4" s="4" t="s">
        <v>7</v>
      </c>
      <c r="CL4" s="4" t="s">
        <v>8</v>
      </c>
      <c r="CM4" s="4" t="s">
        <v>9</v>
      </c>
      <c r="CO4" s="5">
        <v>45261</v>
      </c>
      <c r="CP4" s="6">
        <f>BV5/CM5</f>
        <v>11.494252873563219</v>
      </c>
      <c r="CQ4" s="4"/>
      <c r="CS4" s="83">
        <v>0.96489999999999998</v>
      </c>
      <c r="CT4" s="83">
        <v>1.1027</v>
      </c>
      <c r="CU4" s="83">
        <v>1.0539000000000001</v>
      </c>
      <c r="CV4" s="8"/>
      <c r="CW4" s="8"/>
      <c r="CX4" s="8"/>
      <c r="CY4" s="8"/>
      <c r="CZ4" s="8"/>
      <c r="DA4" s="8"/>
      <c r="DB4" s="8"/>
      <c r="DC4" s="8"/>
      <c r="DD4" s="8"/>
    </row>
    <row r="5" spans="1:108" x14ac:dyDescent="0.35">
      <c r="C5" s="4">
        <v>2023</v>
      </c>
      <c r="D5" s="80">
        <v>9.1134940238999998E-2</v>
      </c>
      <c r="E5" s="80">
        <v>-2.5739646565E-2</v>
      </c>
      <c r="F5" s="80">
        <v>5.4179744613E-2</v>
      </c>
      <c r="G5" s="80">
        <v>1.1454212727E-2</v>
      </c>
      <c r="H5" s="80">
        <v>-3.4321047655999998E-2</v>
      </c>
      <c r="I5" s="80">
        <v>3.7377194636999997E-2</v>
      </c>
      <c r="J5" s="80">
        <v>2.7152914265000001E-2</v>
      </c>
      <c r="K5" s="80">
        <v>-4.2352530127E-2</v>
      </c>
      <c r="L5" s="80">
        <v>-6.5277407748000005E-2</v>
      </c>
      <c r="M5" s="80">
        <v>-3.5099999999999999E-2</v>
      </c>
      <c r="N5" s="80">
        <v>0.1027</v>
      </c>
      <c r="O5" s="80">
        <v>5.3900000000000003E-2</v>
      </c>
      <c r="Q5" s="4">
        <v>2023</v>
      </c>
      <c r="R5" s="7">
        <f>D5+1</f>
        <v>1.091134940239</v>
      </c>
      <c r="S5" s="7">
        <f t="shared" ref="S5:AC20" si="0">E5+1</f>
        <v>0.97426035343499995</v>
      </c>
      <c r="T5" s="7">
        <f t="shared" si="0"/>
        <v>1.0541797446129999</v>
      </c>
      <c r="U5" s="7">
        <f t="shared" si="0"/>
        <v>1.0114542127270001</v>
      </c>
      <c r="V5" s="7">
        <f t="shared" si="0"/>
        <v>0.96567895234400003</v>
      </c>
      <c r="W5" s="7">
        <f t="shared" si="0"/>
        <v>1.0373771946370001</v>
      </c>
      <c r="X5" s="7">
        <f t="shared" si="0"/>
        <v>1.027152914265</v>
      </c>
      <c r="Y5" s="7">
        <f t="shared" si="0"/>
        <v>0.95764746987299998</v>
      </c>
      <c r="Z5" s="7">
        <f t="shared" si="0"/>
        <v>0.93472259225199994</v>
      </c>
      <c r="AA5" s="7">
        <f t="shared" si="0"/>
        <v>0.96489999999999998</v>
      </c>
      <c r="AB5" s="7">
        <f t="shared" si="0"/>
        <v>1.1027</v>
      </c>
      <c r="AC5" s="7">
        <f t="shared" si="0"/>
        <v>1.0539000000000001</v>
      </c>
      <c r="AD5" s="7"/>
      <c r="AE5" s="4">
        <v>2023</v>
      </c>
      <c r="AF5" s="9">
        <f>(((1+GEOMEAN(R5:AC5)^12)-1)-1)</f>
        <v>0.17070222325576268</v>
      </c>
      <c r="AH5" s="4">
        <v>2023</v>
      </c>
      <c r="AI5" s="82">
        <f>IF('[1]Public Fund Data'!Y5&gt;0,'[1]Public Fund Data'!Y5,0)</f>
        <v>1.0157839657305615E-2</v>
      </c>
      <c r="AJ5" s="82">
        <f>IF('[1]Public Fund Data'!Z5&gt;0,'[1]Public Fund Data'!Z5,0)</f>
        <v>0</v>
      </c>
      <c r="AK5" s="82">
        <f>IF('[1]Public Fund Data'!AA5&gt;0,'[1]Public Fund Data'!AA5,0)</f>
        <v>2.939573322372678E-2</v>
      </c>
      <c r="AL5" s="82">
        <f>IF('[1]Public Fund Data'!AB5&gt;0,'[1]Public Fund Data'!AB5,0)</f>
        <v>0</v>
      </c>
      <c r="AM5" s="82">
        <f>IF('[1]Public Fund Data'!AC5&gt;0,'[1]Public Fund Data'!AC5,0)</f>
        <v>7.997014029408861E-3</v>
      </c>
      <c r="AN5" s="82">
        <f>IF('[1]Public Fund Data'!AD5&gt;0,'[1]Public Fund Data'!AD5,0)</f>
        <v>0</v>
      </c>
      <c r="AO5" s="82">
        <f>IF('[1]Public Fund Data'!AE5&gt;0,'[1]Public Fund Data'!AE5,0)</f>
        <v>0</v>
      </c>
      <c r="AP5" s="82">
        <f>IF('[1]Public Fund Data'!AF5&gt;0,'[1]Public Fund Data'!AF5,0)</f>
        <v>0</v>
      </c>
      <c r="AQ5" s="82">
        <f>IF('[1]Public Fund Data'!AG5&gt;0,'[1]Public Fund Data'!AG5,0)</f>
        <v>0</v>
      </c>
      <c r="AR5" s="82">
        <f>IF('[1]Public Fund Data'!AH5&gt;0,'[1]Public Fund Data'!AH5,0)</f>
        <v>5.4417865832622411E-3</v>
      </c>
      <c r="AS5" s="82">
        <f>IF('[1]Public Fund Data'!AI5&gt;0,'[1]Public Fund Data'!AI5,0)</f>
        <v>9.8821887644522238E-3</v>
      </c>
      <c r="AT5" s="82">
        <f>IF('[1]Public Fund Data'!AJ5&gt;0,'[1]Public Fund Data'!AJ5,0)</f>
        <v>7.7098896558419616E-4</v>
      </c>
      <c r="AV5" s="4">
        <v>2023</v>
      </c>
      <c r="AW5" s="82">
        <f>IF('[1]Public Fund Data'!Y5&lt;0,'[1]Public Fund Data'!Y5,0)</f>
        <v>0</v>
      </c>
      <c r="AX5" s="82">
        <f>IF('[1]Public Fund Data'!Z5&lt;0,'[1]Public Fund Data'!Z5,0)</f>
        <v>-4.8730803977952743E-3</v>
      </c>
      <c r="AY5" s="82">
        <f>IF('[1]Public Fund Data'!AA5&lt;0,'[1]Public Fund Data'!AA5,0)</f>
        <v>0</v>
      </c>
      <c r="AZ5" s="82">
        <f>IF('[1]Public Fund Data'!AB5&lt;0,'[1]Public Fund Data'!AB5,0)</f>
        <v>-1.677863541267919E-2</v>
      </c>
      <c r="BA5" s="82">
        <f>IF('[1]Public Fund Data'!AC5&lt;0,'[1]Public Fund Data'!AC5,0)</f>
        <v>0</v>
      </c>
      <c r="BB5" s="82">
        <f>IF('[1]Public Fund Data'!AD5&lt;0,'[1]Public Fund Data'!AD5,0)</f>
        <v>-8.132433759035454E-3</v>
      </c>
      <c r="BC5" s="82">
        <f>IF('[1]Public Fund Data'!AE5&lt;0,'[1]Public Fund Data'!AE5,0)</f>
        <v>-5.203536376415567E-3</v>
      </c>
      <c r="BD5" s="82">
        <f>IF('[1]Public Fund Data'!AF5&lt;0,'[1]Public Fund Data'!AF5,0)</f>
        <v>-4.0401061703803989E-3</v>
      </c>
      <c r="BE5" s="82">
        <f>IF('[1]Public Fund Data'!AG5&lt;0,'[1]Public Fund Data'!AG5,0)</f>
        <v>-3.1119716372514039E-2</v>
      </c>
      <c r="BF5" s="82">
        <f>IF('[1]Public Fund Data'!AH5&lt;0,'[1]Public Fund Data'!AH5,0)</f>
        <v>0</v>
      </c>
      <c r="BG5" s="82">
        <f>IF('[1]Public Fund Data'!AI5&lt;0,'[1]Public Fund Data'!AI5,0)</f>
        <v>0</v>
      </c>
      <c r="BH5" s="82">
        <f>IF('[1]Public Fund Data'!AJ5&lt;0,'[1]Public Fund Data'!AJ5,0)</f>
        <v>0</v>
      </c>
      <c r="BJ5" s="4">
        <v>2023</v>
      </c>
      <c r="BK5" s="8">
        <f>BV6*(1+D5)</f>
        <v>82.488716113750669</v>
      </c>
      <c r="BL5" s="8">
        <f t="shared" ref="BL5:BV26" si="1">BK5*(1+E5)</f>
        <v>80.365485715382107</v>
      </c>
      <c r="BM5" s="8">
        <f t="shared" si="1"/>
        <v>84.7196672071412</v>
      </c>
      <c r="BN5" s="8">
        <f t="shared" si="1"/>
        <v>85.690064297492455</v>
      </c>
      <c r="BO5" s="8">
        <f t="shared" si="1"/>
        <v>82.749091517092509</v>
      </c>
      <c r="BP5" s="8">
        <f t="shared" si="1"/>
        <v>85.842020416761812</v>
      </c>
      <c r="BQ5" s="8">
        <f t="shared" si="1"/>
        <v>88.172881437472526</v>
      </c>
      <c r="BR5" s="8">
        <f t="shared" si="1"/>
        <v>84.43853682000757</v>
      </c>
      <c r="BS5" s="8">
        <f t="shared" si="1"/>
        <v>78.926608022363425</v>
      </c>
      <c r="BT5" s="8">
        <f t="shared" si="1"/>
        <v>76.156284080778462</v>
      </c>
      <c r="BU5" s="8">
        <f t="shared" si="1"/>
        <v>83.977534455874405</v>
      </c>
      <c r="BV5" s="8">
        <f t="shared" si="1"/>
        <v>88.503923563046044</v>
      </c>
      <c r="BX5" s="4">
        <v>2023</v>
      </c>
      <c r="BY5" s="11" cm="1">
        <f t="array" ref="BY5">SUM(BK5:BV5*D5:O5)/SUM(D5:O5)</f>
        <v>90.096975425851568</v>
      </c>
      <c r="CA5" s="4">
        <v>2023</v>
      </c>
      <c r="CB5" s="8">
        <f t="shared" ref="CB5:CM25" si="2">BK5*0.087</f>
        <v>7.1765183018963077</v>
      </c>
      <c r="CC5" s="8">
        <f t="shared" si="2"/>
        <v>6.9917972572382432</v>
      </c>
      <c r="CD5" s="8">
        <f t="shared" si="2"/>
        <v>7.370611047021284</v>
      </c>
      <c r="CE5" s="8">
        <f t="shared" si="2"/>
        <v>7.4550355938818429</v>
      </c>
      <c r="CF5" s="8">
        <f t="shared" si="2"/>
        <v>7.1991709619870479</v>
      </c>
      <c r="CG5" s="8">
        <f t="shared" si="2"/>
        <v>7.4682557762582773</v>
      </c>
      <c r="CH5" s="8">
        <f t="shared" si="2"/>
        <v>7.6710406850601096</v>
      </c>
      <c r="CI5" s="8">
        <f t="shared" si="2"/>
        <v>7.3461527033406577</v>
      </c>
      <c r="CJ5" s="8">
        <f t="shared" si="2"/>
        <v>6.8666148979456176</v>
      </c>
      <c r="CK5" s="8">
        <f t="shared" si="2"/>
        <v>6.6255967150277257</v>
      </c>
      <c r="CL5" s="8">
        <f t="shared" si="2"/>
        <v>7.3060454976610725</v>
      </c>
      <c r="CM5" s="8">
        <f t="shared" si="2"/>
        <v>7.6998413499850056</v>
      </c>
      <c r="CO5" s="4"/>
      <c r="CP5" s="12"/>
      <c r="CQ5" s="12"/>
      <c r="CV5" s="8"/>
      <c r="CW5" s="8"/>
      <c r="CX5" s="8"/>
      <c r="CY5" s="8"/>
      <c r="CZ5" s="8"/>
      <c r="DA5" s="8"/>
      <c r="DB5" s="8"/>
      <c r="DC5" s="8"/>
      <c r="DD5" s="8"/>
    </row>
    <row r="6" spans="1:108" x14ac:dyDescent="0.35">
      <c r="C6" s="4">
        <v>2022</v>
      </c>
      <c r="D6" s="80">
        <v>-9.2240573421000005E-2</v>
      </c>
      <c r="E6" s="80">
        <v>-3.2855222706999997E-2</v>
      </c>
      <c r="F6" s="80">
        <v>-1.3302098284000001E-2</v>
      </c>
      <c r="G6" s="80">
        <v>-8.3677333670000006E-2</v>
      </c>
      <c r="H6" s="80">
        <v>-4.096270192E-3</v>
      </c>
      <c r="I6" s="80">
        <v>-9.1389909813000006E-2</v>
      </c>
      <c r="J6" s="80">
        <v>6.4348626820000004E-2</v>
      </c>
      <c r="K6" s="80">
        <v>-6.2279384542999999E-2</v>
      </c>
      <c r="L6" s="80">
        <v>-9.7358690644999996E-2</v>
      </c>
      <c r="M6" s="80">
        <v>5.9419136079999997E-2</v>
      </c>
      <c r="N6" s="80">
        <v>0.13545520271299999</v>
      </c>
      <c r="O6" s="80">
        <v>-2.0410454881999999E-2</v>
      </c>
      <c r="Q6" s="4">
        <v>2022</v>
      </c>
      <c r="R6" s="7">
        <f t="shared" ref="R6:AC26" si="3">D6+1</f>
        <v>0.90775942657899999</v>
      </c>
      <c r="S6" s="7">
        <f t="shared" si="0"/>
        <v>0.96714477729299997</v>
      </c>
      <c r="T6" s="7">
        <f t="shared" si="0"/>
        <v>0.98669790171600003</v>
      </c>
      <c r="U6" s="7">
        <f t="shared" si="0"/>
        <v>0.91632266633000004</v>
      </c>
      <c r="V6" s="7">
        <f t="shared" si="0"/>
        <v>0.99590372980800002</v>
      </c>
      <c r="W6" s="7">
        <f t="shared" si="0"/>
        <v>0.90861009018700001</v>
      </c>
      <c r="X6" s="7">
        <f t="shared" si="0"/>
        <v>1.06434862682</v>
      </c>
      <c r="Y6" s="7">
        <f t="shared" si="0"/>
        <v>0.93772061545700003</v>
      </c>
      <c r="Z6" s="7">
        <f t="shared" si="0"/>
        <v>0.90264130935499998</v>
      </c>
      <c r="AA6" s="7">
        <f t="shared" si="0"/>
        <v>1.05941913608</v>
      </c>
      <c r="AB6" s="7">
        <f t="shared" si="0"/>
        <v>1.135455202713</v>
      </c>
      <c r="AC6" s="7">
        <f t="shared" si="0"/>
        <v>0.979589545118</v>
      </c>
      <c r="AD6" s="7"/>
      <c r="AE6" s="4">
        <v>2022</v>
      </c>
      <c r="AF6" s="9">
        <f t="shared" ref="AF6:AF26" si="4">(((1+GEOMEAN(R6:AC6)^12)-1)-1)</f>
        <v>-0.23749211458407671</v>
      </c>
      <c r="AH6" s="4">
        <v>2022</v>
      </c>
      <c r="AI6" s="82">
        <f>IF('[1]Public Fund Data'!Y6&gt;0,'[1]Public Fund Data'!Y6,0)</f>
        <v>0</v>
      </c>
      <c r="AJ6" s="82">
        <f>IF('[1]Public Fund Data'!Z6&gt;0,'[1]Public Fund Data'!Z6,0)</f>
        <v>0</v>
      </c>
      <c r="AK6" s="82">
        <f>IF('[1]Public Fund Data'!AA6&gt;0,'[1]Public Fund Data'!AA6,0)</f>
        <v>0</v>
      </c>
      <c r="AL6" s="82">
        <f>IF('[1]Public Fund Data'!AB6&gt;0,'[1]Public Fund Data'!AB6,0)</f>
        <v>0</v>
      </c>
      <c r="AM6" s="82">
        <f>IF('[1]Public Fund Data'!AC6&gt;0,'[1]Public Fund Data'!AC6,0)</f>
        <v>0</v>
      </c>
      <c r="AN6" s="82">
        <f>IF('[1]Public Fund Data'!AD6&gt;0,'[1]Public Fund Data'!AD6,0)</f>
        <v>1.3976932380453805E-3</v>
      </c>
      <c r="AO6" s="82">
        <f>IF('[1]Public Fund Data'!AE6&gt;0,'[1]Public Fund Data'!AE6,0)</f>
        <v>1.4518652643762647E-2</v>
      </c>
      <c r="AP6" s="82">
        <f>IF('[1]Public Fund Data'!AF6&gt;0,'[1]Public Fund Data'!AF6,0)</f>
        <v>0</v>
      </c>
      <c r="AQ6" s="82">
        <f>IF('[1]Public Fund Data'!AG6&gt;0,'[1]Public Fund Data'!AG6,0)</f>
        <v>0</v>
      </c>
      <c r="AR6" s="82">
        <f>IF('[1]Public Fund Data'!AH6&gt;0,'[1]Public Fund Data'!AH6,0)</f>
        <v>5.6444738381715223E-3</v>
      </c>
      <c r="AS6" s="82">
        <f>IF('[1]Public Fund Data'!AI6&gt;0,'[1]Public Fund Data'!AI6,0)</f>
        <v>2.2819340524817322E-2</v>
      </c>
      <c r="AT6" s="82">
        <f>IF('[1]Public Fund Data'!AJ6&gt;0,'[1]Public Fund Data'!AJ6,0)</f>
        <v>0</v>
      </c>
      <c r="AV6" s="4">
        <v>2022</v>
      </c>
      <c r="AW6" s="82">
        <f>IF('[1]Public Fund Data'!Y6&lt;0,'[1]Public Fund Data'!Y6,0)</f>
        <v>-4.3916523669749741E-2</v>
      </c>
      <c r="AX6" s="82">
        <f>IF('[1]Public Fund Data'!Z6&lt;0,'[1]Public Fund Data'!Z6,0)</f>
        <v>-1.5173773891061414E-2</v>
      </c>
      <c r="AY6" s="82">
        <f>IF('[1]Public Fund Data'!AA6&lt;0,'[1]Public Fund Data'!AA6,0)</f>
        <v>-1.9729573181541032E-2</v>
      </c>
      <c r="AZ6" s="82">
        <f>IF('[1]Public Fund Data'!AB6&lt;0,'[1]Public Fund Data'!AB6,0)</f>
        <v>-1.8982586616125882E-2</v>
      </c>
      <c r="BA6" s="82">
        <f>IF('[1]Public Fund Data'!AC6&lt;0,'[1]Public Fund Data'!AC6,0)</f>
        <v>-1.159308462177268E-2</v>
      </c>
      <c r="BB6" s="82">
        <f>IF('[1]Public Fund Data'!AD6&lt;0,'[1]Public Fund Data'!AD6,0)</f>
        <v>0</v>
      </c>
      <c r="BC6" s="82">
        <f>IF('[1]Public Fund Data'!AE6&lt;0,'[1]Public Fund Data'!AE6,0)</f>
        <v>0</v>
      </c>
      <c r="BD6" s="82">
        <f>IF('[1]Public Fund Data'!AF6&lt;0,'[1]Public Fund Data'!AF6,0)</f>
        <v>-1.4784725353005818E-2</v>
      </c>
      <c r="BE6" s="82">
        <f>IF('[1]Public Fund Data'!AG6&lt;0,'[1]Public Fund Data'!AG6,0)</f>
        <v>-3.8116669495331379E-3</v>
      </c>
      <c r="BF6" s="82">
        <f>IF('[1]Public Fund Data'!AH6&lt;0,'[1]Public Fund Data'!AH6,0)</f>
        <v>0</v>
      </c>
      <c r="BG6" s="82">
        <f>IF('[1]Public Fund Data'!AI6&lt;0,'[1]Public Fund Data'!AI6,0)</f>
        <v>0</v>
      </c>
      <c r="BH6" s="82">
        <f>IF('[1]Public Fund Data'!AJ6&lt;0,'[1]Public Fund Data'!AJ6,0)</f>
        <v>-2.1214034169477872E-2</v>
      </c>
      <c r="BJ6" s="4">
        <v>2022</v>
      </c>
      <c r="BK6" s="8">
        <v>90</v>
      </c>
      <c r="BL6" s="8">
        <f t="shared" si="1"/>
        <v>87.043029956369992</v>
      </c>
      <c r="BM6" s="8">
        <f t="shared" si="1"/>
        <v>85.885175016953198</v>
      </c>
      <c r="BN6" s="8">
        <f t="shared" si="1"/>
        <v>78.698532569753255</v>
      </c>
      <c r="BO6" s="8">
        <f t="shared" si="1"/>
        <v>78.376162116633637</v>
      </c>
      <c r="BP6" s="8">
        <f t="shared" si="1"/>
        <v>71.213371729305422</v>
      </c>
      <c r="BQ6" s="8">
        <f t="shared" si="1"/>
        <v>75.795854411308426</v>
      </c>
      <c r="BR6" s="8">
        <f t="shared" si="1"/>
        <v>71.075335247661314</v>
      </c>
      <c r="BS6" s="8">
        <f t="shared" si="1"/>
        <v>64.155533670794597</v>
      </c>
      <c r="BT6" s="8">
        <f t="shared" si="1"/>
        <v>67.967600056264573</v>
      </c>
      <c r="BU6" s="8">
        <f t="shared" si="1"/>
        <v>77.174165099802011</v>
      </c>
      <c r="BV6" s="8">
        <f t="shared" si="1"/>
        <v>75.599005284976485</v>
      </c>
      <c r="BX6" s="4">
        <v>2022</v>
      </c>
      <c r="BY6" s="11" cm="1">
        <f t="array" ref="BY6">SUM(BK6:BV6*D6:O6)/SUM(D6:O6)</f>
        <v>77.875477347073499</v>
      </c>
      <c r="CA6" s="4">
        <v>2022</v>
      </c>
      <c r="CB6" s="8">
        <f t="shared" si="2"/>
        <v>7.8299999999999992</v>
      </c>
      <c r="CC6" s="8">
        <f t="shared" si="2"/>
        <v>7.5727436062041891</v>
      </c>
      <c r="CD6" s="8">
        <f t="shared" si="2"/>
        <v>7.4720102264749277</v>
      </c>
      <c r="CE6" s="8">
        <f t="shared" si="2"/>
        <v>6.8467723335685324</v>
      </c>
      <c r="CF6" s="8">
        <f t="shared" si="2"/>
        <v>6.8187261041471263</v>
      </c>
      <c r="CG6" s="8">
        <f t="shared" si="2"/>
        <v>6.1955633404495716</v>
      </c>
      <c r="CH6" s="8">
        <f t="shared" si="2"/>
        <v>6.5942393337838325</v>
      </c>
      <c r="CI6" s="8">
        <f t="shared" si="2"/>
        <v>6.1835541665465339</v>
      </c>
      <c r="CJ6" s="8">
        <f t="shared" si="2"/>
        <v>5.5815314293591296</v>
      </c>
      <c r="CK6" s="8">
        <f t="shared" si="2"/>
        <v>5.9131812048950172</v>
      </c>
      <c r="CL6" s="8">
        <f t="shared" si="2"/>
        <v>6.714152363682774</v>
      </c>
      <c r="CM6" s="8">
        <f t="shared" si="2"/>
        <v>6.5771134597929537</v>
      </c>
      <c r="CO6" s="4"/>
      <c r="CP6" s="12"/>
      <c r="CQ6" s="12"/>
      <c r="CS6" s="1" t="s">
        <v>22</v>
      </c>
      <c r="CT6" s="8"/>
      <c r="CU6" s="8"/>
      <c r="CV6" s="8"/>
      <c r="CW6" s="8"/>
      <c r="CX6" s="8"/>
      <c r="CY6" s="8"/>
      <c r="CZ6" s="8"/>
      <c r="DA6" s="8"/>
      <c r="DB6" s="8"/>
      <c r="DC6" s="8"/>
      <c r="DD6" s="8"/>
    </row>
    <row r="7" spans="1:108" x14ac:dyDescent="0.35">
      <c r="C7" s="4">
        <v>2021</v>
      </c>
      <c r="D7" s="80">
        <v>-7.3210500559999997E-3</v>
      </c>
      <c r="E7" s="80">
        <v>3.8441730839999999E-3</v>
      </c>
      <c r="F7" s="80">
        <v>1.3613348801E-2</v>
      </c>
      <c r="G7" s="80">
        <v>5.9690577497999997E-2</v>
      </c>
      <c r="H7" s="80">
        <v>2.7110883142000001E-2</v>
      </c>
      <c r="I7" s="80">
        <v>-1.5144284435999999E-2</v>
      </c>
      <c r="J7" s="80">
        <v>7.8042729310000003E-3</v>
      </c>
      <c r="K7" s="80">
        <v>2.0735922991000001E-2</v>
      </c>
      <c r="L7" s="80">
        <v>-4.5503765664000002E-2</v>
      </c>
      <c r="M7" s="80">
        <v>2.9372082705E-2</v>
      </c>
      <c r="N7" s="80">
        <v>-5.3070541170999998E-2</v>
      </c>
      <c r="O7" s="80">
        <v>3.9907615416999997E-2</v>
      </c>
      <c r="Q7" s="4">
        <v>2021</v>
      </c>
      <c r="R7" s="7">
        <f t="shared" si="3"/>
        <v>0.99267894994399997</v>
      </c>
      <c r="S7" s="7">
        <f t="shared" si="0"/>
        <v>1.003844173084</v>
      </c>
      <c r="T7" s="7">
        <f t="shared" si="0"/>
        <v>1.013613348801</v>
      </c>
      <c r="U7" s="7">
        <f t="shared" si="0"/>
        <v>1.0596905774979999</v>
      </c>
      <c r="V7" s="7">
        <f t="shared" si="0"/>
        <v>1.0271108831419999</v>
      </c>
      <c r="W7" s="7">
        <f t="shared" si="0"/>
        <v>0.98485571556399998</v>
      </c>
      <c r="X7" s="7">
        <f t="shared" si="0"/>
        <v>1.0078042729309999</v>
      </c>
      <c r="Y7" s="7">
        <f t="shared" si="0"/>
        <v>1.020735922991</v>
      </c>
      <c r="Z7" s="7">
        <f t="shared" si="0"/>
        <v>0.95449623433599995</v>
      </c>
      <c r="AA7" s="7">
        <f t="shared" si="0"/>
        <v>1.0293720827049999</v>
      </c>
      <c r="AB7" s="7">
        <f t="shared" si="0"/>
        <v>0.94692945882900004</v>
      </c>
      <c r="AC7" s="7">
        <f t="shared" si="0"/>
        <v>1.0399076154169999</v>
      </c>
      <c r="AD7" s="7"/>
      <c r="AE7" s="4">
        <v>2021</v>
      </c>
      <c r="AF7" s="9">
        <f t="shared" si="4"/>
        <v>7.761849297192569E-2</v>
      </c>
      <c r="AH7" s="4">
        <v>2021</v>
      </c>
      <c r="AI7" s="82">
        <f>IF('[1]Public Fund Data'!Y7&gt;0,'[1]Public Fund Data'!Y7,0)</f>
        <v>3.3328181467137457E-3</v>
      </c>
      <c r="AJ7" s="82">
        <f>IF('[1]Public Fund Data'!Z7&gt;0,'[1]Public Fund Data'!Z7,0)</f>
        <v>0</v>
      </c>
      <c r="AK7" s="82">
        <f>IF('[1]Public Fund Data'!AA7&gt;0,'[1]Public Fund Data'!AA7,0)</f>
        <v>0</v>
      </c>
      <c r="AL7" s="82">
        <f>IF('[1]Public Fund Data'!AB7&gt;0,'[1]Public Fund Data'!AB7,0)</f>
        <v>2.960107073738294E-2</v>
      </c>
      <c r="AM7" s="82">
        <f>IF('[1]Public Fund Data'!AC7&gt;0,'[1]Public Fund Data'!AC7,0)</f>
        <v>0</v>
      </c>
      <c r="AN7" s="82">
        <f>IF('[1]Public Fund Data'!AD7&gt;0,'[1]Public Fund Data'!AD7,0)</f>
        <v>0</v>
      </c>
      <c r="AO7" s="82">
        <f>IF('[1]Public Fund Data'!AE7&gt;0,'[1]Public Fund Data'!AE7,0)</f>
        <v>2.7479589725981635E-4</v>
      </c>
      <c r="AP7" s="82">
        <f>IF('[1]Public Fund Data'!AF7&gt;0,'[1]Public Fund Data'!AF7,0)</f>
        <v>3.0965631477956959E-3</v>
      </c>
      <c r="AQ7" s="82">
        <f>IF('[1]Public Fund Data'!AG7&gt;0,'[1]Public Fund Data'!AG7,0)</f>
        <v>0</v>
      </c>
      <c r="AR7" s="82">
        <f>IF('[1]Public Fund Data'!AH7&gt;0,'[1]Public Fund Data'!AH7,0)</f>
        <v>4.7767329889128775E-3</v>
      </c>
      <c r="AS7" s="82">
        <f>IF('[1]Public Fund Data'!AI7&gt;0,'[1]Public Fund Data'!AI7,0)</f>
        <v>0</v>
      </c>
      <c r="AT7" s="82">
        <f>IF('[1]Public Fund Data'!AJ7&gt;0,'[1]Public Fund Data'!AJ7,0)</f>
        <v>0</v>
      </c>
      <c r="AV7" s="4">
        <v>2021</v>
      </c>
      <c r="AW7" s="82">
        <f>IF('[1]Public Fund Data'!Y7&lt;0,'[1]Public Fund Data'!Y7,0)</f>
        <v>0</v>
      </c>
      <c r="AX7" s="82">
        <f>IF('[1]Public Fund Data'!Z7&lt;0,'[1]Public Fund Data'!Z7,0)</f>
        <v>-1.8585200526211688E-2</v>
      </c>
      <c r="AY7" s="82">
        <f>IF('[1]Public Fund Data'!AA7&lt;0,'[1]Public Fund Data'!AA7,0)</f>
        <v>-9.3798359736367437E-3</v>
      </c>
      <c r="AZ7" s="82">
        <f>IF('[1]Public Fund Data'!AB7&lt;0,'[1]Public Fund Data'!AB7,0)</f>
        <v>0</v>
      </c>
      <c r="BA7" s="82">
        <f>IF('[1]Public Fund Data'!AC7&lt;0,'[1]Public Fund Data'!AC7,0)</f>
        <v>-5.5000461439499958E-3</v>
      </c>
      <c r="BB7" s="82">
        <f>IF('[1]Public Fund Data'!AD7&lt;0,'[1]Public Fund Data'!AD7,0)</f>
        <v>-3.8904767493001865E-3</v>
      </c>
      <c r="BC7" s="82">
        <f>IF('[1]Public Fund Data'!AE7&lt;0,'[1]Public Fund Data'!AE7,0)</f>
        <v>0</v>
      </c>
      <c r="BD7" s="82">
        <f>IF('[1]Public Fund Data'!AF7&lt;0,'[1]Public Fund Data'!AF7,0)</f>
        <v>0</v>
      </c>
      <c r="BE7" s="82">
        <f>IF('[1]Public Fund Data'!AG7&lt;0,'[1]Public Fund Data'!AG7,0)</f>
        <v>-1.6482819308060899E-2</v>
      </c>
      <c r="BF7" s="82">
        <f>IF('[1]Public Fund Data'!AH7&lt;0,'[1]Public Fund Data'!AH7,0)</f>
        <v>0</v>
      </c>
      <c r="BG7" s="82">
        <f>IF('[1]Public Fund Data'!AI7&lt;0,'[1]Public Fund Data'!AI7,0)</f>
        <v>-6.5267979606888141E-3</v>
      </c>
      <c r="BH7" s="82">
        <f>IF('[1]Public Fund Data'!AJ7&lt;0,'[1]Public Fund Data'!AJ7,0)</f>
        <v>-1.1296241076420521E-2</v>
      </c>
      <c r="BJ7" s="4">
        <v>2021</v>
      </c>
      <c r="BK7" s="8">
        <f>BV8*(1+D7)</f>
        <v>112.43320941305318</v>
      </c>
      <c r="BL7" s="8">
        <f t="shared" si="1"/>
        <v>112.86542213042657</v>
      </c>
      <c r="BM7" s="8">
        <f t="shared" si="1"/>
        <v>114.40189848946017</v>
      </c>
      <c r="BN7" s="8">
        <f t="shared" si="1"/>
        <v>121.23061387716361</v>
      </c>
      <c r="BO7" s="8">
        <f t="shared" si="1"/>
        <v>124.5172828832203</v>
      </c>
      <c r="BP7" s="8">
        <f t="shared" si="1"/>
        <v>122.63155773403894</v>
      </c>
      <c r="BQ7" s="8">
        <f t="shared" si="1"/>
        <v>123.58860788054905</v>
      </c>
      <c r="BR7" s="8">
        <f t="shared" si="1"/>
        <v>126.15133173612502</v>
      </c>
      <c r="BS7" s="8">
        <f t="shared" si="1"/>
        <v>120.41097109860286</v>
      </c>
      <c r="BT7" s="8">
        <f t="shared" si="1"/>
        <v>123.94769210030037</v>
      </c>
      <c r="BU7" s="8">
        <f t="shared" si="1"/>
        <v>117.36972100364096</v>
      </c>
      <c r="BV7" s="8">
        <f t="shared" si="1"/>
        <v>122.05366669105484</v>
      </c>
      <c r="BX7" s="4">
        <v>2021</v>
      </c>
      <c r="BY7" s="11" cm="1">
        <f t="array" ref="BY7">SUM(BK7:BV7*D7:O7)/SUM(D7:O7)</f>
        <v>127.1840560418968</v>
      </c>
      <c r="CA7" s="4">
        <v>2021</v>
      </c>
      <c r="CB7" s="8">
        <f t="shared" si="2"/>
        <v>9.7816892189356253</v>
      </c>
      <c r="CC7" s="8">
        <f t="shared" si="2"/>
        <v>9.8192917253471101</v>
      </c>
      <c r="CD7" s="8">
        <f t="shared" si="2"/>
        <v>9.9529651685830345</v>
      </c>
      <c r="CE7" s="8">
        <f t="shared" si="2"/>
        <v>10.547063407313233</v>
      </c>
      <c r="CF7" s="8">
        <f t="shared" si="2"/>
        <v>10.833003610840166</v>
      </c>
      <c r="CG7" s="8">
        <f t="shared" si="2"/>
        <v>10.668945522861387</v>
      </c>
      <c r="CH7" s="8">
        <f t="shared" si="2"/>
        <v>10.752208885607766</v>
      </c>
      <c r="CI7" s="8">
        <f t="shared" si="2"/>
        <v>10.975165861042875</v>
      </c>
      <c r="CJ7" s="8">
        <f t="shared" si="2"/>
        <v>10.475754485578447</v>
      </c>
      <c r="CK7" s="8">
        <f t="shared" si="2"/>
        <v>10.783449212726131</v>
      </c>
      <c r="CL7" s="8">
        <f t="shared" si="2"/>
        <v>10.211165727316763</v>
      </c>
      <c r="CM7" s="8">
        <f t="shared" si="2"/>
        <v>10.61866900212177</v>
      </c>
      <c r="CO7" s="4"/>
      <c r="CP7" s="12"/>
      <c r="CQ7" s="12"/>
      <c r="CS7" s="9">
        <f>GEOMEAN(CS4:CU4)-1</f>
        <v>3.8914230777001402E-2</v>
      </c>
      <c r="CT7" s="8"/>
      <c r="CU7" s="8"/>
      <c r="CV7" s="8"/>
      <c r="CW7" s="8"/>
      <c r="CX7" s="8"/>
      <c r="CY7" s="8"/>
      <c r="CZ7" s="8"/>
      <c r="DA7" s="8"/>
      <c r="DB7" s="8"/>
      <c r="DC7" s="8"/>
      <c r="DD7" s="8"/>
    </row>
    <row r="8" spans="1:108" x14ac:dyDescent="0.35">
      <c r="C8" s="4">
        <v>2020</v>
      </c>
      <c r="D8" s="80">
        <v>-1.3089562548E-2</v>
      </c>
      <c r="E8" s="80">
        <v>-8.1632407067999999E-2</v>
      </c>
      <c r="F8" s="80">
        <v>-0.108028113644</v>
      </c>
      <c r="G8" s="80">
        <v>8.0974556848999998E-2</v>
      </c>
      <c r="H8" s="80">
        <v>7.8014885808000006E-2</v>
      </c>
      <c r="I8" s="80">
        <v>4.4124604520999998E-2</v>
      </c>
      <c r="J8" s="80">
        <v>5.5231098383999998E-2</v>
      </c>
      <c r="K8" s="80">
        <v>4.6016552877000003E-2</v>
      </c>
      <c r="L8" s="80">
        <v>-1.40912E-2</v>
      </c>
      <c r="M8" s="80">
        <v>-4.4961955562E-2</v>
      </c>
      <c r="N8" s="80">
        <v>0.142562856027</v>
      </c>
      <c r="O8" s="80">
        <v>5.1623957163E-2</v>
      </c>
      <c r="Q8" s="4">
        <v>2020</v>
      </c>
      <c r="R8" s="7">
        <f t="shared" si="3"/>
        <v>0.98691043745200002</v>
      </c>
      <c r="S8" s="7">
        <f t="shared" si="0"/>
        <v>0.91836759293199999</v>
      </c>
      <c r="T8" s="7">
        <f t="shared" si="0"/>
        <v>0.891971886356</v>
      </c>
      <c r="U8" s="7">
        <f t="shared" si="0"/>
        <v>1.0809745568489999</v>
      </c>
      <c r="V8" s="7">
        <f t="shared" si="0"/>
        <v>1.0780148858080001</v>
      </c>
      <c r="W8" s="7">
        <f t="shared" si="0"/>
        <v>1.044124604521</v>
      </c>
      <c r="X8" s="7">
        <f t="shared" si="0"/>
        <v>1.0552310983840001</v>
      </c>
      <c r="Y8" s="7">
        <f t="shared" si="0"/>
        <v>1.046016552877</v>
      </c>
      <c r="Z8" s="7">
        <f t="shared" si="0"/>
        <v>0.98590880000000003</v>
      </c>
      <c r="AA8" s="7">
        <f t="shared" si="0"/>
        <v>0.955038044438</v>
      </c>
      <c r="AB8" s="7">
        <f t="shared" si="0"/>
        <v>1.142562856027</v>
      </c>
      <c r="AC8" s="7">
        <f t="shared" si="0"/>
        <v>1.0516239571629999</v>
      </c>
      <c r="AD8" s="7"/>
      <c r="AE8" s="4">
        <v>2020</v>
      </c>
      <c r="AF8" s="9">
        <f t="shared" si="4"/>
        <v>0.2283500416574018</v>
      </c>
      <c r="AH8" s="4">
        <v>2020</v>
      </c>
      <c r="AI8" s="82">
        <f>IF('[1]Public Fund Data'!Y8&gt;0,'[1]Public Fund Data'!Y8,0)</f>
        <v>7.7981252110287166E-3</v>
      </c>
      <c r="AJ8" s="82">
        <f>IF('[1]Public Fund Data'!Z8&gt;0,'[1]Public Fund Data'!Z8,0)</f>
        <v>8.7653353566645859E-3</v>
      </c>
      <c r="AK8" s="82">
        <f>IF('[1]Public Fund Data'!AA8&gt;0,'[1]Public Fund Data'!AA8,0)</f>
        <v>2.5440226783915443E-2</v>
      </c>
      <c r="AL8" s="82">
        <f>IF('[1]Public Fund Data'!AB8&gt;0,'[1]Public Fund Data'!AB8,0)</f>
        <v>1.6371865290690665E-2</v>
      </c>
      <c r="AM8" s="82">
        <f>IF('[1]Public Fund Data'!AC8&gt;0,'[1]Public Fund Data'!AC8,0)</f>
        <v>3.4470061710260597E-2</v>
      </c>
      <c r="AN8" s="82">
        <f>IF('[1]Public Fund Data'!AD8&gt;0,'[1]Public Fund Data'!AD8,0)</f>
        <v>1.0075068832850607E-2</v>
      </c>
      <c r="AO8" s="82">
        <f>IF('[1]Public Fund Data'!AE8&gt;0,'[1]Public Fund Data'!AE8,0)</f>
        <v>3.192217595088067E-2</v>
      </c>
      <c r="AP8" s="82">
        <f>IF('[1]Public Fund Data'!AF8&gt;0,'[1]Public Fund Data'!AF8,0)</f>
        <v>0</v>
      </c>
      <c r="AQ8" s="82">
        <f>IF('[1]Public Fund Data'!AG8&gt;0,'[1]Public Fund Data'!AG8,0)</f>
        <v>1.1892098587068604E-2</v>
      </c>
      <c r="AR8" s="82">
        <f>IF('[1]Public Fund Data'!AH8&gt;0,'[1]Public Fund Data'!AH8,0)</f>
        <v>0</v>
      </c>
      <c r="AS8" s="82">
        <f>IF('[1]Public Fund Data'!AI8&gt;0,'[1]Public Fund Data'!AI8,0)</f>
        <v>0</v>
      </c>
      <c r="AT8" s="82">
        <f>IF('[1]Public Fund Data'!AJ8&gt;0,'[1]Public Fund Data'!AJ8,0)</f>
        <v>5.1280051836544716E-3</v>
      </c>
      <c r="AV8" s="4">
        <v>2020</v>
      </c>
      <c r="AW8" s="82">
        <f>IF('[1]Public Fund Data'!Y8&lt;0,'[1]Public Fund Data'!Y8,0)</f>
        <v>0</v>
      </c>
      <c r="AX8" s="82">
        <f>IF('[1]Public Fund Data'!Z8&lt;0,'[1]Public Fund Data'!Z8,0)</f>
        <v>0</v>
      </c>
      <c r="AY8" s="82">
        <f>IF('[1]Public Fund Data'!AA8&lt;0,'[1]Public Fund Data'!AA8,0)</f>
        <v>0</v>
      </c>
      <c r="AZ8" s="82">
        <f>IF('[1]Public Fund Data'!AB8&lt;0,'[1]Public Fund Data'!AB8,0)</f>
        <v>0</v>
      </c>
      <c r="BA8" s="82">
        <f>IF('[1]Public Fund Data'!AC8&lt;0,'[1]Public Fund Data'!AC8,0)</f>
        <v>0</v>
      </c>
      <c r="BB8" s="82">
        <f>IF('[1]Public Fund Data'!AD8&lt;0,'[1]Public Fund Data'!AD8,0)</f>
        <v>0</v>
      </c>
      <c r="BC8" s="82">
        <f>IF('[1]Public Fund Data'!AE8&lt;0,'[1]Public Fund Data'!AE8,0)</f>
        <v>0</v>
      </c>
      <c r="BD8" s="82">
        <f>IF('[1]Public Fund Data'!AF8&lt;0,'[1]Public Fund Data'!AF8,0)</f>
        <v>-5.3943265927383216E-3</v>
      </c>
      <c r="BE8" s="82">
        <f>IF('[1]Public Fund Data'!AG8&lt;0,'[1]Public Fund Data'!AG8,0)</f>
        <v>0</v>
      </c>
      <c r="BF8" s="82">
        <f>IF('[1]Public Fund Data'!AH8&lt;0,'[1]Public Fund Data'!AH8,0)</f>
        <v>-5.0331151075668767E-3</v>
      </c>
      <c r="BG8" s="82">
        <f>IF('[1]Public Fund Data'!AI8&lt;0,'[1]Public Fund Data'!AI8,0)</f>
        <v>-1.2450463274303908E-2</v>
      </c>
      <c r="BH8" s="82">
        <f>IF('[1]Public Fund Data'!AJ8&lt;0,'[1]Public Fund Data'!AJ8,0)</f>
        <v>0</v>
      </c>
      <c r="BJ8" s="4">
        <v>2020</v>
      </c>
      <c r="BK8" s="8">
        <v>91</v>
      </c>
      <c r="BL8" s="8">
        <f t="shared" si="1"/>
        <v>83.571450956812001</v>
      </c>
      <c r="BM8" s="8">
        <f t="shared" si="1"/>
        <v>74.543384755455534</v>
      </c>
      <c r="BN8" s="8">
        <f t="shared" si="1"/>
        <v>80.579502302053044</v>
      </c>
      <c r="BO8" s="8">
        <f t="shared" si="1"/>
        <v>86.865902972613199</v>
      </c>
      <c r="BP8" s="8">
        <f t="shared" si="1"/>
        <v>90.698826587639317</v>
      </c>
      <c r="BQ8" s="8">
        <f t="shared" si="1"/>
        <v>95.708222402214588</v>
      </c>
      <c r="BR8" s="8">
        <f t="shared" si="1"/>
        <v>100.11238487914977</v>
      </c>
      <c r="BS8" s="8">
        <f t="shared" si="1"/>
        <v>98.701681241340694</v>
      </c>
      <c r="BT8" s="8">
        <f t="shared" si="1"/>
        <v>94.263860635472838</v>
      </c>
      <c r="BU8" s="8">
        <f t="shared" si="1"/>
        <v>107.70238582779695</v>
      </c>
      <c r="BV8" s="8">
        <f t="shared" si="1"/>
        <v>113.26240918012402</v>
      </c>
      <c r="BX8" s="4">
        <v>2020</v>
      </c>
      <c r="BY8" s="11" cm="1">
        <f t="array" ref="BY8">SUM(BK8:BV8*D8:O8)/SUM(D8:O8)</f>
        <v>112.79169519768502</v>
      </c>
      <c r="CA8" s="4">
        <v>2020</v>
      </c>
      <c r="CB8" s="8">
        <f t="shared" si="2"/>
        <v>7.9169999999999998</v>
      </c>
      <c r="CC8" s="8">
        <f t="shared" si="2"/>
        <v>7.2707162332426432</v>
      </c>
      <c r="CD8" s="8">
        <f t="shared" si="2"/>
        <v>6.4852744737246306</v>
      </c>
      <c r="CE8" s="8">
        <f t="shared" si="2"/>
        <v>7.010416700278614</v>
      </c>
      <c r="CF8" s="8">
        <f t="shared" si="2"/>
        <v>7.5573335586173478</v>
      </c>
      <c r="CG8" s="8">
        <f t="shared" si="2"/>
        <v>7.8907979131246204</v>
      </c>
      <c r="CH8" s="8">
        <f t="shared" si="2"/>
        <v>8.326615348992668</v>
      </c>
      <c r="CI8" s="8">
        <f t="shared" si="2"/>
        <v>8.709777484486029</v>
      </c>
      <c r="CJ8" s="8">
        <f t="shared" si="2"/>
        <v>8.5870462679966391</v>
      </c>
      <c r="CK8" s="8">
        <f t="shared" si="2"/>
        <v>8.2009558752861356</v>
      </c>
      <c r="CL8" s="8">
        <f t="shared" si="2"/>
        <v>9.3701075670183336</v>
      </c>
      <c r="CM8" s="8">
        <f t="shared" si="2"/>
        <v>9.8538295986707887</v>
      </c>
      <c r="CO8" s="4"/>
      <c r="CP8" s="12"/>
      <c r="CQ8" s="12"/>
      <c r="CR8" s="4"/>
      <c r="CS8" s="8"/>
      <c r="CT8" s="8"/>
      <c r="CU8" s="8"/>
      <c r="CV8" s="8"/>
      <c r="CW8" s="8"/>
      <c r="CX8" s="8"/>
      <c r="CY8" s="8"/>
      <c r="CZ8" s="8"/>
      <c r="DA8" s="8"/>
      <c r="DB8" s="8"/>
      <c r="DC8" s="8"/>
      <c r="DD8" s="8"/>
    </row>
    <row r="9" spans="1:108" x14ac:dyDescent="0.35">
      <c r="C9" s="4">
        <v>2019</v>
      </c>
      <c r="D9" s="80">
        <v>7.1779818959E-2</v>
      </c>
      <c r="E9" s="80">
        <v>4.1534201945000002E-2</v>
      </c>
      <c r="F9" s="80">
        <v>3.4805580384000001E-2</v>
      </c>
      <c r="G9" s="80">
        <v>3.370656726E-2</v>
      </c>
      <c r="H9" s="80">
        <v>-5.5803680958999999E-2</v>
      </c>
      <c r="I9" s="80">
        <v>5.9987822328999997E-2</v>
      </c>
      <c r="J9" s="80">
        <v>-7.8780132049999993E-3</v>
      </c>
      <c r="K9" s="80">
        <v>-5.7479064379999997E-3</v>
      </c>
      <c r="L9" s="80">
        <v>1.5313089863E-2</v>
      </c>
      <c r="M9" s="80">
        <v>3.6415023397E-2</v>
      </c>
      <c r="N9" s="80">
        <v>1.8537996849E-2</v>
      </c>
      <c r="O9" s="80">
        <v>4.0731852164E-2</v>
      </c>
      <c r="Q9" s="4">
        <v>2019</v>
      </c>
      <c r="R9" s="7">
        <f t="shared" si="3"/>
        <v>1.071779818959</v>
      </c>
      <c r="S9" s="7">
        <f t="shared" si="0"/>
        <v>1.041534201945</v>
      </c>
      <c r="T9" s="7">
        <f t="shared" si="0"/>
        <v>1.0348055803839999</v>
      </c>
      <c r="U9" s="7">
        <f t="shared" si="0"/>
        <v>1.0337065672600001</v>
      </c>
      <c r="V9" s="7">
        <f t="shared" si="0"/>
        <v>0.94419631904099999</v>
      </c>
      <c r="W9" s="7">
        <f t="shared" si="0"/>
        <v>1.059987822329</v>
      </c>
      <c r="X9" s="7">
        <f t="shared" si="0"/>
        <v>0.99212198679499997</v>
      </c>
      <c r="Y9" s="7">
        <f t="shared" si="0"/>
        <v>0.99425209356199995</v>
      </c>
      <c r="Z9" s="7">
        <f t="shared" si="0"/>
        <v>1.0153130898630001</v>
      </c>
      <c r="AA9" s="7">
        <f t="shared" si="0"/>
        <v>1.036415023397</v>
      </c>
      <c r="AB9" s="7">
        <f t="shared" si="0"/>
        <v>1.018537996849</v>
      </c>
      <c r="AC9" s="7">
        <f t="shared" si="0"/>
        <v>1.0407318521640001</v>
      </c>
      <c r="AD9" s="7"/>
      <c r="AE9" s="4">
        <v>2019</v>
      </c>
      <c r="AF9" s="9">
        <f t="shared" si="4"/>
        <v>0.31495134215926157</v>
      </c>
      <c r="AH9" s="4">
        <v>2019</v>
      </c>
      <c r="AI9" s="82">
        <f>IF('[1]Public Fund Data'!Y9&gt;0,'[1]Public Fund Data'!Y9,0)</f>
        <v>6.0597006318987706E-3</v>
      </c>
      <c r="AJ9" s="82">
        <f>IF('[1]Public Fund Data'!Z9&gt;0,'[1]Public Fund Data'!Z9,0)</f>
        <v>1.6042876602037057E-2</v>
      </c>
      <c r="AK9" s="82">
        <f>IF('[1]Public Fund Data'!AA9&gt;0,'[1]Public Fund Data'!AA9,0)</f>
        <v>2.849979476957315E-2</v>
      </c>
      <c r="AL9" s="82">
        <f>IF('[1]Public Fund Data'!AB9&gt;0,'[1]Public Fund Data'!AB9,0)</f>
        <v>5.5912704867503576E-3</v>
      </c>
      <c r="AM9" s="82">
        <f>IF('[1]Public Fund Data'!AC9&gt;0,'[1]Public Fund Data'!AC9,0)</f>
        <v>0</v>
      </c>
      <c r="AN9" s="82">
        <f>IF('[1]Public Fund Data'!AD9&gt;0,'[1]Public Fund Data'!AD9,0)</f>
        <v>6.6236972371756103E-4</v>
      </c>
      <c r="AO9" s="82">
        <f>IF('[1]Public Fund Data'!AE9&gt;0,'[1]Public Fund Data'!AE9,0)</f>
        <v>4.8188352349832E-3</v>
      </c>
      <c r="AP9" s="82">
        <f>IF('[1]Public Fund Data'!AF9&gt;0,'[1]Public Fund Data'!AF9,0)</f>
        <v>2.0158032709947808E-2</v>
      </c>
      <c r="AQ9" s="82">
        <f>IF('[1]Public Fund Data'!AG9&gt;0,'[1]Public Fund Data'!AG9,0)</f>
        <v>0</v>
      </c>
      <c r="AR9" s="82">
        <f>IF('[1]Public Fund Data'!AH9&gt;0,'[1]Public Fund Data'!AH9,0)</f>
        <v>4.8595686513210751E-4</v>
      </c>
      <c r="AS9" s="82">
        <f>IF('[1]Public Fund Data'!AI9&gt;0,'[1]Public Fund Data'!AI9,0)</f>
        <v>7.2648366254603643E-3</v>
      </c>
      <c r="AT9" s="82">
        <f>IF('[1]Public Fund Data'!AJ9&gt;0,'[1]Public Fund Data'!AJ9,0)</f>
        <v>8.2322134946367712E-3</v>
      </c>
      <c r="AV9" s="4">
        <v>2019</v>
      </c>
      <c r="AW9" s="82">
        <f>IF('[1]Public Fund Data'!Y9&lt;0,'[1]Public Fund Data'!Y9,0)</f>
        <v>0</v>
      </c>
      <c r="AX9" s="82">
        <f>IF('[1]Public Fund Data'!Z9&lt;0,'[1]Public Fund Data'!Z9,0)</f>
        <v>0</v>
      </c>
      <c r="AY9" s="82">
        <f>IF('[1]Public Fund Data'!AA9&lt;0,'[1]Public Fund Data'!AA9,0)</f>
        <v>0</v>
      </c>
      <c r="AZ9" s="82">
        <f>IF('[1]Public Fund Data'!AB9&lt;0,'[1]Public Fund Data'!AB9,0)</f>
        <v>0</v>
      </c>
      <c r="BA9" s="82">
        <f>IF('[1]Public Fund Data'!AC9&lt;0,'[1]Public Fund Data'!AC9,0)</f>
        <v>-7.7778028589143705E-3</v>
      </c>
      <c r="BB9" s="82">
        <f>IF('[1]Public Fund Data'!AD9&lt;0,'[1]Public Fund Data'!AD9,0)</f>
        <v>0</v>
      </c>
      <c r="BC9" s="82">
        <f>IF('[1]Public Fund Data'!AE9&lt;0,'[1]Public Fund Data'!AE9,0)</f>
        <v>0</v>
      </c>
      <c r="BD9" s="82">
        <f>IF('[1]Public Fund Data'!AF9&lt;0,'[1]Public Fund Data'!AF9,0)</f>
        <v>0</v>
      </c>
      <c r="BE9" s="82">
        <f>IF('[1]Public Fund Data'!AG9&lt;0,'[1]Public Fund Data'!AG9,0)</f>
        <v>-1.334301365342145E-2</v>
      </c>
      <c r="BF9" s="82">
        <f>IF('[1]Public Fund Data'!AH9&lt;0,'[1]Public Fund Data'!AH9,0)</f>
        <v>0</v>
      </c>
      <c r="BG9" s="82">
        <f>IF('[1]Public Fund Data'!AI9&lt;0,'[1]Public Fund Data'!AI9,0)</f>
        <v>0</v>
      </c>
      <c r="BH9" s="82">
        <f>IF('[1]Public Fund Data'!AJ9&lt;0,'[1]Public Fund Data'!AJ9,0)</f>
        <v>0</v>
      </c>
      <c r="BJ9" s="4">
        <v>2019</v>
      </c>
      <c r="BK9" s="8">
        <f>BV10*(1+D9)</f>
        <v>82.08514703492817</v>
      </c>
      <c r="BL9" s="8">
        <f t="shared" si="1"/>
        <v>85.494488108561896</v>
      </c>
      <c r="BM9" s="8">
        <f t="shared" si="1"/>
        <v>88.470173386813372</v>
      </c>
      <c r="BN9" s="8">
        <f t="shared" si="1"/>
        <v>91.452199236579872</v>
      </c>
      <c r="BO9" s="8">
        <f t="shared" si="1"/>
        <v>86.348829887382863</v>
      </c>
      <c r="BP9" s="8">
        <f t="shared" si="1"/>
        <v>91.528708152984237</v>
      </c>
      <c r="BQ9" s="8">
        <f t="shared" si="1"/>
        <v>90.807643781518436</v>
      </c>
      <c r="BR9" s="8">
        <f t="shared" si="1"/>
        <v>90.285689941207025</v>
      </c>
      <c r="BS9" s="8">
        <f t="shared" si="1"/>
        <v>91.668242824619682</v>
      </c>
      <c r="BT9" s="8">
        <f t="shared" si="1"/>
        <v>95.006344031840086</v>
      </c>
      <c r="BU9" s="8">
        <f t="shared" si="1"/>
        <v>96.767571338137358</v>
      </c>
      <c r="BV9" s="8">
        <f t="shared" si="1"/>
        <v>100.7090937481517</v>
      </c>
      <c r="BX9" s="4">
        <v>2019</v>
      </c>
      <c r="BY9" s="11" cm="1">
        <f t="array" ref="BY9">SUM(BK9:BV9*D9:O9)/SUM(D9:O9)</f>
        <v>91.049468946475713</v>
      </c>
      <c r="CA9" s="4">
        <v>2019</v>
      </c>
      <c r="CB9" s="8">
        <f t="shared" si="2"/>
        <v>7.1414077920387502</v>
      </c>
      <c r="CC9" s="8">
        <f t="shared" si="2"/>
        <v>7.4380204654448843</v>
      </c>
      <c r="CD9" s="8">
        <f t="shared" si="2"/>
        <v>7.6969050846527631</v>
      </c>
      <c r="CE9" s="8">
        <f t="shared" si="2"/>
        <v>7.956341333582448</v>
      </c>
      <c r="CF9" s="8">
        <f t="shared" si="2"/>
        <v>7.5123482002023083</v>
      </c>
      <c r="CG9" s="8">
        <f t="shared" si="2"/>
        <v>7.9629976093096282</v>
      </c>
      <c r="CH9" s="8">
        <f t="shared" si="2"/>
        <v>7.9002650089921032</v>
      </c>
      <c r="CI9" s="8">
        <f t="shared" si="2"/>
        <v>7.8548550248850102</v>
      </c>
      <c r="CJ9" s="8">
        <f t="shared" si="2"/>
        <v>7.9751371257419121</v>
      </c>
      <c r="CK9" s="8">
        <f t="shared" si="2"/>
        <v>8.2655519307700871</v>
      </c>
      <c r="CL9" s="8">
        <f t="shared" si="2"/>
        <v>8.4187787064179496</v>
      </c>
      <c r="CM9" s="8">
        <f t="shared" si="2"/>
        <v>8.7616911560891975</v>
      </c>
      <c r="CO9" s="4"/>
      <c r="CP9" s="12"/>
      <c r="CQ9" s="12"/>
      <c r="CR9" s="4" t="s">
        <v>10</v>
      </c>
      <c r="CS9" s="4" t="s">
        <v>11</v>
      </c>
      <c r="CT9" s="4" t="s">
        <v>12</v>
      </c>
      <c r="CU9" s="4" t="s">
        <v>13</v>
      </c>
      <c r="CV9" s="4" t="s">
        <v>14</v>
      </c>
      <c r="CW9" s="4" t="s">
        <v>15</v>
      </c>
      <c r="CX9" s="4" t="s">
        <v>16</v>
      </c>
      <c r="CY9" s="4" t="s">
        <v>17</v>
      </c>
      <c r="CZ9" s="4" t="s">
        <v>18</v>
      </c>
      <c r="DA9" s="4" t="s">
        <v>19</v>
      </c>
      <c r="DB9" s="4" t="s">
        <v>7</v>
      </c>
      <c r="DC9" s="4" t="s">
        <v>8</v>
      </c>
      <c r="DD9" s="4" t="s">
        <v>9</v>
      </c>
    </row>
    <row r="10" spans="1:108" x14ac:dyDescent="0.35">
      <c r="C10" s="4">
        <v>2018</v>
      </c>
      <c r="D10" s="80">
        <v>5.5848678493000001E-2</v>
      </c>
      <c r="E10" s="80">
        <v>-3.6535227615999998E-2</v>
      </c>
      <c r="F10" s="80">
        <v>-1.8947988740000001E-2</v>
      </c>
      <c r="G10" s="80">
        <v>1.9769235752999999E-2</v>
      </c>
      <c r="H10" s="80">
        <v>1.482657671E-3</v>
      </c>
      <c r="I10" s="80">
        <v>-8.1746465749999997E-3</v>
      </c>
      <c r="J10" s="80">
        <v>2.0961829615999999E-2</v>
      </c>
      <c r="K10" s="80">
        <v>-1.5781563753000001E-2</v>
      </c>
      <c r="L10" s="80">
        <v>-3.914182877E-3</v>
      </c>
      <c r="M10" s="80">
        <v>-8.7571207260000006E-2</v>
      </c>
      <c r="N10" s="80">
        <v>1.345050959E-3</v>
      </c>
      <c r="O10" s="80">
        <v>-4.9215122795000003E-2</v>
      </c>
      <c r="Q10" s="4">
        <v>2018</v>
      </c>
      <c r="R10" s="7">
        <f t="shared" si="3"/>
        <v>1.0558486784929999</v>
      </c>
      <c r="S10" s="7">
        <f t="shared" si="0"/>
        <v>0.96346477238399997</v>
      </c>
      <c r="T10" s="7">
        <f t="shared" si="0"/>
        <v>0.98105201125999997</v>
      </c>
      <c r="U10" s="7">
        <f t="shared" si="0"/>
        <v>1.0197692357529999</v>
      </c>
      <c r="V10" s="7">
        <f t="shared" si="0"/>
        <v>1.0014826576710001</v>
      </c>
      <c r="W10" s="7">
        <f t="shared" si="0"/>
        <v>0.991825353425</v>
      </c>
      <c r="X10" s="7">
        <f t="shared" si="0"/>
        <v>1.0209618296159999</v>
      </c>
      <c r="Y10" s="7">
        <f t="shared" si="0"/>
        <v>0.98421843624700001</v>
      </c>
      <c r="Z10" s="7">
        <f t="shared" si="0"/>
        <v>0.99608581712300004</v>
      </c>
      <c r="AA10" s="7">
        <f t="shared" si="0"/>
        <v>0.91242879273999999</v>
      </c>
      <c r="AB10" s="7">
        <f t="shared" si="0"/>
        <v>1.0013450509590001</v>
      </c>
      <c r="AC10" s="7">
        <f t="shared" si="0"/>
        <v>0.95078487720500005</v>
      </c>
      <c r="AD10" s="7"/>
      <c r="AE10" s="4">
        <v>2018</v>
      </c>
      <c r="AF10" s="9">
        <f t="shared" si="4"/>
        <v>-0.12103241640464613</v>
      </c>
      <c r="AH10" s="4">
        <v>2018</v>
      </c>
      <c r="AI10" s="82">
        <f>IF('[1]Public Fund Data'!Y10&gt;0,'[1]Public Fund Data'!Y10,0)</f>
        <v>5.6892087481431458E-3</v>
      </c>
      <c r="AJ10" s="82">
        <f>IF('[1]Public Fund Data'!Z10&gt;0,'[1]Public Fund Data'!Z10,0)</f>
        <v>8.6007802933722247E-3</v>
      </c>
      <c r="AK10" s="82">
        <f>IF('[1]Public Fund Data'!AA10&gt;0,'[1]Public Fund Data'!AA10,0)</f>
        <v>0</v>
      </c>
      <c r="AL10" s="82">
        <f>IF('[1]Public Fund Data'!AB10&gt;0,'[1]Public Fund Data'!AB10,0)</f>
        <v>0</v>
      </c>
      <c r="AM10" s="82">
        <f>IF('[1]Public Fund Data'!AC10&gt;0,'[1]Public Fund Data'!AC10,0)</f>
        <v>2.3960622613202111E-2</v>
      </c>
      <c r="AN10" s="82">
        <f>IF('[1]Public Fund Data'!AD10&gt;0,'[1]Public Fund Data'!AD10,0)</f>
        <v>4.0425916290014463E-3</v>
      </c>
      <c r="AO10" s="82">
        <f>IF('[1]Public Fund Data'!AE10&gt;0,'[1]Public Fund Data'!AE10,0)</f>
        <v>0</v>
      </c>
      <c r="AP10" s="82">
        <f>IF('[1]Public Fund Data'!AF10&gt;0,'[1]Public Fund Data'!AF10,0)</f>
        <v>3.5309552635643879E-3</v>
      </c>
      <c r="AQ10" s="82">
        <f>IF('[1]Public Fund Data'!AG10&gt;0,'[1]Public Fund Data'!AG10,0)</f>
        <v>0</v>
      </c>
      <c r="AR10" s="82">
        <f>IF('[1]Public Fund Data'!AH10&gt;0,'[1]Public Fund Data'!AH10,0)</f>
        <v>0</v>
      </c>
      <c r="AS10" s="82">
        <f>IF('[1]Public Fund Data'!AI10&gt;0,'[1]Public Fund Data'!AI10,0)</f>
        <v>2.6051614843565726E-3</v>
      </c>
      <c r="AT10" s="82">
        <f>IF('[1]Public Fund Data'!AJ10&gt;0,'[1]Public Fund Data'!AJ10,0)</f>
        <v>0</v>
      </c>
      <c r="AV10" s="4">
        <v>2018</v>
      </c>
      <c r="AW10" s="82">
        <f>IF('[1]Public Fund Data'!Y10&lt;0,'[1]Public Fund Data'!Y10,0)</f>
        <v>0</v>
      </c>
      <c r="AX10" s="82">
        <f>IF('[1]Public Fund Data'!Z10&lt;0,'[1]Public Fund Data'!Z10,0)</f>
        <v>0</v>
      </c>
      <c r="AY10" s="82">
        <f>IF('[1]Public Fund Data'!AA10&lt;0,'[1]Public Fund Data'!AA10,0)</f>
        <v>-9.2437717603007993E-4</v>
      </c>
      <c r="AZ10" s="82">
        <f>IF('[1]Public Fund Data'!AB10&lt;0,'[1]Public Fund Data'!AB10,0)</f>
        <v>-3.0634333010199286E-3</v>
      </c>
      <c r="BA10" s="82">
        <f>IF('[1]Public Fund Data'!AC10&lt;0,'[1]Public Fund Data'!AC10,0)</f>
        <v>0</v>
      </c>
      <c r="BB10" s="82">
        <f>IF('[1]Public Fund Data'!AD10&lt;0,'[1]Public Fund Data'!AD10,0)</f>
        <v>0</v>
      </c>
      <c r="BC10" s="82">
        <f>IF('[1]Public Fund Data'!AE10&lt;0,'[1]Public Fund Data'!AE10,0)</f>
        <v>-3.6534636921347237E-3</v>
      </c>
      <c r="BD10" s="82">
        <f>IF('[1]Public Fund Data'!AF10&lt;0,'[1]Public Fund Data'!AF10,0)</f>
        <v>0</v>
      </c>
      <c r="BE10" s="82">
        <f>IF('[1]Public Fund Data'!AG10&lt;0,'[1]Public Fund Data'!AG10,0)</f>
        <v>-1.2592985302272413E-2</v>
      </c>
      <c r="BF10" s="82">
        <f>IF('[1]Public Fund Data'!AH10&lt;0,'[1]Public Fund Data'!AH10,0)</f>
        <v>-7.9791057179041669E-3</v>
      </c>
      <c r="BG10" s="82">
        <f>IF('[1]Public Fund Data'!AI10&lt;0,'[1]Public Fund Data'!AI10,0)</f>
        <v>0</v>
      </c>
      <c r="BH10" s="82">
        <f>IF('[1]Public Fund Data'!AJ10&lt;0,'[1]Public Fund Data'!AJ10,0)</f>
        <v>-6.713263001095135E-4</v>
      </c>
      <c r="BJ10" s="4">
        <v>2018</v>
      </c>
      <c r="BK10" s="8">
        <v>92</v>
      </c>
      <c r="BL10" s="8">
        <f t="shared" si="1"/>
        <v>88.638759059327995</v>
      </c>
      <c r="BM10" s="8">
        <f t="shared" si="1"/>
        <v>86.959232850744272</v>
      </c>
      <c r="BN10" s="8">
        <f t="shared" si="1"/>
        <v>88.678350425870647</v>
      </c>
      <c r="BO10" s="8">
        <f t="shared" si="1"/>
        <v>88.809830062381195</v>
      </c>
      <c r="BP10" s="8">
        <f t="shared" si="1"/>
        <v>88.08384108923542</v>
      </c>
      <c r="BQ10" s="8">
        <f t="shared" si="1"/>
        <v>89.930239558070781</v>
      </c>
      <c r="BR10" s="8">
        <f t="shared" si="1"/>
        <v>88.510999749162522</v>
      </c>
      <c r="BS10" s="8">
        <f t="shared" si="1"/>
        <v>88.164551509518205</v>
      </c>
      <c r="BT10" s="8">
        <f t="shared" si="1"/>
        <v>80.443875296293243</v>
      </c>
      <c r="BU10" s="8">
        <f t="shared" si="1"/>
        <v>80.552076407906199</v>
      </c>
      <c r="BV10" s="8">
        <f t="shared" si="1"/>
        <v>76.587696076098879</v>
      </c>
      <c r="BX10" s="4">
        <v>2018</v>
      </c>
      <c r="BY10" s="11" cm="1">
        <f t="array" ref="BY10">SUM(BK10:BV10*D10:O10)/SUM(D10:O10)</f>
        <v>75.751468205315632</v>
      </c>
      <c r="CA10" s="4">
        <v>2018</v>
      </c>
      <c r="CB10" s="8">
        <f t="shared" si="2"/>
        <v>8.0039999999999996</v>
      </c>
      <c r="CC10" s="8">
        <f t="shared" si="2"/>
        <v>7.7115720381615347</v>
      </c>
      <c r="CD10" s="8">
        <f t="shared" si="2"/>
        <v>7.5654532580147515</v>
      </c>
      <c r="CE10" s="8">
        <f t="shared" si="2"/>
        <v>7.7150164870507458</v>
      </c>
      <c r="CF10" s="8">
        <f t="shared" si="2"/>
        <v>7.7264552154271637</v>
      </c>
      <c r="CG10" s="8">
        <f t="shared" si="2"/>
        <v>7.6632941747634806</v>
      </c>
      <c r="CH10" s="8">
        <f t="shared" si="2"/>
        <v>7.8239308415521576</v>
      </c>
      <c r="CI10" s="8">
        <f t="shared" si="2"/>
        <v>7.7004569781771393</v>
      </c>
      <c r="CJ10" s="8">
        <f t="shared" si="2"/>
        <v>7.6703159813280832</v>
      </c>
      <c r="CK10" s="8">
        <f t="shared" si="2"/>
        <v>6.9986171507775117</v>
      </c>
      <c r="CL10" s="8">
        <f t="shared" si="2"/>
        <v>7.0080306474878391</v>
      </c>
      <c r="CM10" s="8">
        <f t="shared" si="2"/>
        <v>6.6631295586206019</v>
      </c>
      <c r="CO10" s="4"/>
      <c r="CP10" s="12"/>
      <c r="CQ10" s="12"/>
      <c r="CR10" s="4">
        <v>2023</v>
      </c>
      <c r="CS10" s="83">
        <v>1.091134940239</v>
      </c>
      <c r="CT10" s="83">
        <v>0.97426035343499995</v>
      </c>
      <c r="CU10" s="83">
        <v>1.0541797446129999</v>
      </c>
      <c r="CV10" s="83">
        <v>1.0114542127270001</v>
      </c>
      <c r="CW10" s="83">
        <v>0.96567895234400003</v>
      </c>
      <c r="CX10" s="83">
        <v>1.0373771946370001</v>
      </c>
      <c r="CY10" s="83">
        <v>1.027152914265</v>
      </c>
      <c r="CZ10" s="83">
        <v>0.95764746987299998</v>
      </c>
      <c r="DA10" s="83">
        <v>0.93472259225199994</v>
      </c>
      <c r="DB10" s="83">
        <v>0.96489999999999998</v>
      </c>
      <c r="DC10" s="83">
        <v>1.1027</v>
      </c>
      <c r="DD10" s="83">
        <v>1.0539000000000001</v>
      </c>
    </row>
    <row r="11" spans="1:108" x14ac:dyDescent="0.35">
      <c r="C11" s="4">
        <v>2017</v>
      </c>
      <c r="D11" s="80">
        <v>5.3308387151000003E-2</v>
      </c>
      <c r="E11" s="80">
        <v>9.2998243009999992E-3</v>
      </c>
      <c r="F11" s="80">
        <v>3.0846282493000001E-2</v>
      </c>
      <c r="G11" s="80">
        <v>3.6753908767E-2</v>
      </c>
      <c r="H11" s="80">
        <v>3.5554269122999999E-2</v>
      </c>
      <c r="I11" s="80">
        <v>6.5872877000000001E-5</v>
      </c>
      <c r="J11" s="80">
        <v>3.7599557342000003E-2</v>
      </c>
      <c r="K11" s="80">
        <v>9.8358114250000003E-3</v>
      </c>
      <c r="L11" s="80">
        <v>1.9671932877E-2</v>
      </c>
      <c r="M11" s="80">
        <v>2.1715256685E-2</v>
      </c>
      <c r="N11" s="80">
        <v>4.3219806849999999E-3</v>
      </c>
      <c r="O11" s="80">
        <v>1.7119061259999999E-2</v>
      </c>
      <c r="Q11" s="4">
        <v>2017</v>
      </c>
      <c r="R11" s="7">
        <f t="shared" si="3"/>
        <v>1.0533083871510001</v>
      </c>
      <c r="S11" s="7">
        <f t="shared" si="0"/>
        <v>1.0092998243010001</v>
      </c>
      <c r="T11" s="7">
        <f t="shared" si="0"/>
        <v>1.030846282493</v>
      </c>
      <c r="U11" s="7">
        <f t="shared" si="0"/>
        <v>1.0367539087669999</v>
      </c>
      <c r="V11" s="7">
        <f t="shared" si="0"/>
        <v>1.035554269123</v>
      </c>
      <c r="W11" s="7">
        <f t="shared" si="0"/>
        <v>1.000065872877</v>
      </c>
      <c r="X11" s="7">
        <f t="shared" si="0"/>
        <v>1.037599557342</v>
      </c>
      <c r="Y11" s="7">
        <f t="shared" si="0"/>
        <v>1.0098358114249999</v>
      </c>
      <c r="Z11" s="7">
        <f t="shared" si="0"/>
        <v>1.0196719328770001</v>
      </c>
      <c r="AA11" s="7">
        <f t="shared" si="0"/>
        <v>1.0217152566850001</v>
      </c>
      <c r="AB11" s="7">
        <f t="shared" si="0"/>
        <v>1.0043219806849999</v>
      </c>
      <c r="AC11" s="7">
        <f t="shared" si="0"/>
        <v>1.0171190612600001</v>
      </c>
      <c r="AD11" s="7"/>
      <c r="AE11" s="4">
        <v>2017</v>
      </c>
      <c r="AF11" s="9">
        <f t="shared" si="4"/>
        <v>0.31208645334006135</v>
      </c>
      <c r="AH11" s="4">
        <v>2017</v>
      </c>
      <c r="AI11" s="82">
        <f>IF('[1]Public Fund Data'!Y11&gt;0,'[1]Public Fund Data'!Y11,0)</f>
        <v>2.4300553551585169E-2</v>
      </c>
      <c r="AJ11" s="82">
        <f>IF('[1]Public Fund Data'!Z11&gt;0,'[1]Public Fund Data'!Z11,0)</f>
        <v>0</v>
      </c>
      <c r="AK11" s="82">
        <f>IF('[1]Public Fund Data'!AA11&gt;0,'[1]Public Fund Data'!AA11,0)</f>
        <v>3.3176069530053941E-3</v>
      </c>
      <c r="AL11" s="82">
        <f>IF('[1]Public Fund Data'!AB11&gt;0,'[1]Public Fund Data'!AB11,0)</f>
        <v>1.1308968324662418E-2</v>
      </c>
      <c r="AM11" s="82">
        <f>IF('[1]Public Fund Data'!AC11&gt;0,'[1]Public Fund Data'!AC11,0)</f>
        <v>0</v>
      </c>
      <c r="AN11" s="82">
        <f>IF('[1]Public Fund Data'!AD11&gt;0,'[1]Public Fund Data'!AD11,0)</f>
        <v>1.8344504946296075E-3</v>
      </c>
      <c r="AO11" s="82">
        <f>IF('[1]Public Fund Data'!AE11&gt;0,'[1]Public Fund Data'!AE11,0)</f>
        <v>8.7537239433652242E-3</v>
      </c>
      <c r="AP11" s="82">
        <f>IF('[1]Public Fund Data'!AF11&gt;0,'[1]Public Fund Data'!AF11,0)</f>
        <v>1.0212611072293092E-2</v>
      </c>
      <c r="AQ11" s="82">
        <f>IF('[1]Public Fund Data'!AG11&gt;0,'[1]Public Fund Data'!AG11,0)</f>
        <v>0</v>
      </c>
      <c r="AR11" s="82">
        <f>IF('[1]Public Fund Data'!AH11&gt;0,'[1]Public Fund Data'!AH11,0)</f>
        <v>6.5305520003999078E-3</v>
      </c>
      <c r="AS11" s="82">
        <f>IF('[1]Public Fund Data'!AI11&gt;0,'[1]Public Fund Data'!AI11,0)</f>
        <v>0</v>
      </c>
      <c r="AT11" s="82">
        <f>IF('[1]Public Fund Data'!AJ11&gt;0,'[1]Public Fund Data'!AJ11,0)</f>
        <v>1.067894249992582E-3</v>
      </c>
      <c r="AV11" s="4">
        <v>2017</v>
      </c>
      <c r="AW11" s="82">
        <f>IF('[1]Public Fund Data'!Y11&lt;0,'[1]Public Fund Data'!Y11,0)</f>
        <v>0</v>
      </c>
      <c r="AX11" s="82">
        <f>IF('[1]Public Fund Data'!Z11&lt;0,'[1]Public Fund Data'!Z11,0)</f>
        <v>-4.999646098578241E-3</v>
      </c>
      <c r="AY11" s="82">
        <f>IF('[1]Public Fund Data'!AA11&lt;0,'[1]Public Fund Data'!AA11,0)</f>
        <v>0</v>
      </c>
      <c r="AZ11" s="82">
        <f>IF('[1]Public Fund Data'!AB11&lt;0,'[1]Public Fund Data'!AB11,0)</f>
        <v>0</v>
      </c>
      <c r="BA11" s="82">
        <f>IF('[1]Public Fund Data'!AC11&lt;0,'[1]Public Fund Data'!AC11,0)</f>
        <v>-1.1496744960677041E-3</v>
      </c>
      <c r="BB11" s="82">
        <f>IF('[1]Public Fund Data'!AD11&lt;0,'[1]Public Fund Data'!AD11,0)</f>
        <v>0</v>
      </c>
      <c r="BC11" s="82">
        <f>IF('[1]Public Fund Data'!AE11&lt;0,'[1]Public Fund Data'!AE11,0)</f>
        <v>0</v>
      </c>
      <c r="BD11" s="82">
        <f>IF('[1]Public Fund Data'!AF11&lt;0,'[1]Public Fund Data'!AF11,0)</f>
        <v>0</v>
      </c>
      <c r="BE11" s="82">
        <f>IF('[1]Public Fund Data'!AG11&lt;0,'[1]Public Fund Data'!AG11,0)</f>
        <v>-5.2084949868368181E-3</v>
      </c>
      <c r="BF11" s="82">
        <f>IF('[1]Public Fund Data'!AH11&lt;0,'[1]Public Fund Data'!AH11,0)</f>
        <v>0</v>
      </c>
      <c r="BG11" s="82">
        <f>IF('[1]Public Fund Data'!AI11&lt;0,'[1]Public Fund Data'!AI11,0)</f>
        <v>-6.1672466700889482E-3</v>
      </c>
      <c r="BH11" s="82">
        <f>IF('[1]Public Fund Data'!AJ11&lt;0,'[1]Public Fund Data'!AJ11,0)</f>
        <v>0</v>
      </c>
      <c r="BJ11" s="4">
        <v>2017</v>
      </c>
      <c r="BK11" s="8">
        <f>BV12*(1+D11)</f>
        <v>109.15390105153917</v>
      </c>
      <c r="BL11" s="8">
        <f t="shared" si="1"/>
        <v>110.16901315308722</v>
      </c>
      <c r="BM11" s="8">
        <f t="shared" si="1"/>
        <v>113.56731765478239</v>
      </c>
      <c r="BN11" s="8">
        <f t="shared" si="1"/>
        <v>117.74136048677916</v>
      </c>
      <c r="BO11" s="8">
        <f t="shared" si="1"/>
        <v>121.92756850443426</v>
      </c>
      <c r="BP11" s="8">
        <f t="shared" si="1"/>
        <v>121.93560022415727</v>
      </c>
      <c r="BQ11" s="8">
        <f t="shared" si="1"/>
        <v>126.52032481681667</v>
      </c>
      <c r="BR11" s="8">
        <f t="shared" si="1"/>
        <v>127.76475487314461</v>
      </c>
      <c r="BS11" s="8">
        <f t="shared" si="1"/>
        <v>130.27813455505549</v>
      </c>
      <c r="BT11" s="8">
        <f t="shared" si="1"/>
        <v>133.10715768736151</v>
      </c>
      <c r="BU11" s="8">
        <f t="shared" si="1"/>
        <v>133.68244425192151</v>
      </c>
      <c r="BV11" s="8">
        <f t="shared" si="1"/>
        <v>135.9709622044567</v>
      </c>
      <c r="BX11" s="4">
        <v>2017</v>
      </c>
      <c r="BY11" s="11" cm="1">
        <f t="array" ref="BY11">SUM(BK11:BV11*D11:O11)/SUM(D11:O11)</f>
        <v>120.93628644031288</v>
      </c>
      <c r="CA11" s="4">
        <v>2017</v>
      </c>
      <c r="CB11" s="8">
        <f t="shared" si="2"/>
        <v>9.4963893914839073</v>
      </c>
      <c r="CC11" s="8">
        <f t="shared" si="2"/>
        <v>9.5847041443185876</v>
      </c>
      <c r="CD11" s="8">
        <f t="shared" si="2"/>
        <v>9.8803566359660664</v>
      </c>
      <c r="CE11" s="8">
        <f t="shared" si="2"/>
        <v>10.243498362349786</v>
      </c>
      <c r="CF11" s="8">
        <f t="shared" si="2"/>
        <v>10.60769845988578</v>
      </c>
      <c r="CG11" s="8">
        <f t="shared" si="2"/>
        <v>10.608397219501681</v>
      </c>
      <c r="CH11" s="8">
        <f t="shared" si="2"/>
        <v>11.00726825906305</v>
      </c>
      <c r="CI11" s="8">
        <f t="shared" si="2"/>
        <v>11.115533673963581</v>
      </c>
      <c r="CJ11" s="8">
        <f t="shared" si="2"/>
        <v>11.334197706289826</v>
      </c>
      <c r="CK11" s="8">
        <f t="shared" si="2"/>
        <v>11.580322718800451</v>
      </c>
      <c r="CL11" s="8">
        <f t="shared" si="2"/>
        <v>11.63037264991717</v>
      </c>
      <c r="CM11" s="8">
        <f t="shared" si="2"/>
        <v>11.829473711787731</v>
      </c>
      <c r="CO11" s="4"/>
      <c r="CP11" s="12"/>
      <c r="CQ11" s="12"/>
      <c r="CR11" s="4"/>
      <c r="CS11" s="8"/>
      <c r="CT11" s="8"/>
      <c r="CU11" s="8"/>
      <c r="CV11" s="8"/>
      <c r="CW11" s="8"/>
      <c r="CX11" s="8"/>
      <c r="CY11" s="8"/>
      <c r="CZ11" s="8"/>
      <c r="DA11" s="8"/>
      <c r="DB11" s="8"/>
      <c r="DC11" s="8"/>
      <c r="DD11" s="8"/>
    </row>
    <row r="12" spans="1:108" x14ac:dyDescent="0.35">
      <c r="C12" s="4">
        <v>2016</v>
      </c>
      <c r="D12" s="80">
        <v>-7.8706110247E-2</v>
      </c>
      <c r="E12" s="80">
        <v>5.4972880549999997E-3</v>
      </c>
      <c r="F12" s="80">
        <v>7.1235390164000004E-2</v>
      </c>
      <c r="G12" s="80">
        <v>3.1309577397E-2</v>
      </c>
      <c r="H12" s="80">
        <v>-1.7069736985999999E-2</v>
      </c>
      <c r="I12" s="80">
        <v>-3.489011274E-2</v>
      </c>
      <c r="J12" s="80">
        <v>6.0016804712000001E-2</v>
      </c>
      <c r="K12" s="80">
        <v>6.5381045210000004E-3</v>
      </c>
      <c r="L12" s="80">
        <v>1.2260063836E-2</v>
      </c>
      <c r="M12" s="80">
        <v>-1.4439245862999999E-2</v>
      </c>
      <c r="N12" s="80">
        <v>-2.0060856164E-2</v>
      </c>
      <c r="O12" s="80">
        <v>1.3745294877E-2</v>
      </c>
      <c r="Q12" s="4">
        <v>2016</v>
      </c>
      <c r="R12" s="7">
        <f t="shared" si="3"/>
        <v>0.92129388975299997</v>
      </c>
      <c r="S12" s="7">
        <f t="shared" si="0"/>
        <v>1.0054972880549999</v>
      </c>
      <c r="T12" s="7">
        <f t="shared" si="0"/>
        <v>1.0712353901639999</v>
      </c>
      <c r="U12" s="7">
        <f t="shared" si="0"/>
        <v>1.031309577397</v>
      </c>
      <c r="V12" s="7">
        <f t="shared" si="0"/>
        <v>0.98293026301399999</v>
      </c>
      <c r="W12" s="7">
        <f t="shared" si="0"/>
        <v>0.96510988726000002</v>
      </c>
      <c r="X12" s="7">
        <f t="shared" si="0"/>
        <v>1.060016804712</v>
      </c>
      <c r="Y12" s="7">
        <f t="shared" si="0"/>
        <v>1.006538104521</v>
      </c>
      <c r="Z12" s="7">
        <f t="shared" si="0"/>
        <v>1.012260063836</v>
      </c>
      <c r="AA12" s="7">
        <f t="shared" si="0"/>
        <v>0.98556075413699995</v>
      </c>
      <c r="AB12" s="7">
        <f t="shared" si="0"/>
        <v>0.979939143836</v>
      </c>
      <c r="AC12" s="7">
        <f t="shared" si="0"/>
        <v>1.013745294877</v>
      </c>
      <c r="AD12" s="7"/>
      <c r="AE12" s="4">
        <v>2016</v>
      </c>
      <c r="AF12" s="9">
        <f t="shared" si="4"/>
        <v>2.6594566922261809E-2</v>
      </c>
      <c r="AH12" s="4">
        <v>2016</v>
      </c>
      <c r="AI12" s="82">
        <f>IF('[1]Public Fund Data'!Y12&gt;0,'[1]Public Fund Data'!Y12,0)</f>
        <v>0</v>
      </c>
      <c r="AJ12" s="82">
        <f>IF('[1]Public Fund Data'!Z12&gt;0,'[1]Public Fund Data'!Z12,0)</f>
        <v>2.3818053456659168E-2</v>
      </c>
      <c r="AK12" s="82">
        <f>IF('[1]Public Fund Data'!AA12&gt;0,'[1]Public Fund Data'!AA12,0)</f>
        <v>6.1679443508698278E-3</v>
      </c>
      <c r="AL12" s="82">
        <f>IF('[1]Public Fund Data'!AB12&gt;0,'[1]Public Fund Data'!AB12,0)</f>
        <v>2.3584785827033064E-3</v>
      </c>
      <c r="AM12" s="82">
        <f>IF('[1]Public Fund Data'!AC12&gt;0,'[1]Public Fund Data'!AC12,0)</f>
        <v>0</v>
      </c>
      <c r="AN12" s="82">
        <f>IF('[1]Public Fund Data'!AD12&gt;0,'[1]Public Fund Data'!AD12,0)</f>
        <v>0</v>
      </c>
      <c r="AO12" s="82">
        <f>IF('[1]Public Fund Data'!AE12&gt;0,'[1]Public Fund Data'!AE12,0)</f>
        <v>9.3359688600613902E-3</v>
      </c>
      <c r="AP12" s="82">
        <f>IF('[1]Public Fund Data'!AF12&gt;0,'[1]Public Fund Data'!AF12,0)</f>
        <v>5.8281454008708338E-3</v>
      </c>
      <c r="AQ12" s="82">
        <f>IF('[1]Public Fund Data'!AG12&gt;0,'[1]Public Fund Data'!AG12,0)</f>
        <v>0</v>
      </c>
      <c r="AR12" s="82">
        <f>IF('[1]Public Fund Data'!AH12&gt;0,'[1]Public Fund Data'!AH12,0)</f>
        <v>6.0155651406286707E-3</v>
      </c>
      <c r="AS12" s="82">
        <f>IF('[1]Public Fund Data'!AI12&gt;0,'[1]Public Fund Data'!AI12,0)</f>
        <v>0</v>
      </c>
      <c r="AT12" s="82">
        <f>IF('[1]Public Fund Data'!AJ12&gt;0,'[1]Public Fund Data'!AJ12,0)</f>
        <v>0</v>
      </c>
      <c r="AV12" s="4">
        <v>2016</v>
      </c>
      <c r="AW12" s="82">
        <f>IF('[1]Public Fund Data'!Y12&lt;0,'[1]Public Fund Data'!Y12,0)</f>
        <v>-6.3921800251473815E-3</v>
      </c>
      <c r="AX12" s="82">
        <f>IF('[1]Public Fund Data'!Z12&lt;0,'[1]Public Fund Data'!Z12,0)</f>
        <v>0</v>
      </c>
      <c r="AY12" s="82">
        <f>IF('[1]Public Fund Data'!AA12&lt;0,'[1]Public Fund Data'!AA12,0)</f>
        <v>0</v>
      </c>
      <c r="AZ12" s="82">
        <f>IF('[1]Public Fund Data'!AB12&lt;0,'[1]Public Fund Data'!AB12,0)</f>
        <v>0</v>
      </c>
      <c r="BA12" s="82">
        <f>IF('[1]Public Fund Data'!AC12&lt;0,'[1]Public Fund Data'!AC12,0)</f>
        <v>-7.9856577462217235E-3</v>
      </c>
      <c r="BB12" s="82">
        <f>IF('[1]Public Fund Data'!AD12&lt;0,'[1]Public Fund Data'!AD12,0)</f>
        <v>-1.3224673956424779E-3</v>
      </c>
      <c r="BC12" s="82">
        <f>IF('[1]Public Fund Data'!AE12&lt;0,'[1]Public Fund Data'!AE12,0)</f>
        <v>0</v>
      </c>
      <c r="BD12" s="82">
        <f>IF('[1]Public Fund Data'!AF12&lt;0,'[1]Public Fund Data'!AF12,0)</f>
        <v>0</v>
      </c>
      <c r="BE12" s="82">
        <f>IF('[1]Public Fund Data'!AG12&lt;0,'[1]Public Fund Data'!AG12,0)</f>
        <v>-2.4250790485493001E-5</v>
      </c>
      <c r="BF12" s="82">
        <f>IF('[1]Public Fund Data'!AH12&lt;0,'[1]Public Fund Data'!AH12,0)</f>
        <v>0</v>
      </c>
      <c r="BG12" s="82">
        <f>IF('[1]Public Fund Data'!AI12&lt;0,'[1]Public Fund Data'!AI12,0)</f>
        <v>-1.4479790559685304E-4</v>
      </c>
      <c r="BH12" s="82">
        <f>IF('[1]Public Fund Data'!AJ12&lt;0,'[1]Public Fund Data'!AJ12,0)</f>
        <v>-2.0449036790906754E-2</v>
      </c>
      <c r="BJ12" s="4">
        <v>2016</v>
      </c>
      <c r="BK12" s="8">
        <v>93</v>
      </c>
      <c r="BL12" s="8">
        <f t="shared" si="1"/>
        <v>93.511247789114989</v>
      </c>
      <c r="BM12" s="8">
        <f t="shared" si="1"/>
        <v>100.17255801009507</v>
      </c>
      <c r="BN12" s="8">
        <f t="shared" si="1"/>
        <v>103.30891846816762</v>
      </c>
      <c r="BO12" s="8">
        <f t="shared" si="1"/>
        <v>101.54546240160788</v>
      </c>
      <c r="BP12" s="8">
        <f t="shared" si="1"/>
        <v>98.002529770180345</v>
      </c>
      <c r="BQ12" s="8">
        <f t="shared" si="1"/>
        <v>103.88432846067923</v>
      </c>
      <c r="BR12" s="8">
        <f t="shared" si="1"/>
        <v>104.56353505824904</v>
      </c>
      <c r="BS12" s="8">
        <f t="shared" si="1"/>
        <v>105.845490672981</v>
      </c>
      <c r="BT12" s="8">
        <f t="shared" si="1"/>
        <v>104.31716160966396</v>
      </c>
      <c r="BU12" s="8">
        <f t="shared" si="1"/>
        <v>102.22447003517574</v>
      </c>
      <c r="BV12" s="8">
        <f t="shared" si="1"/>
        <v>103.62957551945429</v>
      </c>
      <c r="BX12" s="4">
        <v>2016</v>
      </c>
      <c r="BY12" s="11" cm="1">
        <f t="array" ref="BY12">SUM(BK12:BV12*D12:O12)/SUM(D12:O12)</f>
        <v>126.86591114687607</v>
      </c>
      <c r="CA12" s="4">
        <v>2016</v>
      </c>
      <c r="CB12" s="8">
        <f t="shared" si="2"/>
        <v>8.0909999999999993</v>
      </c>
      <c r="CC12" s="8">
        <f t="shared" si="2"/>
        <v>8.1354785576530038</v>
      </c>
      <c r="CD12" s="8">
        <f t="shared" si="2"/>
        <v>8.7150125468782704</v>
      </c>
      <c r="CE12" s="8">
        <f t="shared" si="2"/>
        <v>8.9878759067305829</v>
      </c>
      <c r="CF12" s="8">
        <f t="shared" si="2"/>
        <v>8.8344552289398841</v>
      </c>
      <c r="CG12" s="8">
        <f t="shared" si="2"/>
        <v>8.5262200900056886</v>
      </c>
      <c r="CH12" s="8">
        <f t="shared" si="2"/>
        <v>9.0379365760790922</v>
      </c>
      <c r="CI12" s="8">
        <f t="shared" si="2"/>
        <v>9.0970275500676667</v>
      </c>
      <c r="CJ12" s="8">
        <f t="shared" si="2"/>
        <v>9.2085576885493463</v>
      </c>
      <c r="CK12" s="8">
        <f t="shared" si="2"/>
        <v>9.075593060040763</v>
      </c>
      <c r="CL12" s="8">
        <f t="shared" si="2"/>
        <v>8.8935288930602887</v>
      </c>
      <c r="CM12" s="8">
        <f t="shared" si="2"/>
        <v>9.0157730701925232</v>
      </c>
      <c r="CO12" s="4"/>
      <c r="CP12" s="12"/>
      <c r="CQ12" s="12"/>
      <c r="CR12" s="4"/>
      <c r="CS12" s="13" t="s">
        <v>23</v>
      </c>
      <c r="CT12" s="8"/>
      <c r="CU12" s="8"/>
      <c r="CV12" s="8"/>
      <c r="CW12" s="8"/>
      <c r="CX12" s="8"/>
      <c r="CY12" s="8"/>
      <c r="CZ12" s="8"/>
      <c r="DA12" s="8"/>
      <c r="DB12" s="8"/>
      <c r="DC12" s="8"/>
      <c r="DD12" s="8"/>
    </row>
    <row r="13" spans="1:108" x14ac:dyDescent="0.35">
      <c r="C13" s="4">
        <v>2015</v>
      </c>
      <c r="D13" s="80">
        <v>-1.1846165925999999E-2</v>
      </c>
      <c r="E13" s="80">
        <v>5.883744389E-2</v>
      </c>
      <c r="F13" s="80">
        <v>-1.0045501096E-2</v>
      </c>
      <c r="G13" s="80">
        <v>5.1309392877000003E-2</v>
      </c>
      <c r="H13" s="80">
        <v>-1.2595565750000001E-3</v>
      </c>
      <c r="I13" s="80">
        <v>-2.6402480273999999E-2</v>
      </c>
      <c r="J13" s="80">
        <v>-1.6529142191999999E-2</v>
      </c>
      <c r="K13" s="80">
        <v>-7.3580529918000001E-2</v>
      </c>
      <c r="L13" s="80">
        <v>-5.2273688630000002E-2</v>
      </c>
      <c r="M13" s="80">
        <v>8.1440193507000005E-2</v>
      </c>
      <c r="N13" s="80">
        <v>-1.0405693151E-2</v>
      </c>
      <c r="O13" s="80">
        <v>-2.0570264136999999E-2</v>
      </c>
      <c r="Q13" s="4">
        <v>2015</v>
      </c>
      <c r="R13" s="7">
        <f t="shared" si="3"/>
        <v>0.98815383407400004</v>
      </c>
      <c r="S13" s="7">
        <f t="shared" si="0"/>
        <v>1.0588374438899999</v>
      </c>
      <c r="T13" s="7">
        <f t="shared" si="0"/>
        <v>0.989954498904</v>
      </c>
      <c r="U13" s="7">
        <f t="shared" si="0"/>
        <v>1.0513093928770001</v>
      </c>
      <c r="V13" s="7">
        <f t="shared" si="0"/>
        <v>0.99874044342500001</v>
      </c>
      <c r="W13" s="7">
        <f t="shared" si="0"/>
        <v>0.97359751972599995</v>
      </c>
      <c r="X13" s="7">
        <f t="shared" si="0"/>
        <v>0.98347085780800003</v>
      </c>
      <c r="Y13" s="7">
        <f t="shared" si="0"/>
        <v>0.92641947008199999</v>
      </c>
      <c r="Z13" s="7">
        <f t="shared" si="0"/>
        <v>0.94772631136999996</v>
      </c>
      <c r="AA13" s="7">
        <f t="shared" si="0"/>
        <v>1.0814401935069999</v>
      </c>
      <c r="AB13" s="7">
        <f t="shared" si="0"/>
        <v>0.98959430684899996</v>
      </c>
      <c r="AC13" s="7">
        <f t="shared" si="0"/>
        <v>0.97942973586299997</v>
      </c>
      <c r="AD13" s="7"/>
      <c r="AE13" s="4">
        <v>2015</v>
      </c>
      <c r="AF13" s="9">
        <f t="shared" si="4"/>
        <v>-4.1666185759974272E-2</v>
      </c>
      <c r="AH13" s="4">
        <v>2015</v>
      </c>
      <c r="AI13" s="82">
        <f>IF('[1]Public Fund Data'!Y13&gt;0,'[1]Public Fund Data'!Y13,0)</f>
        <v>0</v>
      </c>
      <c r="AJ13" s="82">
        <f>IF('[1]Public Fund Data'!Z13&gt;0,'[1]Public Fund Data'!Z13,0)</f>
        <v>0</v>
      </c>
      <c r="AK13" s="82">
        <f>IF('[1]Public Fund Data'!AA13&gt;0,'[1]Public Fund Data'!AA13,0)</f>
        <v>5.1455904894902576E-3</v>
      </c>
      <c r="AL13" s="82">
        <f>IF('[1]Public Fund Data'!AB13&gt;0,'[1]Public Fund Data'!AB13,0)</f>
        <v>1.0480369296780666E-2</v>
      </c>
      <c r="AM13" s="82">
        <f>IF('[1]Public Fund Data'!AC13&gt;0,'[1]Public Fund Data'!AC13,0)</f>
        <v>3.8592295167129012E-3</v>
      </c>
      <c r="AN13" s="82">
        <f>IF('[1]Public Fund Data'!AD13&gt;0,'[1]Public Fund Data'!AD13,0)</f>
        <v>1.9310604578759959E-3</v>
      </c>
      <c r="AO13" s="82">
        <f>IF('[1]Public Fund Data'!AE13&gt;0,'[1]Public Fund Data'!AE13,0)</f>
        <v>0</v>
      </c>
      <c r="AP13" s="82">
        <f>IF('[1]Public Fund Data'!AF13&gt;0,'[1]Public Fund Data'!AF13,0)</f>
        <v>0</v>
      </c>
      <c r="AQ13" s="82">
        <f>IF('[1]Public Fund Data'!AG13&gt;0,'[1]Public Fund Data'!AG13,0)</f>
        <v>0</v>
      </c>
      <c r="AR13" s="82">
        <f>IF('[1]Public Fund Data'!AH13&gt;0,'[1]Public Fund Data'!AH13,0)</f>
        <v>3.2707550920228617E-3</v>
      </c>
      <c r="AS13" s="82">
        <f>IF('[1]Public Fund Data'!AI13&gt;0,'[1]Public Fund Data'!AI13,0)</f>
        <v>5.1511771665847927E-3</v>
      </c>
      <c r="AT13" s="82">
        <f>IF('[1]Public Fund Data'!AJ13&gt;0,'[1]Public Fund Data'!AJ13,0)</f>
        <v>0</v>
      </c>
      <c r="AV13" s="4">
        <v>2015</v>
      </c>
      <c r="AW13" s="82">
        <f>IF('[1]Public Fund Data'!Y13&lt;0,'[1]Public Fund Data'!Y13,0)</f>
        <v>-1.6734520997906767E-2</v>
      </c>
      <c r="AX13" s="82">
        <f>IF('[1]Public Fund Data'!Z13&lt;0,'[1]Public Fund Data'!Z13,0)</f>
        <v>-9.4342641953571588E-4</v>
      </c>
      <c r="AY13" s="82">
        <f>IF('[1]Public Fund Data'!AA13&lt;0,'[1]Public Fund Data'!AA13,0)</f>
        <v>0</v>
      </c>
      <c r="AZ13" s="82">
        <f>IF('[1]Public Fund Data'!AB13&lt;0,'[1]Public Fund Data'!AB13,0)</f>
        <v>0</v>
      </c>
      <c r="BA13" s="82">
        <f>IF('[1]Public Fund Data'!AC13&lt;0,'[1]Public Fund Data'!AC13,0)</f>
        <v>0</v>
      </c>
      <c r="BB13" s="82">
        <f>IF('[1]Public Fund Data'!AD13&lt;0,'[1]Public Fund Data'!AD13,0)</f>
        <v>0</v>
      </c>
      <c r="BC13" s="82">
        <f>IF('[1]Public Fund Data'!AE13&lt;0,'[1]Public Fund Data'!AE13,0)</f>
        <v>-3.729246483745155E-2</v>
      </c>
      <c r="BD13" s="82">
        <f>IF('[1]Public Fund Data'!AF13&lt;0,'[1]Public Fund Data'!AF13,0)</f>
        <v>-1.762142531790134E-5</v>
      </c>
      <c r="BE13" s="82">
        <f>IF('[1]Public Fund Data'!AG13&lt;0,'[1]Public Fund Data'!AG13,0)</f>
        <v>-1.497969051068769E-3</v>
      </c>
      <c r="BF13" s="82">
        <f>IF('[1]Public Fund Data'!AH13&lt;0,'[1]Public Fund Data'!AH13,0)</f>
        <v>0</v>
      </c>
      <c r="BG13" s="82">
        <f>IF('[1]Public Fund Data'!AI13&lt;0,'[1]Public Fund Data'!AI13,0)</f>
        <v>0</v>
      </c>
      <c r="BH13" s="82">
        <f>IF('[1]Public Fund Data'!AJ13&lt;0,'[1]Public Fund Data'!AJ13,0)</f>
        <v>-7.0961435838749753E-3</v>
      </c>
      <c r="BJ13" s="4">
        <v>2015</v>
      </c>
      <c r="BK13" s="8">
        <f>BV14*(1+D13)</f>
        <v>91.513677162848069</v>
      </c>
      <c r="BL13" s="8">
        <f t="shared" si="1"/>
        <v>96.898108008084705</v>
      </c>
      <c r="BM13" s="8">
        <f t="shared" si="1"/>
        <v>95.924717957889158</v>
      </c>
      <c r="BN13" s="8">
        <f t="shared" si="1"/>
        <v>100.84655699820591</v>
      </c>
      <c r="BO13" s="8">
        <f t="shared" si="1"/>
        <v>100.71953505427271</v>
      </c>
      <c r="BP13" s="8">
        <f t="shared" si="1"/>
        <v>98.06028951679582</v>
      </c>
      <c r="BQ13" s="8">
        <f t="shared" si="1"/>
        <v>96.439437047984015</v>
      </c>
      <c r="BR13" s="8">
        <f t="shared" si="1"/>
        <v>89.343372164999749</v>
      </c>
      <c r="BS13" s="8">
        <f t="shared" si="1"/>
        <v>84.673064547292341</v>
      </c>
      <c r="BT13" s="8">
        <f t="shared" si="1"/>
        <v>91.568855308854523</v>
      </c>
      <c r="BU13" s="8">
        <f t="shared" si="1"/>
        <v>90.616017898322269</v>
      </c>
      <c r="BV13" s="8">
        <f t="shared" si="1"/>
        <v>88.752022475110664</v>
      </c>
      <c r="BX13" s="4">
        <v>2015</v>
      </c>
      <c r="BY13" s="11" cm="1">
        <f t="array" ref="BY13">SUM(BK13:BV13*D13:O13)/SUM(D13:O13)</f>
        <v>57.247644868197192</v>
      </c>
      <c r="CA13" s="4">
        <v>2015</v>
      </c>
      <c r="CB13" s="8">
        <f t="shared" si="2"/>
        <v>7.9616899131677812</v>
      </c>
      <c r="CC13" s="8">
        <f t="shared" si="2"/>
        <v>8.4301353967033688</v>
      </c>
      <c r="CD13" s="8">
        <f t="shared" si="2"/>
        <v>8.3454504623363555</v>
      </c>
      <c r="CE13" s="8">
        <f t="shared" si="2"/>
        <v>8.7736504588439139</v>
      </c>
      <c r="CF13" s="8">
        <f t="shared" si="2"/>
        <v>8.7625995497217257</v>
      </c>
      <c r="CG13" s="8">
        <f t="shared" si="2"/>
        <v>8.5312451879612361</v>
      </c>
      <c r="CH13" s="8">
        <f t="shared" si="2"/>
        <v>8.3902310231746089</v>
      </c>
      <c r="CI13" s="8">
        <f t="shared" si="2"/>
        <v>7.7728733783549773</v>
      </c>
      <c r="CJ13" s="8">
        <f t="shared" si="2"/>
        <v>7.3665566156144333</v>
      </c>
      <c r="CK13" s="8">
        <f t="shared" si="2"/>
        <v>7.9664904118703426</v>
      </c>
      <c r="CL13" s="8">
        <f t="shared" si="2"/>
        <v>7.883593557154037</v>
      </c>
      <c r="CM13" s="8">
        <f t="shared" si="2"/>
        <v>7.7214259553346274</v>
      </c>
      <c r="CO13" s="4"/>
      <c r="CP13" s="12"/>
      <c r="CQ13" s="12"/>
      <c r="CR13" s="4"/>
      <c r="CS13" s="9">
        <f>GEOMEAN(CS10:DD10)-1</f>
        <v>1.3220271788240368E-2</v>
      </c>
      <c r="CT13" s="8"/>
      <c r="CU13" s="8"/>
      <c r="CV13" s="8"/>
      <c r="CW13" s="8"/>
      <c r="CX13" s="8"/>
      <c r="CY13" s="8"/>
      <c r="CZ13" s="8"/>
      <c r="DA13" s="8"/>
      <c r="DB13" s="8"/>
      <c r="DC13" s="8"/>
      <c r="DD13" s="8"/>
    </row>
    <row r="14" spans="1:108" x14ac:dyDescent="0.35">
      <c r="C14" s="4">
        <v>2014</v>
      </c>
      <c r="D14" s="80">
        <v>-4.0517477459000001E-2</v>
      </c>
      <c r="E14" s="80">
        <v>5.4715873585999997E-2</v>
      </c>
      <c r="F14" s="80">
        <v>-1.2127667458999999E-2</v>
      </c>
      <c r="G14" s="80">
        <v>1.348178547E-3</v>
      </c>
      <c r="H14" s="80">
        <v>1.3023036498000001E-2</v>
      </c>
      <c r="I14" s="80">
        <v>9.9090785470000008E-3</v>
      </c>
      <c r="J14" s="80">
        <v>-2.1209581751E-2</v>
      </c>
      <c r="K14" s="80">
        <v>-2.561121751E-3</v>
      </c>
      <c r="L14" s="80">
        <v>-3.7714148469000001E-2</v>
      </c>
      <c r="M14" s="80">
        <v>-8.6110277539999999E-3</v>
      </c>
      <c r="N14" s="80">
        <v>2.0661995722E-2</v>
      </c>
      <c r="O14" s="80">
        <v>-2.9033047754000001E-2</v>
      </c>
      <c r="Q14" s="4">
        <v>2014</v>
      </c>
      <c r="R14" s="7">
        <f t="shared" si="3"/>
        <v>0.95948252254099997</v>
      </c>
      <c r="S14" s="7">
        <f t="shared" si="0"/>
        <v>1.0547158735860001</v>
      </c>
      <c r="T14" s="7">
        <f t="shared" si="0"/>
        <v>0.98787233254100004</v>
      </c>
      <c r="U14" s="7">
        <f t="shared" si="0"/>
        <v>1.001348178547</v>
      </c>
      <c r="V14" s="7">
        <f t="shared" si="0"/>
        <v>1.013023036498</v>
      </c>
      <c r="W14" s="7">
        <f t="shared" si="0"/>
        <v>1.009909078547</v>
      </c>
      <c r="X14" s="7">
        <f t="shared" si="0"/>
        <v>0.97879041824900004</v>
      </c>
      <c r="Y14" s="7">
        <f t="shared" si="0"/>
        <v>0.99743887824900002</v>
      </c>
      <c r="Z14" s="7">
        <f t="shared" si="0"/>
        <v>0.96228585153099999</v>
      </c>
      <c r="AA14" s="7">
        <f t="shared" si="0"/>
        <v>0.99138897224599998</v>
      </c>
      <c r="AB14" s="7">
        <f t="shared" si="0"/>
        <v>1.020661995722</v>
      </c>
      <c r="AC14" s="7">
        <f t="shared" si="0"/>
        <v>0.97096695224600005</v>
      </c>
      <c r="AD14" s="7"/>
      <c r="AE14" s="4">
        <v>2014</v>
      </c>
      <c r="AF14" s="9">
        <f t="shared" si="4"/>
        <v>-5.4697816772250718E-2</v>
      </c>
      <c r="AH14" s="4">
        <v>2014</v>
      </c>
      <c r="AI14" s="82">
        <f>IF('[1]Public Fund Data'!Y14&gt;0,'[1]Public Fund Data'!Y14,0)</f>
        <v>0</v>
      </c>
      <c r="AJ14" s="82">
        <f>IF('[1]Public Fund Data'!Z14&gt;0,'[1]Public Fund Data'!Z14,0)</f>
        <v>0</v>
      </c>
      <c r="AK14" s="82">
        <f>IF('[1]Public Fund Data'!AA14&gt;0,'[1]Public Fund Data'!AA14,0)</f>
        <v>0</v>
      </c>
      <c r="AL14" s="82">
        <f>IF('[1]Public Fund Data'!AB14&gt;0,'[1]Public Fund Data'!AB14,0)</f>
        <v>0</v>
      </c>
      <c r="AM14" s="82">
        <f>IF('[1]Public Fund Data'!AC14&gt;0,'[1]Public Fund Data'!AC14,0)</f>
        <v>0</v>
      </c>
      <c r="AN14" s="82">
        <f>IF('[1]Public Fund Data'!AD14&gt;0,'[1]Public Fund Data'!AD14,0)</f>
        <v>2.6713294052220331E-4</v>
      </c>
      <c r="AO14" s="82">
        <f>IF('[1]Public Fund Data'!AE14&gt;0,'[1]Public Fund Data'!AE14,0)</f>
        <v>0</v>
      </c>
      <c r="AP14" s="82">
        <f>IF('[1]Public Fund Data'!AF14&gt;0,'[1]Public Fund Data'!AF14,0)</f>
        <v>0</v>
      </c>
      <c r="AQ14" s="82">
        <f>IF('[1]Public Fund Data'!AG14&gt;0,'[1]Public Fund Data'!AG14,0)</f>
        <v>6.9561919997374738E-4</v>
      </c>
      <c r="AR14" s="82">
        <f>IF('[1]Public Fund Data'!AH14&gt;0,'[1]Public Fund Data'!AH14,0)</f>
        <v>5.9087006501962417E-3</v>
      </c>
      <c r="AS14" s="82">
        <f>IF('[1]Public Fund Data'!AI14&gt;0,'[1]Public Fund Data'!AI14,0)</f>
        <v>7.0601818788651426E-3</v>
      </c>
      <c r="AT14" s="82">
        <f>IF('[1]Public Fund Data'!AJ14&gt;0,'[1]Public Fund Data'!AJ14,0)</f>
        <v>5.6082308791131699E-3</v>
      </c>
      <c r="AV14" s="4">
        <v>2014</v>
      </c>
      <c r="AW14" s="82">
        <f>IF('[1]Public Fund Data'!Y14&lt;0,'[1]Public Fund Data'!Y14,0)</f>
        <v>-2.5168211500811721E-4</v>
      </c>
      <c r="AX14" s="82">
        <f>IF('[1]Public Fund Data'!Z14&lt;0,'[1]Public Fund Data'!Z14,0)</f>
        <v>-8.7618970287556275E-4</v>
      </c>
      <c r="AY14" s="82">
        <f>IF('[1]Public Fund Data'!AA14&lt;0,'[1]Public Fund Data'!AA14,0)</f>
        <v>-5.7540950252841644E-3</v>
      </c>
      <c r="AZ14" s="82">
        <f>IF('[1]Public Fund Data'!AB14&lt;0,'[1]Public Fund Data'!AB14,0)</f>
        <v>-1.3107872372821051E-2</v>
      </c>
      <c r="BA14" s="82">
        <f>IF('[1]Public Fund Data'!AC14&lt;0,'[1]Public Fund Data'!AC14,0)</f>
        <v>-3.2175159382263514E-3</v>
      </c>
      <c r="BB14" s="82">
        <f>IF('[1]Public Fund Data'!AD14&lt;0,'[1]Public Fund Data'!AD14,0)</f>
        <v>0</v>
      </c>
      <c r="BC14" s="82">
        <f>IF('[1]Public Fund Data'!AE14&lt;0,'[1]Public Fund Data'!AE14,0)</f>
        <v>-1.5565794896406464E-3</v>
      </c>
      <c r="BD14" s="82">
        <f>IF('[1]Public Fund Data'!AF14&lt;0,'[1]Public Fund Data'!AF14,0)</f>
        <v>-1.0230097934104281E-3</v>
      </c>
      <c r="BE14" s="82">
        <f>IF('[1]Public Fund Data'!AG14&lt;0,'[1]Public Fund Data'!AG14,0)</f>
        <v>0</v>
      </c>
      <c r="BF14" s="82">
        <f>IF('[1]Public Fund Data'!AH14&lt;0,'[1]Public Fund Data'!AH14,0)</f>
        <v>0</v>
      </c>
      <c r="BG14" s="82">
        <f>IF('[1]Public Fund Data'!AI14&lt;0,'[1]Public Fund Data'!AI14,0)</f>
        <v>0</v>
      </c>
      <c r="BH14" s="82">
        <f>IF('[1]Public Fund Data'!AJ14&lt;0,'[1]Public Fund Data'!AJ14,0)</f>
        <v>0</v>
      </c>
      <c r="BJ14" s="4">
        <v>2014</v>
      </c>
      <c r="BK14" s="8">
        <v>94</v>
      </c>
      <c r="BL14" s="8">
        <f t="shared" si="1"/>
        <v>99.143292117084002</v>
      </c>
      <c r="BM14" s="8">
        <f t="shared" si="1"/>
        <v>97.940915239497514</v>
      </c>
      <c r="BN14" s="8">
        <f t="shared" si="1"/>
        <v>98.072957080296945</v>
      </c>
      <c r="BO14" s="8">
        <f t="shared" si="1"/>
        <v>99.350164779820432</v>
      </c>
      <c r="BP14" s="8">
        <f t="shared" si="1"/>
        <v>100.33463336628107</v>
      </c>
      <c r="BQ14" s="8">
        <f t="shared" si="1"/>
        <v>98.206577757442318</v>
      </c>
      <c r="BR14" s="8">
        <f t="shared" si="1"/>
        <v>97.955058755056456</v>
      </c>
      <c r="BS14" s="8">
        <f t="shared" si="1"/>
        <v>94.260767125878644</v>
      </c>
      <c r="BT14" s="8">
        <f t="shared" si="1"/>
        <v>93.449085044044367</v>
      </c>
      <c r="BU14" s="8">
        <f t="shared" si="1"/>
        <v>95.37992963944923</v>
      </c>
      <c r="BV14" s="8">
        <f t="shared" si="1"/>
        <v>92.610759587453941</v>
      </c>
      <c r="BX14" s="4">
        <v>2014</v>
      </c>
      <c r="BY14" s="11" cm="1">
        <f t="array" ref="BY14">SUM(BK14:BV14*D14:O14)/SUM(D14:O14)</f>
        <v>87.553434358992973</v>
      </c>
      <c r="CA14" s="4">
        <v>2014</v>
      </c>
      <c r="CB14" s="8">
        <f t="shared" si="2"/>
        <v>8.177999999999999</v>
      </c>
      <c r="CC14" s="8">
        <f t="shared" si="2"/>
        <v>8.6254664141863078</v>
      </c>
      <c r="CD14" s="8">
        <f t="shared" si="2"/>
        <v>8.5208596258362839</v>
      </c>
      <c r="CE14" s="8">
        <f t="shared" si="2"/>
        <v>8.5323472659858339</v>
      </c>
      <c r="CF14" s="8">
        <f t="shared" si="2"/>
        <v>8.6434643358443761</v>
      </c>
      <c r="CG14" s="8">
        <f t="shared" si="2"/>
        <v>8.729113102866453</v>
      </c>
      <c r="CH14" s="8">
        <f t="shared" si="2"/>
        <v>8.5439722648974818</v>
      </c>
      <c r="CI14" s="8">
        <f t="shared" si="2"/>
        <v>8.522090111689911</v>
      </c>
      <c r="CJ14" s="8">
        <f t="shared" si="2"/>
        <v>8.2006867399514416</v>
      </c>
      <c r="CK14" s="8">
        <f t="shared" si="2"/>
        <v>8.1300703988318599</v>
      </c>
      <c r="CL14" s="8">
        <f t="shared" si="2"/>
        <v>8.2980538786320821</v>
      </c>
      <c r="CM14" s="8">
        <f t="shared" si="2"/>
        <v>8.0571360841084925</v>
      </c>
      <c r="CO14" s="4"/>
      <c r="CP14" s="12"/>
      <c r="CQ14" s="12"/>
      <c r="CR14" s="12"/>
      <c r="CS14" s="12"/>
      <c r="CT14" s="12"/>
      <c r="CU14" s="12"/>
      <c r="CV14" s="12"/>
      <c r="CW14" s="12"/>
      <c r="CX14" s="12"/>
      <c r="CY14" s="12"/>
      <c r="CZ14" s="12"/>
      <c r="DA14" s="12"/>
    </row>
    <row r="15" spans="1:108" x14ac:dyDescent="0.35">
      <c r="C15" s="4">
        <v>2013</v>
      </c>
      <c r="D15" s="80">
        <v>4.3885406948E-2</v>
      </c>
      <c r="E15" s="80">
        <v>-6.88725308E-3</v>
      </c>
      <c r="F15" s="80">
        <v>9.5925869479999998E-3</v>
      </c>
      <c r="G15" s="80">
        <v>3.2029696453000002E-2</v>
      </c>
      <c r="H15" s="80">
        <v>5.4849063339999999E-3</v>
      </c>
      <c r="I15" s="80">
        <v>-3.9831303546999999E-2</v>
      </c>
      <c r="J15" s="80">
        <v>5.9883182665999998E-2</v>
      </c>
      <c r="K15" s="80">
        <v>-1.6887127334E-2</v>
      </c>
      <c r="L15" s="80">
        <v>6.9450181289999996E-2</v>
      </c>
      <c r="M15" s="80">
        <v>3.0743440029000001E-2</v>
      </c>
      <c r="N15" s="80">
        <v>7.1436538990000001E-3</v>
      </c>
      <c r="O15" s="80">
        <v>1.8210590028999999E-2</v>
      </c>
      <c r="Q15" s="4">
        <v>2013</v>
      </c>
      <c r="R15" s="7">
        <f t="shared" si="3"/>
        <v>1.0438854069479999</v>
      </c>
      <c r="S15" s="7">
        <f t="shared" si="0"/>
        <v>0.99311274691999996</v>
      </c>
      <c r="T15" s="7">
        <f t="shared" si="0"/>
        <v>1.009592586948</v>
      </c>
      <c r="U15" s="7">
        <f t="shared" si="0"/>
        <v>1.032029696453</v>
      </c>
      <c r="V15" s="7">
        <f t="shared" si="0"/>
        <v>1.0054849063339999</v>
      </c>
      <c r="W15" s="7">
        <f t="shared" si="0"/>
        <v>0.96016869645299996</v>
      </c>
      <c r="X15" s="7">
        <f t="shared" si="0"/>
        <v>1.059883182666</v>
      </c>
      <c r="Y15" s="7">
        <f t="shared" si="0"/>
        <v>0.983112872666</v>
      </c>
      <c r="Z15" s="7">
        <f t="shared" si="0"/>
        <v>1.0694501812899999</v>
      </c>
      <c r="AA15" s="7">
        <f t="shared" si="0"/>
        <v>1.0307434400290001</v>
      </c>
      <c r="AB15" s="7">
        <f t="shared" si="0"/>
        <v>1.007143653899</v>
      </c>
      <c r="AC15" s="7">
        <f t="shared" si="0"/>
        <v>1.0182105900289999</v>
      </c>
      <c r="AD15" s="7"/>
      <c r="AE15" s="4">
        <v>2013</v>
      </c>
      <c r="AF15" s="9">
        <f t="shared" si="4"/>
        <v>0.22832808115398073</v>
      </c>
      <c r="AH15" s="4">
        <v>2013</v>
      </c>
      <c r="AI15" s="82">
        <f>IF('[1]Public Fund Data'!Y15&gt;0,'[1]Public Fund Data'!Y15,0)</f>
        <v>0</v>
      </c>
      <c r="AJ15" s="82">
        <f>IF('[1]Public Fund Data'!Z15&gt;0,'[1]Public Fund Data'!Z15,0)</f>
        <v>2.5981920999309958E-3</v>
      </c>
      <c r="AK15" s="82">
        <f>IF('[1]Public Fund Data'!AA15&gt;0,'[1]Public Fund Data'!AA15,0)</f>
        <v>1.381882560954369E-3</v>
      </c>
      <c r="AL15" s="82">
        <f>IF('[1]Public Fund Data'!AB15&gt;0,'[1]Public Fund Data'!AB15,0)</f>
        <v>0</v>
      </c>
      <c r="AM15" s="82">
        <f>IF('[1]Public Fund Data'!AC15&gt;0,'[1]Public Fund Data'!AC15,0)</f>
        <v>2.9632405101475794E-2</v>
      </c>
      <c r="AN15" s="82">
        <f>IF('[1]Public Fund Data'!AD15&gt;0,'[1]Public Fund Data'!AD15,0)</f>
        <v>0</v>
      </c>
      <c r="AO15" s="82">
        <f>IF('[1]Public Fund Data'!AE15&gt;0,'[1]Public Fund Data'!AE15,0)</f>
        <v>7.1137685723037108E-3</v>
      </c>
      <c r="AP15" s="82">
        <f>IF('[1]Public Fund Data'!AF15&gt;0,'[1]Public Fund Data'!AF15,0)</f>
        <v>0</v>
      </c>
      <c r="AQ15" s="82">
        <f>IF('[1]Public Fund Data'!AG15&gt;0,'[1]Public Fund Data'!AG15,0)</f>
        <v>0</v>
      </c>
      <c r="AR15" s="82">
        <f>IF('[1]Public Fund Data'!AH15&gt;0,'[1]Public Fund Data'!AH15,0)</f>
        <v>0</v>
      </c>
      <c r="AS15" s="82">
        <f>IF('[1]Public Fund Data'!AI15&gt;0,'[1]Public Fund Data'!AI15,0)</f>
        <v>0</v>
      </c>
      <c r="AT15" s="82">
        <f>IF('[1]Public Fund Data'!AJ15&gt;0,'[1]Public Fund Data'!AJ15,0)</f>
        <v>3.2476608401966235E-3</v>
      </c>
      <c r="AV15" s="4">
        <v>2013</v>
      </c>
      <c r="AW15" s="82">
        <f>IF('[1]Public Fund Data'!Y15&lt;0,'[1]Public Fund Data'!Y15,0)</f>
        <v>-8.8624276593848583E-3</v>
      </c>
      <c r="AX15" s="82">
        <f>IF('[1]Public Fund Data'!Z15&lt;0,'[1]Public Fund Data'!Z15,0)</f>
        <v>0</v>
      </c>
      <c r="AY15" s="82">
        <f>IF('[1]Public Fund Data'!AA15&lt;0,'[1]Public Fund Data'!AA15,0)</f>
        <v>0</v>
      </c>
      <c r="AZ15" s="82">
        <f>IF('[1]Public Fund Data'!AB15&lt;0,'[1]Public Fund Data'!AB15,0)</f>
        <v>-2.0076221110459057E-2</v>
      </c>
      <c r="BA15" s="82">
        <f>IF('[1]Public Fund Data'!AC15&lt;0,'[1]Public Fund Data'!AC15,0)</f>
        <v>0</v>
      </c>
      <c r="BB15" s="82">
        <f>IF('[1]Public Fund Data'!AD15&lt;0,'[1]Public Fund Data'!AD15,0)</f>
        <v>-4.3029245219335516E-3</v>
      </c>
      <c r="BC15" s="82">
        <f>IF('[1]Public Fund Data'!AE15&lt;0,'[1]Public Fund Data'!AE15,0)</f>
        <v>0</v>
      </c>
      <c r="BD15" s="82">
        <f>IF('[1]Public Fund Data'!AF15&lt;0,'[1]Public Fund Data'!AF15,0)</f>
        <v>-3.659027731153678E-3</v>
      </c>
      <c r="BE15" s="82">
        <f>IF('[1]Public Fund Data'!AG15&lt;0,'[1]Public Fund Data'!AG15,0)</f>
        <v>-4.4774631920911079E-3</v>
      </c>
      <c r="BF15" s="82">
        <f>IF('[1]Public Fund Data'!AH15&lt;0,'[1]Public Fund Data'!AH15,0)</f>
        <v>-2.8805060481408087E-3</v>
      </c>
      <c r="BG15" s="82">
        <f>IF('[1]Public Fund Data'!AI15&lt;0,'[1]Public Fund Data'!AI15,0)</f>
        <v>-5.1445987224125935E-4</v>
      </c>
      <c r="BH15" s="82">
        <f>IF('[1]Public Fund Data'!AJ15&lt;0,'[1]Public Fund Data'!AJ15,0)</f>
        <v>0</v>
      </c>
      <c r="BJ15" s="4">
        <v>2013</v>
      </c>
      <c r="BK15" s="8">
        <f>BV16*(1+D15)</f>
        <v>111.90945112098676</v>
      </c>
      <c r="BL15" s="8">
        <f t="shared" si="1"/>
        <v>111.13870240907264</v>
      </c>
      <c r="BM15" s="8">
        <f t="shared" si="1"/>
        <v>112.20481007521957</v>
      </c>
      <c r="BN15" s="8">
        <f t="shared" si="1"/>
        <v>115.79869608249537</v>
      </c>
      <c r="BO15" s="8">
        <f t="shared" si="1"/>
        <v>116.43384108410717</v>
      </c>
      <c r="BP15" s="8">
        <f t="shared" si="1"/>
        <v>111.79612941674293</v>
      </c>
      <c r="BQ15" s="8">
        <f t="shared" si="1"/>
        <v>118.49083745595752</v>
      </c>
      <c r="BR15" s="8">
        <f t="shared" si="1"/>
        <v>116.48986759592647</v>
      </c>
      <c r="BS15" s="8">
        <f t="shared" si="1"/>
        <v>124.58011001891165</v>
      </c>
      <c r="BT15" s="8">
        <f t="shared" si="1"/>
        <v>128.41013116008429</v>
      </c>
      <c r="BU15" s="8">
        <f t="shared" si="1"/>
        <v>129.32744869421711</v>
      </c>
      <c r="BV15" s="8">
        <f t="shared" si="1"/>
        <v>131.68257784188401</v>
      </c>
      <c r="BX15" s="4">
        <v>2013</v>
      </c>
      <c r="BY15" s="11" cm="1">
        <f t="array" ref="BY15">SUM(BK15:BV15*D15:O15)/SUM(D15:O15)</f>
        <v>122.95448929330563</v>
      </c>
      <c r="CA15" s="4">
        <v>2013</v>
      </c>
      <c r="CB15" s="8">
        <f t="shared" si="2"/>
        <v>9.7361222475258469</v>
      </c>
      <c r="CC15" s="8">
        <f t="shared" si="2"/>
        <v>9.669067109589319</v>
      </c>
      <c r="CD15" s="8">
        <f t="shared" si="2"/>
        <v>9.7618184765441018</v>
      </c>
      <c r="CE15" s="8">
        <f t="shared" si="2"/>
        <v>10.074486559177096</v>
      </c>
      <c r="CF15" s="8">
        <f t="shared" si="2"/>
        <v>10.129744174317324</v>
      </c>
      <c r="CG15" s="8">
        <f t="shared" si="2"/>
        <v>9.7262632592566334</v>
      </c>
      <c r="CH15" s="8">
        <f t="shared" si="2"/>
        <v>10.308702858668303</v>
      </c>
      <c r="CI15" s="8">
        <f t="shared" si="2"/>
        <v>10.134618480845603</v>
      </c>
      <c r="CJ15" s="8">
        <f t="shared" si="2"/>
        <v>10.838469571645312</v>
      </c>
      <c r="CK15" s="8">
        <f t="shared" si="2"/>
        <v>11.171681410927333</v>
      </c>
      <c r="CL15" s="8">
        <f t="shared" si="2"/>
        <v>11.251488036396887</v>
      </c>
      <c r="CM15" s="8">
        <f t="shared" si="2"/>
        <v>11.456384272243909</v>
      </c>
      <c r="CO15" s="4"/>
      <c r="CP15" s="12"/>
      <c r="CQ15" s="12"/>
      <c r="CR15" s="12"/>
      <c r="CS15" s="12"/>
      <c r="CT15" s="12"/>
      <c r="CU15" s="12"/>
      <c r="CV15" s="12"/>
      <c r="CW15" s="12"/>
      <c r="CX15" s="12"/>
      <c r="CY15" s="12"/>
      <c r="CZ15" s="12"/>
      <c r="DA15" s="12"/>
    </row>
    <row r="16" spans="1:108" x14ac:dyDescent="0.35">
      <c r="C16" s="4">
        <v>2012</v>
      </c>
      <c r="D16" s="80">
        <v>6.7929055274000005E-2</v>
      </c>
      <c r="E16" s="80">
        <v>5.9538522997999999E-2</v>
      </c>
      <c r="F16" s="80">
        <v>-3.215114726E-3</v>
      </c>
      <c r="G16" s="80">
        <v>-6.7920429399999996E-3</v>
      </c>
      <c r="H16" s="80">
        <v>-0.113030821372</v>
      </c>
      <c r="I16" s="80">
        <v>5.265143706E-2</v>
      </c>
      <c r="J16" s="80">
        <v>1.8036166284E-2</v>
      </c>
      <c r="K16" s="80">
        <v>2.3604646284000001E-2</v>
      </c>
      <c r="L16" s="80">
        <v>3.5478054145999999E-2</v>
      </c>
      <c r="M16" s="80">
        <v>6.1050175380000004E-3</v>
      </c>
      <c r="N16" s="80">
        <v>3.5153619552999997E-2</v>
      </c>
      <c r="O16" s="80">
        <v>2.5308027537999999E-2</v>
      </c>
      <c r="Q16" s="4">
        <v>2012</v>
      </c>
      <c r="R16" s="7">
        <f t="shared" si="3"/>
        <v>1.0679290552739999</v>
      </c>
      <c r="S16" s="7">
        <f t="shared" si="0"/>
        <v>1.0595385229979999</v>
      </c>
      <c r="T16" s="7">
        <f t="shared" si="0"/>
        <v>0.996784885274</v>
      </c>
      <c r="U16" s="7">
        <f t="shared" si="0"/>
        <v>0.99320795705999998</v>
      </c>
      <c r="V16" s="7">
        <f t="shared" si="0"/>
        <v>0.88696917862799995</v>
      </c>
      <c r="W16" s="7">
        <f t="shared" si="0"/>
        <v>1.05265143706</v>
      </c>
      <c r="X16" s="7">
        <f t="shared" si="0"/>
        <v>1.0180361662840001</v>
      </c>
      <c r="Y16" s="7">
        <f t="shared" si="0"/>
        <v>1.0236046462840001</v>
      </c>
      <c r="Z16" s="7">
        <f t="shared" si="0"/>
        <v>1.035478054146</v>
      </c>
      <c r="AA16" s="7">
        <f t="shared" si="0"/>
        <v>1.006105017538</v>
      </c>
      <c r="AB16" s="7">
        <f t="shared" si="0"/>
        <v>1.035153619553</v>
      </c>
      <c r="AC16" s="7">
        <f t="shared" si="0"/>
        <v>1.025308027538</v>
      </c>
      <c r="AD16" s="7"/>
      <c r="AE16" s="4">
        <v>2012</v>
      </c>
      <c r="AF16" s="9">
        <f t="shared" si="4"/>
        <v>0.2051267778951642</v>
      </c>
      <c r="AH16" s="4">
        <v>2012</v>
      </c>
      <c r="AI16" s="82">
        <f>IF('[1]Public Fund Data'!Y16&gt;0,'[1]Public Fund Data'!Y16,0)</f>
        <v>1.4583658345715567E-2</v>
      </c>
      <c r="AJ16" s="82">
        <f>IF('[1]Public Fund Data'!Z16&gt;0,'[1]Public Fund Data'!Z16,0)</f>
        <v>2.1609659163740469E-3</v>
      </c>
      <c r="AK16" s="82">
        <f>IF('[1]Public Fund Data'!AA16&gt;0,'[1]Public Fund Data'!AA16,0)</f>
        <v>1.4313310397857672E-3</v>
      </c>
      <c r="AL16" s="82">
        <f>IF('[1]Public Fund Data'!AB16&gt;0,'[1]Public Fund Data'!AB16,0)</f>
        <v>1.2781391699117316E-2</v>
      </c>
      <c r="AM16" s="82">
        <f>IF('[1]Public Fund Data'!AC16&gt;0,'[1]Public Fund Data'!AC16,0)</f>
        <v>1.7821096747552695E-3</v>
      </c>
      <c r="AN16" s="82">
        <f>IF('[1]Public Fund Data'!AD16&gt;0,'[1]Public Fund Data'!AD16,0)</f>
        <v>0</v>
      </c>
      <c r="AO16" s="82">
        <f>IF('[1]Public Fund Data'!AE16&gt;0,'[1]Public Fund Data'!AE16,0)</f>
        <v>6.6950825907702745E-3</v>
      </c>
      <c r="AP16" s="82">
        <f>IF('[1]Public Fund Data'!AF16&gt;0,'[1]Public Fund Data'!AF16,0)</f>
        <v>0</v>
      </c>
      <c r="AQ16" s="82">
        <f>IF('[1]Public Fund Data'!AG16&gt;0,'[1]Public Fund Data'!AG16,0)</f>
        <v>5.8968078099756738E-3</v>
      </c>
      <c r="AR16" s="82">
        <f>IF('[1]Public Fund Data'!AH16&gt;0,'[1]Public Fund Data'!AH16,0)</f>
        <v>0</v>
      </c>
      <c r="AS16" s="82">
        <f>IF('[1]Public Fund Data'!AI16&gt;0,'[1]Public Fund Data'!AI16,0)</f>
        <v>1.0988398624373945E-2</v>
      </c>
      <c r="AT16" s="82">
        <f>IF('[1]Public Fund Data'!AJ16&gt;0,'[1]Public Fund Data'!AJ16,0)</f>
        <v>0</v>
      </c>
      <c r="AV16" s="4">
        <v>2012</v>
      </c>
      <c r="AW16" s="82">
        <f>IF('[1]Public Fund Data'!Y16&lt;0,'[1]Public Fund Data'!Y16,0)</f>
        <v>0</v>
      </c>
      <c r="AX16" s="82">
        <f>IF('[1]Public Fund Data'!Z16&lt;0,'[1]Public Fund Data'!Z16,0)</f>
        <v>0</v>
      </c>
      <c r="AY16" s="82">
        <f>IF('[1]Public Fund Data'!AA16&lt;0,'[1]Public Fund Data'!AA16,0)</f>
        <v>0</v>
      </c>
      <c r="AZ16" s="82">
        <f>IF('[1]Public Fund Data'!AB16&lt;0,'[1]Public Fund Data'!AB16,0)</f>
        <v>0</v>
      </c>
      <c r="BA16" s="82">
        <f>IF('[1]Public Fund Data'!AC16&lt;0,'[1]Public Fund Data'!AC16,0)</f>
        <v>0</v>
      </c>
      <c r="BB16" s="82">
        <f>IF('[1]Public Fund Data'!AD16&lt;0,'[1]Public Fund Data'!AD16,0)</f>
        <v>-1.7459927636353595E-2</v>
      </c>
      <c r="BC16" s="82">
        <f>IF('[1]Public Fund Data'!AE16&lt;0,'[1]Public Fund Data'!AE16,0)</f>
        <v>0</v>
      </c>
      <c r="BD16" s="82">
        <f>IF('[1]Public Fund Data'!AF16&lt;0,'[1]Public Fund Data'!AF16,0)</f>
        <v>-3.2512856652296383E-3</v>
      </c>
      <c r="BE16" s="82">
        <f>IF('[1]Public Fund Data'!AG16&lt;0,'[1]Public Fund Data'!AG16,0)</f>
        <v>0</v>
      </c>
      <c r="BF16" s="82">
        <f>IF('[1]Public Fund Data'!AH16&lt;0,'[1]Public Fund Data'!AH16,0)</f>
        <v>-2.2173692095601395E-3</v>
      </c>
      <c r="BG16" s="82">
        <f>IF('[1]Public Fund Data'!AI16&lt;0,'[1]Public Fund Data'!AI16,0)</f>
        <v>0</v>
      </c>
      <c r="BH16" s="82">
        <f>IF('[1]Public Fund Data'!AJ16&lt;0,'[1]Public Fund Data'!AJ16,0)</f>
        <v>-6.6605018477803209E-3</v>
      </c>
      <c r="BJ16" s="4">
        <v>2012</v>
      </c>
      <c r="BK16" s="8">
        <v>95</v>
      </c>
      <c r="BL16" s="8">
        <f t="shared" si="1"/>
        <v>100.65615968480999</v>
      </c>
      <c r="BM16" s="8">
        <f t="shared" si="1"/>
        <v>100.33253858354475</v>
      </c>
      <c r="BN16" s="8">
        <f t="shared" si="1"/>
        <v>99.651075673206108</v>
      </c>
      <c r="BO16" s="8">
        <f t="shared" si="1"/>
        <v>88.387432739260291</v>
      </c>
      <c r="BP16" s="8">
        <f t="shared" si="1"/>
        <v>93.041158091026432</v>
      </c>
      <c r="BQ16" s="8">
        <f t="shared" si="1"/>
        <v>94.719263889612122</v>
      </c>
      <c r="BR16" s="8">
        <f t="shared" si="1"/>
        <v>96.955078610007277</v>
      </c>
      <c r="BS16" s="8">
        <f t="shared" si="1"/>
        <v>100.3948561386628</v>
      </c>
      <c r="BT16" s="8">
        <f t="shared" si="1"/>
        <v>101.00776849611432</v>
      </c>
      <c r="BU16" s="8">
        <f t="shared" si="1"/>
        <v>104.55855716172422</v>
      </c>
      <c r="BV16" s="8">
        <f t="shared" si="1"/>
        <v>107.20472800570668</v>
      </c>
      <c r="BX16" s="4">
        <v>2012</v>
      </c>
      <c r="BY16" s="11" cm="1">
        <f t="array" ref="BY16">SUM(BK16:BV16*D16:O16)/SUM(D16:O16)</f>
        <v>104.19660077908826</v>
      </c>
      <c r="CA16" s="4">
        <v>2012</v>
      </c>
      <c r="CB16" s="8">
        <f t="shared" si="2"/>
        <v>8.2649999999999988</v>
      </c>
      <c r="CC16" s="8">
        <f t="shared" si="2"/>
        <v>8.757085892578468</v>
      </c>
      <c r="CD16" s="8">
        <f t="shared" si="2"/>
        <v>8.7289308567683932</v>
      </c>
      <c r="CE16" s="8">
        <f t="shared" si="2"/>
        <v>8.6696435835689307</v>
      </c>
      <c r="CF16" s="8">
        <f t="shared" si="2"/>
        <v>7.6897066483156449</v>
      </c>
      <c r="CG16" s="8">
        <f t="shared" si="2"/>
        <v>8.0945807539192991</v>
      </c>
      <c r="CH16" s="8">
        <f t="shared" si="2"/>
        <v>8.2405759583962546</v>
      </c>
      <c r="CI16" s="8">
        <f t="shared" si="2"/>
        <v>8.4350918390706333</v>
      </c>
      <c r="CJ16" s="8">
        <f t="shared" si="2"/>
        <v>8.7343524840636633</v>
      </c>
      <c r="CK16" s="8">
        <f t="shared" si="2"/>
        <v>8.7876758591619453</v>
      </c>
      <c r="CL16" s="8">
        <f t="shared" si="2"/>
        <v>9.0965944730700077</v>
      </c>
      <c r="CM16" s="8">
        <f t="shared" si="2"/>
        <v>9.3268113364964815</v>
      </c>
      <c r="CO16" s="4"/>
      <c r="CP16" s="12"/>
      <c r="CQ16" s="12"/>
      <c r="CR16" s="12"/>
      <c r="CS16" s="12"/>
      <c r="CT16" s="12"/>
      <c r="CU16" s="12"/>
      <c r="CV16" s="12"/>
      <c r="CW16" s="12"/>
      <c r="CX16" s="12"/>
      <c r="CY16" s="12"/>
      <c r="CZ16" s="12"/>
      <c r="DA16" s="12"/>
    </row>
    <row r="17" spans="1:105" x14ac:dyDescent="0.35">
      <c r="C17" s="4">
        <v>2011</v>
      </c>
      <c r="D17" s="80">
        <v>1.1412057489E-2</v>
      </c>
      <c r="E17" s="80">
        <v>3.1684324505999999E-2</v>
      </c>
      <c r="F17" s="80">
        <v>-1.0721332510999999E-2</v>
      </c>
      <c r="G17" s="80">
        <v>5.0094210939000003E-2</v>
      </c>
      <c r="H17" s="80">
        <v>-2.3938446363E-2</v>
      </c>
      <c r="I17" s="80">
        <v>-1.6784209061000002E-2</v>
      </c>
      <c r="J17" s="80">
        <v>-1.6056006232999999E-2</v>
      </c>
      <c r="K17" s="80">
        <v>-8.8494846232999996E-2</v>
      </c>
      <c r="L17" s="80">
        <v>-0.106759636999</v>
      </c>
      <c r="M17" s="80">
        <v>0.10039054059700001</v>
      </c>
      <c r="N17" s="80">
        <v>-3.9334960712000003E-2</v>
      </c>
      <c r="O17" s="80">
        <v>-1.9356189403000001E-2</v>
      </c>
      <c r="Q17" s="4">
        <v>2011</v>
      </c>
      <c r="R17" s="7">
        <f t="shared" si="3"/>
        <v>1.011412057489</v>
      </c>
      <c r="S17" s="7">
        <f t="shared" si="0"/>
        <v>1.0316843245059999</v>
      </c>
      <c r="T17" s="7">
        <f t="shared" si="0"/>
        <v>0.98927866748899995</v>
      </c>
      <c r="U17" s="7">
        <f t="shared" si="0"/>
        <v>1.0500942109389999</v>
      </c>
      <c r="V17" s="7">
        <f t="shared" si="0"/>
        <v>0.97606155363699998</v>
      </c>
      <c r="W17" s="7">
        <f t="shared" si="0"/>
        <v>0.98321579093900002</v>
      </c>
      <c r="X17" s="7">
        <f t="shared" si="0"/>
        <v>0.98394399376700004</v>
      </c>
      <c r="Y17" s="7">
        <f t="shared" si="0"/>
        <v>0.91150515376700003</v>
      </c>
      <c r="Z17" s="7">
        <f t="shared" si="0"/>
        <v>0.89324036300099996</v>
      </c>
      <c r="AA17" s="7">
        <f t="shared" si="0"/>
        <v>1.100390540597</v>
      </c>
      <c r="AB17" s="7">
        <f t="shared" si="0"/>
        <v>0.96066503928799996</v>
      </c>
      <c r="AC17" s="7">
        <f t="shared" si="0"/>
        <v>0.98064381059700001</v>
      </c>
      <c r="AD17" s="7"/>
      <c r="AE17" s="4">
        <v>2011</v>
      </c>
      <c r="AF17" s="9">
        <f t="shared" si="4"/>
        <v>-0.13607529863536927</v>
      </c>
      <c r="AH17" s="4">
        <v>2011</v>
      </c>
      <c r="AI17" s="82">
        <f>IF('[1]Public Fund Data'!Y17&gt;0,'[1]Public Fund Data'!Y17,0)</f>
        <v>0</v>
      </c>
      <c r="AJ17" s="82">
        <f>IF('[1]Public Fund Data'!Z17&gt;0,'[1]Public Fund Data'!Z17,0)</f>
        <v>0</v>
      </c>
      <c r="AK17" s="82">
        <f>IF('[1]Public Fund Data'!AA17&gt;0,'[1]Public Fund Data'!AA17,0)</f>
        <v>1.1690716583618581E-2</v>
      </c>
      <c r="AL17" s="82">
        <f>IF('[1]Public Fund Data'!AB17&gt;0,'[1]Public Fund Data'!AB17,0)</f>
        <v>0</v>
      </c>
      <c r="AM17" s="82">
        <f>IF('[1]Public Fund Data'!AC17&gt;0,'[1]Public Fund Data'!AC17,0)</f>
        <v>5.606487153735927E-3</v>
      </c>
      <c r="AN17" s="82">
        <f>IF('[1]Public Fund Data'!AD17&gt;0,'[1]Public Fund Data'!AD17,0)</f>
        <v>0</v>
      </c>
      <c r="AO17" s="82">
        <f>IF('[1]Public Fund Data'!AE17&gt;0,'[1]Public Fund Data'!AE17,0)</f>
        <v>0</v>
      </c>
      <c r="AP17" s="82">
        <f>IF('[1]Public Fund Data'!AF17&gt;0,'[1]Public Fund Data'!AF17,0)</f>
        <v>1.7951357192436956E-3</v>
      </c>
      <c r="AQ17" s="82">
        <f>IF('[1]Public Fund Data'!AG17&gt;0,'[1]Public Fund Data'!AG17,0)</f>
        <v>0</v>
      </c>
      <c r="AR17" s="82">
        <f>IF('[1]Public Fund Data'!AH17&gt;0,'[1]Public Fund Data'!AH17,0)</f>
        <v>3.9695173428093422E-3</v>
      </c>
      <c r="AS17" s="82">
        <f>IF('[1]Public Fund Data'!AI17&gt;0,'[1]Public Fund Data'!AI17,0)</f>
        <v>9.1775595718144726E-3</v>
      </c>
      <c r="AT17" s="82">
        <f>IF('[1]Public Fund Data'!AJ17&gt;0,'[1]Public Fund Data'!AJ17,0)</f>
        <v>0</v>
      </c>
      <c r="AV17" s="4">
        <v>2011</v>
      </c>
      <c r="AW17" s="82">
        <f>IF('[1]Public Fund Data'!Y17&lt;0,'[1]Public Fund Data'!Y17,0)</f>
        <v>-1.2184906193338767E-2</v>
      </c>
      <c r="AX17" s="82">
        <f>IF('[1]Public Fund Data'!Z17&lt;0,'[1]Public Fund Data'!Z17,0)</f>
        <v>-1.2878697315507129E-3</v>
      </c>
      <c r="AY17" s="82">
        <f>IF('[1]Public Fund Data'!AA17&lt;0,'[1]Public Fund Data'!AA17,0)</f>
        <v>0</v>
      </c>
      <c r="AZ17" s="82">
        <f>IF('[1]Public Fund Data'!AB17&lt;0,'[1]Public Fund Data'!AB17,0)</f>
        <v>-9.6799021460217821E-3</v>
      </c>
      <c r="BA17" s="82">
        <f>IF('[1]Public Fund Data'!AC17&lt;0,'[1]Public Fund Data'!AC17,0)</f>
        <v>0</v>
      </c>
      <c r="BB17" s="82">
        <f>IF('[1]Public Fund Data'!AD17&lt;0,'[1]Public Fund Data'!AD17,0)</f>
        <v>-4.2632103293525313E-3</v>
      </c>
      <c r="BC17" s="82">
        <f>IF('[1]Public Fund Data'!AE17&lt;0,'[1]Public Fund Data'!AE17,0)</f>
        <v>-1.5373724526161064E-4</v>
      </c>
      <c r="BD17" s="82">
        <f>IF('[1]Public Fund Data'!AF17&lt;0,'[1]Public Fund Data'!AF17,0)</f>
        <v>0</v>
      </c>
      <c r="BE17" s="82">
        <f>IF('[1]Public Fund Data'!AG17&lt;0,'[1]Public Fund Data'!AG17,0)</f>
        <v>-1.1472107965725689E-2</v>
      </c>
      <c r="BF17" s="82">
        <f>IF('[1]Public Fund Data'!AH17&lt;0,'[1]Public Fund Data'!AH17,0)</f>
        <v>0</v>
      </c>
      <c r="BG17" s="82">
        <f>IF('[1]Public Fund Data'!AI17&lt;0,'[1]Public Fund Data'!AI17,0)</f>
        <v>0</v>
      </c>
      <c r="BH17" s="82">
        <f>IF('[1]Public Fund Data'!AJ17&lt;0,'[1]Public Fund Data'!AJ17,0)</f>
        <v>-9.8759474311098765E-3</v>
      </c>
      <c r="BJ17" s="4">
        <v>2011</v>
      </c>
      <c r="BK17" s="8">
        <f>BV18*(1+D17)</f>
        <v>112.9515372517523</v>
      </c>
      <c r="BL17" s="8">
        <f t="shared" si="1"/>
        <v>116.53033041148835</v>
      </c>
      <c r="BM17" s="8">
        <f t="shared" si="1"/>
        <v>115.28096999153009</v>
      </c>
      <c r="BN17" s="8">
        <f t="shared" si="1"/>
        <v>121.05587921953831</v>
      </c>
      <c r="BO17" s="8">
        <f t="shared" si="1"/>
        <v>118.15798954791559</v>
      </c>
      <c r="BP17" s="8">
        <f t="shared" si="1"/>
        <v>116.17480114911592</v>
      </c>
      <c r="BQ17" s="8">
        <f t="shared" si="1"/>
        <v>114.30949781774818</v>
      </c>
      <c r="BR17" s="8">
        <f t="shared" si="1"/>
        <v>104.19369638539511</v>
      </c>
      <c r="BS17" s="8">
        <f t="shared" si="1"/>
        <v>93.07001518170631</v>
      </c>
      <c r="BT17" s="8">
        <f t="shared" si="1"/>
        <v>102.41336431916881</v>
      </c>
      <c r="BU17" s="8">
        <f t="shared" si="1"/>
        <v>98.384938657290547</v>
      </c>
      <c r="BV17" s="8">
        <f t="shared" si="1"/>
        <v>96.480581150237498</v>
      </c>
      <c r="BX17" s="4">
        <v>2011</v>
      </c>
      <c r="BY17" s="11" cm="1">
        <f t="array" ref="BY17">SUM(BK17:BV17*D17:O17)/SUM(D17:O17)</f>
        <v>89.291439620774014</v>
      </c>
      <c r="CA17" s="4">
        <v>2011</v>
      </c>
      <c r="CB17" s="8">
        <f t="shared" si="2"/>
        <v>9.8267837409024494</v>
      </c>
      <c r="CC17" s="8">
        <f t="shared" si="2"/>
        <v>10.138138745799486</v>
      </c>
      <c r="CD17" s="8">
        <f t="shared" si="2"/>
        <v>10.029444389263118</v>
      </c>
      <c r="CE17" s="8">
        <f t="shared" si="2"/>
        <v>10.531861492099832</v>
      </c>
      <c r="CF17" s="8">
        <f t="shared" si="2"/>
        <v>10.279745090668655</v>
      </c>
      <c r="CG17" s="8">
        <f t="shared" si="2"/>
        <v>10.107207699973085</v>
      </c>
      <c r="CH17" s="8">
        <f t="shared" si="2"/>
        <v>9.9449263101440906</v>
      </c>
      <c r="CI17" s="8">
        <f t="shared" si="2"/>
        <v>9.0648515855293734</v>
      </c>
      <c r="CJ17" s="8">
        <f t="shared" si="2"/>
        <v>8.097091320808449</v>
      </c>
      <c r="CK17" s="8">
        <f t="shared" si="2"/>
        <v>8.9099626957676854</v>
      </c>
      <c r="CL17" s="8">
        <f t="shared" si="2"/>
        <v>8.5594896631842765</v>
      </c>
      <c r="CM17" s="8">
        <f t="shared" si="2"/>
        <v>8.3938105600706621</v>
      </c>
      <c r="CO17" s="4"/>
      <c r="CP17" s="12"/>
      <c r="CQ17" s="12"/>
      <c r="CR17" s="12"/>
      <c r="CS17" s="12"/>
      <c r="CT17" s="12"/>
      <c r="CU17" s="12"/>
      <c r="CV17" s="12"/>
      <c r="CW17" s="12"/>
      <c r="CX17" s="12"/>
      <c r="CY17" s="12"/>
      <c r="CZ17" s="12"/>
      <c r="DA17" s="12"/>
    </row>
    <row r="18" spans="1:105" x14ac:dyDescent="0.35">
      <c r="C18" s="4">
        <v>2010</v>
      </c>
      <c r="D18" s="80">
        <v>-4.1568339704E-2</v>
      </c>
      <c r="E18" s="80">
        <v>-7.9664584430000004E-3</v>
      </c>
      <c r="F18" s="80">
        <v>6.3697740296000005E-2</v>
      </c>
      <c r="G18" s="80">
        <v>-3.459856518E-3</v>
      </c>
      <c r="H18" s="80">
        <v>-0.10546861340200001</v>
      </c>
      <c r="I18" s="80">
        <v>-6.6653265179999997E-3</v>
      </c>
      <c r="J18" s="80">
        <v>7.8027508965999998E-2</v>
      </c>
      <c r="K18" s="80">
        <v>-3.4370351033999998E-2</v>
      </c>
      <c r="L18" s="80">
        <v>9.9447809321999994E-2</v>
      </c>
      <c r="M18" s="80">
        <v>3.6727518780000003E-2</v>
      </c>
      <c r="N18" s="80">
        <v>-2.7812489568E-2</v>
      </c>
      <c r="O18" s="80">
        <v>7.9275948779999994E-2</v>
      </c>
      <c r="Q18" s="4">
        <v>2010</v>
      </c>
      <c r="R18" s="7">
        <f t="shared" si="3"/>
        <v>0.95843166029600002</v>
      </c>
      <c r="S18" s="7">
        <f t="shared" si="0"/>
        <v>0.99203354155699996</v>
      </c>
      <c r="T18" s="7">
        <f t="shared" si="0"/>
        <v>1.0636977402959999</v>
      </c>
      <c r="U18" s="7">
        <f t="shared" si="0"/>
        <v>0.99654014348200004</v>
      </c>
      <c r="V18" s="7">
        <f t="shared" si="0"/>
        <v>0.89453138659800002</v>
      </c>
      <c r="W18" s="7">
        <f t="shared" si="0"/>
        <v>0.993334673482</v>
      </c>
      <c r="X18" s="7">
        <f t="shared" si="0"/>
        <v>1.0780275089660001</v>
      </c>
      <c r="Y18" s="7">
        <f t="shared" si="0"/>
        <v>0.96562964896600001</v>
      </c>
      <c r="Z18" s="7">
        <f t="shared" si="0"/>
        <v>1.0994478093219999</v>
      </c>
      <c r="AA18" s="7">
        <f t="shared" si="0"/>
        <v>1.03672751878</v>
      </c>
      <c r="AB18" s="7">
        <f t="shared" si="0"/>
        <v>0.97218751043200002</v>
      </c>
      <c r="AC18" s="7">
        <f t="shared" si="0"/>
        <v>1.0792759487799999</v>
      </c>
      <c r="AD18" s="7"/>
      <c r="AE18" s="4">
        <v>2010</v>
      </c>
      <c r="AF18" s="9">
        <f t="shared" si="4"/>
        <v>0.11494626682647979</v>
      </c>
      <c r="AH18" s="4">
        <v>2010</v>
      </c>
      <c r="AI18" s="82">
        <f>IF('[1]Public Fund Data'!Y18&gt;0,'[1]Public Fund Data'!Y18,0)</f>
        <v>2.488975128076866E-3</v>
      </c>
      <c r="AJ18" s="82">
        <f>IF('[1]Public Fund Data'!Z18&gt;0,'[1]Public Fund Data'!Z18,0)</f>
        <v>0</v>
      </c>
      <c r="AK18" s="82">
        <f>IF('[1]Public Fund Data'!AA18&gt;0,'[1]Public Fund Data'!AA18,0)</f>
        <v>1.2745882014591481E-3</v>
      </c>
      <c r="AL18" s="82">
        <f>IF('[1]Public Fund Data'!AB18&gt;0,'[1]Public Fund Data'!AB18,0)</f>
        <v>1.46345665488183E-2</v>
      </c>
      <c r="AM18" s="82">
        <f>IF('[1]Public Fund Data'!AC18&gt;0,'[1]Public Fund Data'!AC18,0)</f>
        <v>9.5929329283736819E-3</v>
      </c>
      <c r="AN18" s="82">
        <f>IF('[1]Public Fund Data'!AD18&gt;0,'[1]Public Fund Data'!AD18,0)</f>
        <v>3.3070600266169627E-3</v>
      </c>
      <c r="AO18" s="82">
        <f>IF('[1]Public Fund Data'!AE18&gt;0,'[1]Public Fund Data'!AE18,0)</f>
        <v>0</v>
      </c>
      <c r="AP18" s="82">
        <f>IF('[1]Public Fund Data'!AF18&gt;0,'[1]Public Fund Data'!AF18,0)</f>
        <v>0</v>
      </c>
      <c r="AQ18" s="82">
        <f>IF('[1]Public Fund Data'!AG18&gt;0,'[1]Public Fund Data'!AG18,0)</f>
        <v>1.4610488289571039E-3</v>
      </c>
      <c r="AR18" s="82">
        <f>IF('[1]Public Fund Data'!AH18&gt;0,'[1]Public Fund Data'!AH18,0)</f>
        <v>5.9941817997353347E-4</v>
      </c>
      <c r="AS18" s="82">
        <f>IF('[1]Public Fund Data'!AI18&gt;0,'[1]Public Fund Data'!AI18,0)</f>
        <v>2.0332314637568325E-2</v>
      </c>
      <c r="AT18" s="82">
        <f>IF('[1]Public Fund Data'!AJ18&gt;0,'[1]Public Fund Data'!AJ18,0)</f>
        <v>0</v>
      </c>
      <c r="AV18" s="4">
        <v>2010</v>
      </c>
      <c r="AW18" s="82">
        <f>IF('[1]Public Fund Data'!Y18&lt;0,'[1]Public Fund Data'!Y18,0)</f>
        <v>0</v>
      </c>
      <c r="AX18" s="82">
        <f>IF('[1]Public Fund Data'!Z18&lt;0,'[1]Public Fund Data'!Z18,0)</f>
        <v>-1.1107621163291767E-3</v>
      </c>
      <c r="AY18" s="82">
        <f>IF('[1]Public Fund Data'!AA18&lt;0,'[1]Public Fund Data'!AA18,0)</f>
        <v>0</v>
      </c>
      <c r="AZ18" s="82">
        <f>IF('[1]Public Fund Data'!AB18&lt;0,'[1]Public Fund Data'!AB18,0)</f>
        <v>0</v>
      </c>
      <c r="BA18" s="82">
        <f>IF('[1]Public Fund Data'!AC18&lt;0,'[1]Public Fund Data'!AC18,0)</f>
        <v>0</v>
      </c>
      <c r="BB18" s="82">
        <f>IF('[1]Public Fund Data'!AD18&lt;0,'[1]Public Fund Data'!AD18,0)</f>
        <v>0</v>
      </c>
      <c r="BC18" s="82">
        <f>IF('[1]Public Fund Data'!AE18&lt;0,'[1]Public Fund Data'!AE18,0)</f>
        <v>-1.6800865758138078E-2</v>
      </c>
      <c r="BD18" s="82">
        <f>IF('[1]Public Fund Data'!AF18&lt;0,'[1]Public Fund Data'!AF18,0)</f>
        <v>-3.3219781810216523E-3</v>
      </c>
      <c r="BE18" s="82">
        <f>IF('[1]Public Fund Data'!AG18&lt;0,'[1]Public Fund Data'!AG18,0)</f>
        <v>0</v>
      </c>
      <c r="BF18" s="82">
        <f>IF('[1]Public Fund Data'!AH18&lt;0,'[1]Public Fund Data'!AH18,0)</f>
        <v>0</v>
      </c>
      <c r="BG18" s="82">
        <f>IF('[1]Public Fund Data'!AI18&lt;0,'[1]Public Fund Data'!AI18,0)</f>
        <v>0</v>
      </c>
      <c r="BH18" s="82">
        <f>IF('[1]Public Fund Data'!AJ18&lt;0,'[1]Public Fund Data'!AJ18,0)</f>
        <v>-1.6997720236703318E-3</v>
      </c>
      <c r="BJ18" s="4">
        <v>2010</v>
      </c>
      <c r="BK18" s="8">
        <v>96</v>
      </c>
      <c r="BL18" s="8">
        <f t="shared" si="1"/>
        <v>95.235219989472</v>
      </c>
      <c r="BM18" s="8">
        <f t="shared" si="1"/>
        <v>101.30148829939381</v>
      </c>
      <c r="BN18" s="8">
        <f t="shared" si="1"/>
        <v>100.95099968481806</v>
      </c>
      <c r="BO18" s="8">
        <f t="shared" si="1"/>
        <v>90.303837726514558</v>
      </c>
      <c r="BP18" s="8">
        <f t="shared" si="1"/>
        <v>89.701933162238845</v>
      </c>
      <c r="BQ18" s="8">
        <f t="shared" si="1"/>
        <v>96.701151556322969</v>
      </c>
      <c r="BR18" s="8">
        <f t="shared" si="1"/>
        <v>93.377499031940118</v>
      </c>
      <c r="BS18" s="8">
        <f t="shared" si="1"/>
        <v>102.66368675063373</v>
      </c>
      <c r="BT18" s="8">
        <f t="shared" si="1"/>
        <v>106.43426923379167</v>
      </c>
      <c r="BU18" s="8">
        <f t="shared" si="1"/>
        <v>103.47406723104913</v>
      </c>
      <c r="BV18" s="8">
        <f t="shared" si="1"/>
        <v>111.67707208491605</v>
      </c>
      <c r="BX18" s="4">
        <v>2010</v>
      </c>
      <c r="BY18" s="11" cm="1">
        <f t="array" ref="BY18">SUM(BK18:BV18*D18:O18)/SUM(D18:O18)</f>
        <v>120.60324212697768</v>
      </c>
      <c r="CA18" s="4">
        <v>2010</v>
      </c>
      <c r="CB18" s="8">
        <f t="shared" si="2"/>
        <v>8.3520000000000003</v>
      </c>
      <c r="CC18" s="8">
        <f t="shared" si="2"/>
        <v>8.2854641390840627</v>
      </c>
      <c r="CD18" s="8">
        <f t="shared" si="2"/>
        <v>8.8132294820472605</v>
      </c>
      <c r="CE18" s="8">
        <f t="shared" si="2"/>
        <v>8.7827369725791709</v>
      </c>
      <c r="CF18" s="8">
        <f t="shared" si="2"/>
        <v>7.8564338822067663</v>
      </c>
      <c r="CG18" s="8">
        <f t="shared" si="2"/>
        <v>7.8040681851147786</v>
      </c>
      <c r="CH18" s="8">
        <f t="shared" si="2"/>
        <v>8.4130001854000973</v>
      </c>
      <c r="CI18" s="8">
        <f t="shared" si="2"/>
        <v>8.123842415778789</v>
      </c>
      <c r="CJ18" s="8">
        <f t="shared" si="2"/>
        <v>8.9317407473051347</v>
      </c>
      <c r="CK18" s="8">
        <f t="shared" si="2"/>
        <v>9.2597814233398736</v>
      </c>
      <c r="CL18" s="8">
        <f t="shared" si="2"/>
        <v>9.0022438491012746</v>
      </c>
      <c r="CM18" s="8">
        <f t="shared" si="2"/>
        <v>9.7159052713876957</v>
      </c>
      <c r="CO18" s="4"/>
      <c r="CP18" s="12"/>
      <c r="CQ18" s="12"/>
      <c r="CR18" s="12"/>
      <c r="CS18" s="12"/>
      <c r="CT18" s="12"/>
      <c r="CU18" s="12"/>
      <c r="CV18" s="12"/>
      <c r="CW18" s="12"/>
      <c r="CX18" s="12"/>
      <c r="CY18" s="12"/>
      <c r="CZ18" s="12"/>
      <c r="DA18" s="12"/>
    </row>
    <row r="19" spans="1:105" x14ac:dyDescent="0.35">
      <c r="C19" s="4">
        <v>2009</v>
      </c>
      <c r="D19" s="80">
        <v>-9.4088972721999994E-2</v>
      </c>
      <c r="E19" s="80">
        <v>-8.4201136329000004E-2</v>
      </c>
      <c r="F19" s="80">
        <v>6.4131067277999998E-2</v>
      </c>
      <c r="G19" s="80">
        <v>9.7020028957000001E-2</v>
      </c>
      <c r="H19" s="80">
        <v>0.125784679589</v>
      </c>
      <c r="I19" s="80">
        <v>-1.9183361042999999E-2</v>
      </c>
      <c r="J19" s="80">
        <v>9.0694405027000005E-2</v>
      </c>
      <c r="K19" s="80">
        <v>3.5659825026999999E-2</v>
      </c>
      <c r="L19" s="80">
        <v>4.4314602283999999E-2</v>
      </c>
      <c r="M19" s="80">
        <v>-1.0020717792999999E-2</v>
      </c>
      <c r="N19" s="80">
        <v>2.9003536007000001E-2</v>
      </c>
      <c r="O19" s="80">
        <v>1.1430382207E-2</v>
      </c>
      <c r="Q19" s="4">
        <v>2009</v>
      </c>
      <c r="R19" s="7">
        <f t="shared" si="3"/>
        <v>0.90591102727799999</v>
      </c>
      <c r="S19" s="7">
        <f t="shared" si="0"/>
        <v>0.91579886367099994</v>
      </c>
      <c r="T19" s="7">
        <f t="shared" si="0"/>
        <v>1.064131067278</v>
      </c>
      <c r="U19" s="7">
        <f t="shared" si="0"/>
        <v>1.097020028957</v>
      </c>
      <c r="V19" s="7">
        <f t="shared" si="0"/>
        <v>1.1257846795890001</v>
      </c>
      <c r="W19" s="7">
        <f t="shared" si="0"/>
        <v>0.980816638957</v>
      </c>
      <c r="X19" s="7">
        <f t="shared" si="0"/>
        <v>1.090694405027</v>
      </c>
      <c r="Y19" s="7">
        <f t="shared" si="0"/>
        <v>1.0356598250269999</v>
      </c>
      <c r="Z19" s="7">
        <f t="shared" si="0"/>
        <v>1.044314602284</v>
      </c>
      <c r="AA19" s="7">
        <f t="shared" si="0"/>
        <v>0.98997928220700004</v>
      </c>
      <c r="AB19" s="7">
        <f t="shared" si="0"/>
        <v>1.029003536007</v>
      </c>
      <c r="AC19" s="7">
        <f t="shared" si="0"/>
        <v>1.0114303822070001</v>
      </c>
      <c r="AD19" s="7"/>
      <c r="AE19" s="4">
        <v>2009</v>
      </c>
      <c r="AF19" s="9">
        <f t="shared" si="4"/>
        <v>0.29977751192132063</v>
      </c>
      <c r="AH19" s="4">
        <v>2009</v>
      </c>
      <c r="AI19" s="82">
        <f>IF('[1]Public Fund Data'!Y19&gt;0,'[1]Public Fund Data'!Y19,0)</f>
        <v>4.0438331371188824E-3</v>
      </c>
      <c r="AJ19" s="82">
        <f>IF('[1]Public Fund Data'!Z19&gt;0,'[1]Public Fund Data'!Z19,0)</f>
        <v>1.8392092742811117E-2</v>
      </c>
      <c r="AK19" s="82">
        <f>IF('[1]Public Fund Data'!AA19&gt;0,'[1]Public Fund Data'!AA19,0)</f>
        <v>7.5497846153904646E-4</v>
      </c>
      <c r="AL19" s="82">
        <f>IF('[1]Public Fund Data'!AB19&gt;0,'[1]Public Fund Data'!AB19,0)</f>
        <v>0</v>
      </c>
      <c r="AM19" s="82">
        <f>IF('[1]Public Fund Data'!AC19&gt;0,'[1]Public Fund Data'!AC19,0)</f>
        <v>7.4786340895946213E-3</v>
      </c>
      <c r="AN19" s="82">
        <f>IF('[1]Public Fund Data'!AD19&gt;0,'[1]Public Fund Data'!AD19,0)</f>
        <v>0</v>
      </c>
      <c r="AO19" s="82">
        <f>IF('[1]Public Fund Data'!AE19&gt;0,'[1]Public Fund Data'!AE19,0)</f>
        <v>0</v>
      </c>
      <c r="AP19" s="82">
        <f>IF('[1]Public Fund Data'!AF19&gt;0,'[1]Public Fund Data'!AF19,0)</f>
        <v>0</v>
      </c>
      <c r="AQ19" s="82">
        <f>IF('[1]Public Fund Data'!AG19&gt;0,'[1]Public Fund Data'!AG19,0)</f>
        <v>6.0262694489039703E-3</v>
      </c>
      <c r="AR19" s="82">
        <f>IF('[1]Public Fund Data'!AH19&gt;0,'[1]Public Fund Data'!AH19,0)</f>
        <v>2.4751525664951767E-3</v>
      </c>
      <c r="AS19" s="82">
        <f>IF('[1]Public Fund Data'!AI19&gt;0,'[1]Public Fund Data'!AI19,0)</f>
        <v>8.981688178996132E-3</v>
      </c>
      <c r="AT19" s="82">
        <f>IF('[1]Public Fund Data'!AJ19&gt;0,'[1]Public Fund Data'!AJ19,0)</f>
        <v>0</v>
      </c>
      <c r="AV19" s="4">
        <v>2009</v>
      </c>
      <c r="AW19" s="82">
        <f>IF('[1]Public Fund Data'!Y19&lt;0,'[1]Public Fund Data'!Y19,0)</f>
        <v>0</v>
      </c>
      <c r="AX19" s="82">
        <f>IF('[1]Public Fund Data'!Z19&lt;0,'[1]Public Fund Data'!Z19,0)</f>
        <v>0</v>
      </c>
      <c r="AY19" s="82">
        <f>IF('[1]Public Fund Data'!AA19&lt;0,'[1]Public Fund Data'!AA19,0)</f>
        <v>0</v>
      </c>
      <c r="AZ19" s="82">
        <f>IF('[1]Public Fund Data'!AB19&lt;0,'[1]Public Fund Data'!AB19,0)</f>
        <v>-3.102049615343018E-2</v>
      </c>
      <c r="BA19" s="82">
        <f>IF('[1]Public Fund Data'!AC19&lt;0,'[1]Public Fund Data'!AC19,0)</f>
        <v>0</v>
      </c>
      <c r="BB19" s="82">
        <f>IF('[1]Public Fund Data'!AD19&lt;0,'[1]Public Fund Data'!AD19,0)</f>
        <v>-1.3495854517108549E-2</v>
      </c>
      <c r="BC19" s="82">
        <f>IF('[1]Public Fund Data'!AE19&lt;0,'[1]Public Fund Data'!AE19,0)</f>
        <v>-6.0677223992387785E-4</v>
      </c>
      <c r="BD19" s="82">
        <f>IF('[1]Public Fund Data'!AF19&lt;0,'[1]Public Fund Data'!AF19,0)</f>
        <v>-1.8698615838115655E-2</v>
      </c>
      <c r="BE19" s="82">
        <f>IF('[1]Public Fund Data'!AG19&lt;0,'[1]Public Fund Data'!AG19,0)</f>
        <v>0</v>
      </c>
      <c r="BF19" s="82">
        <f>IF('[1]Public Fund Data'!AH19&lt;0,'[1]Public Fund Data'!AH19,0)</f>
        <v>0</v>
      </c>
      <c r="BG19" s="82">
        <f>IF('[1]Public Fund Data'!AI19&lt;0,'[1]Public Fund Data'!AI19,0)</f>
        <v>0</v>
      </c>
      <c r="BH19" s="82">
        <f>IF('[1]Public Fund Data'!AJ19&lt;0,'[1]Public Fund Data'!AJ19,0)</f>
        <v>-2.9723151580444036E-3</v>
      </c>
      <c r="BJ19" s="4">
        <v>2009</v>
      </c>
      <c r="BK19" s="8">
        <f>BV20*(1+D19)</f>
        <v>54.150250174374122</v>
      </c>
      <c r="BL19" s="8">
        <f t="shared" si="1"/>
        <v>49.590737577192186</v>
      </c>
      <c r="BM19" s="8">
        <f t="shared" si="1"/>
        <v>52.771044505120742</v>
      </c>
      <c r="BN19" s="8">
        <f t="shared" si="1"/>
        <v>57.890892771098692</v>
      </c>
      <c r="BO19" s="8">
        <f t="shared" si="1"/>
        <v>65.172680169432496</v>
      </c>
      <c r="BP19" s="8">
        <f t="shared" si="1"/>
        <v>63.922449115602305</v>
      </c>
      <c r="BQ19" s="8">
        <f t="shared" si="1"/>
        <v>69.719857606010535</v>
      </c>
      <c r="BR19" s="8">
        <f t="shared" si="1"/>
        <v>72.206055529148216</v>
      </c>
      <c r="BS19" s="8">
        <f t="shared" si="1"/>
        <v>75.405838162418831</v>
      </c>
      <c r="BT19" s="8">
        <f t="shared" si="1"/>
        <v>74.650217538248612</v>
      </c>
      <c r="BU19" s="8">
        <f t="shared" si="1"/>
        <v>76.815337810549593</v>
      </c>
      <c r="BV19" s="8">
        <f t="shared" si="1"/>
        <v>77.693366481083999</v>
      </c>
      <c r="BX19" s="4">
        <v>2009</v>
      </c>
      <c r="BY19" s="11" cm="1">
        <f t="array" ref="BY19">SUM(BK19:BV19*D19:O19)/SUM(D19:O19)</f>
        <v>73.34284185446991</v>
      </c>
      <c r="CA19" s="4">
        <v>2009</v>
      </c>
      <c r="CB19" s="8">
        <f t="shared" si="2"/>
        <v>4.7110717651705487</v>
      </c>
      <c r="CC19" s="8">
        <f t="shared" si="2"/>
        <v>4.3143941692157197</v>
      </c>
      <c r="CD19" s="8">
        <f t="shared" si="2"/>
        <v>4.5910808719455041</v>
      </c>
      <c r="CE19" s="8">
        <f t="shared" si="2"/>
        <v>5.0365076710855856</v>
      </c>
      <c r="CF19" s="8">
        <f t="shared" si="2"/>
        <v>5.6700231747406269</v>
      </c>
      <c r="CG19" s="8">
        <f t="shared" si="2"/>
        <v>5.5612530730573999</v>
      </c>
      <c r="CH19" s="8">
        <f t="shared" si="2"/>
        <v>6.065627611722916</v>
      </c>
      <c r="CI19" s="8">
        <f t="shared" si="2"/>
        <v>6.2819268310358947</v>
      </c>
      <c r="CJ19" s="8">
        <f t="shared" si="2"/>
        <v>6.5603079201304375</v>
      </c>
      <c r="CK19" s="8">
        <f t="shared" si="2"/>
        <v>6.4945689258276289</v>
      </c>
      <c r="CL19" s="8">
        <f t="shared" si="2"/>
        <v>6.6829343895178139</v>
      </c>
      <c r="CM19" s="8">
        <f t="shared" si="2"/>
        <v>6.7593228838543071</v>
      </c>
      <c r="CO19" s="4"/>
      <c r="CP19" s="12"/>
      <c r="CQ19" s="12"/>
      <c r="CR19" s="12"/>
      <c r="CS19" s="12"/>
      <c r="CT19" s="12"/>
      <c r="CU19" s="12"/>
      <c r="CV19" s="12"/>
      <c r="CW19" s="12"/>
      <c r="CX19" s="12"/>
      <c r="CY19" s="12"/>
      <c r="CZ19" s="12"/>
      <c r="DA19" s="12"/>
    </row>
    <row r="20" spans="1:105" x14ac:dyDescent="0.35">
      <c r="C20" s="4">
        <v>2008</v>
      </c>
      <c r="D20" s="80">
        <v>-8.6397449843000004E-2</v>
      </c>
      <c r="E20" s="80">
        <v>1.4899451115E-2</v>
      </c>
      <c r="F20" s="80">
        <v>-2.4098959842999999E-2</v>
      </c>
      <c r="G20" s="80">
        <v>5.4762024835999998E-2</v>
      </c>
      <c r="H20" s="80">
        <v>1.3259064996999999E-2</v>
      </c>
      <c r="I20" s="80">
        <v>-8.1675235164000007E-2</v>
      </c>
      <c r="J20" s="80">
        <v>-4.4307353977000002E-2</v>
      </c>
      <c r="K20" s="80">
        <v>-5.3337753977000003E-2</v>
      </c>
      <c r="L20" s="80">
        <v>-0.133897928365</v>
      </c>
      <c r="M20" s="80">
        <v>-0.21363099645299999</v>
      </c>
      <c r="N20" s="80">
        <v>-4.7779808824999999E-2</v>
      </c>
      <c r="O20" s="80">
        <v>8.0430803546999996E-2</v>
      </c>
      <c r="Q20" s="4">
        <v>2008</v>
      </c>
      <c r="R20" s="7">
        <f t="shared" si="3"/>
        <v>0.91360255015699998</v>
      </c>
      <c r="S20" s="7">
        <f t="shared" si="0"/>
        <v>1.014899451115</v>
      </c>
      <c r="T20" s="7">
        <f t="shared" si="0"/>
        <v>0.97590104015699997</v>
      </c>
      <c r="U20" s="7">
        <f t="shared" si="0"/>
        <v>1.0547620248359999</v>
      </c>
      <c r="V20" s="7">
        <f t="shared" si="0"/>
        <v>1.0132590649969999</v>
      </c>
      <c r="W20" s="7">
        <f t="shared" si="0"/>
        <v>0.91832476483600001</v>
      </c>
      <c r="X20" s="7">
        <f t="shared" si="0"/>
        <v>0.95569264602299997</v>
      </c>
      <c r="Y20" s="7">
        <f t="shared" si="0"/>
        <v>0.94666224602299998</v>
      </c>
      <c r="Z20" s="7">
        <f t="shared" si="0"/>
        <v>0.86610207163499997</v>
      </c>
      <c r="AA20" s="7">
        <f t="shared" si="0"/>
        <v>0.78636900354700001</v>
      </c>
      <c r="AB20" s="7">
        <f t="shared" si="0"/>
        <v>0.95222019117500001</v>
      </c>
      <c r="AC20" s="7">
        <f t="shared" si="0"/>
        <v>1.0804308035470001</v>
      </c>
      <c r="AD20" s="7"/>
      <c r="AE20" s="4">
        <v>2008</v>
      </c>
      <c r="AF20" s="9">
        <f t="shared" si="4"/>
        <v>-0.43701024724253545</v>
      </c>
      <c r="AH20" s="4">
        <v>2008</v>
      </c>
      <c r="AI20" s="82">
        <f>IF('[1]Public Fund Data'!Y20&gt;0,'[1]Public Fund Data'!Y20,0)</f>
        <v>5.9810542987375342E-3</v>
      </c>
      <c r="AJ20" s="82">
        <f>IF('[1]Public Fund Data'!Z20&gt;0,'[1]Public Fund Data'!Z20,0)</f>
        <v>5.7245599619746776E-4</v>
      </c>
      <c r="AK20" s="82">
        <f>IF('[1]Public Fund Data'!AA20&gt;0,'[1]Public Fund Data'!AA20,0)</f>
        <v>0</v>
      </c>
      <c r="AL20" s="82">
        <f>IF('[1]Public Fund Data'!AB20&gt;0,'[1]Public Fund Data'!AB20,0)</f>
        <v>4.8403740446377463E-4</v>
      </c>
      <c r="AM20" s="82">
        <f>IF('[1]Public Fund Data'!AC20&gt;0,'[1]Public Fund Data'!AC20,0)</f>
        <v>3.5212802152660722E-3</v>
      </c>
      <c r="AN20" s="82">
        <f>IF('[1]Public Fund Data'!AD20&gt;0,'[1]Public Fund Data'!AD20,0)</f>
        <v>1.1275779075235748E-4</v>
      </c>
      <c r="AO20" s="82">
        <f>IF('[1]Public Fund Data'!AE20&gt;0,'[1]Public Fund Data'!AE20,0)</f>
        <v>0</v>
      </c>
      <c r="AP20" s="82">
        <f>IF('[1]Public Fund Data'!AF20&gt;0,'[1]Public Fund Data'!AF20,0)</f>
        <v>0</v>
      </c>
      <c r="AQ20" s="82">
        <f>IF('[1]Public Fund Data'!AG20&gt;0,'[1]Public Fund Data'!AG20,0)</f>
        <v>1.0692021334714502E-2</v>
      </c>
      <c r="AR20" s="82">
        <f>IF('[1]Public Fund Data'!AH20&gt;0,'[1]Public Fund Data'!AH20,0)</f>
        <v>0</v>
      </c>
      <c r="AS20" s="82">
        <f>IF('[1]Public Fund Data'!AI20&gt;0,'[1]Public Fund Data'!AI20,0)</f>
        <v>6.2707352070134822E-3</v>
      </c>
      <c r="AT20" s="82">
        <f>IF('[1]Public Fund Data'!AJ20&gt;0,'[1]Public Fund Data'!AJ20,0)</f>
        <v>2.0309034547940807E-2</v>
      </c>
      <c r="AV20" s="4">
        <v>2008</v>
      </c>
      <c r="AW20" s="82">
        <f>IF('[1]Public Fund Data'!Y20&lt;0,'[1]Public Fund Data'!Y20,0)</f>
        <v>0</v>
      </c>
      <c r="AX20" s="82">
        <f>IF('[1]Public Fund Data'!Z20&lt;0,'[1]Public Fund Data'!Z20,0)</f>
        <v>0</v>
      </c>
      <c r="AY20" s="82">
        <f>IF('[1]Public Fund Data'!AA20&lt;0,'[1]Public Fund Data'!AA20,0)</f>
        <v>-1.3577149724707548E-2</v>
      </c>
      <c r="AZ20" s="82">
        <f>IF('[1]Public Fund Data'!AB20&lt;0,'[1]Public Fund Data'!AB20,0)</f>
        <v>0</v>
      </c>
      <c r="BA20" s="82">
        <f>IF('[1]Public Fund Data'!AC20&lt;0,'[1]Public Fund Data'!AC20,0)</f>
        <v>0</v>
      </c>
      <c r="BB20" s="82">
        <f>IF('[1]Public Fund Data'!AD20&lt;0,'[1]Public Fund Data'!AD20,0)</f>
        <v>0</v>
      </c>
      <c r="BC20" s="82">
        <f>IF('[1]Public Fund Data'!AE20&lt;0,'[1]Public Fund Data'!AE20,0)</f>
        <v>-1.2212193525746734E-2</v>
      </c>
      <c r="BD20" s="82">
        <f>IF('[1]Public Fund Data'!AF20&lt;0,'[1]Public Fund Data'!AF20,0)</f>
        <v>-1.281418884217498E-2</v>
      </c>
      <c r="BE20" s="82">
        <f>IF('[1]Public Fund Data'!AG20&lt;0,'[1]Public Fund Data'!AG20,0)</f>
        <v>0</v>
      </c>
      <c r="BF20" s="82">
        <f>IF('[1]Public Fund Data'!AH20&lt;0,'[1]Public Fund Data'!AH20,0)</f>
        <v>-1.1847900884471074E-2</v>
      </c>
      <c r="BG20" s="82">
        <f>IF('[1]Public Fund Data'!AI20&lt;0,'[1]Public Fund Data'!AI20,0)</f>
        <v>0</v>
      </c>
      <c r="BH20" s="82">
        <f>IF('[1]Public Fund Data'!AJ20&lt;0,'[1]Public Fund Data'!AJ20,0)</f>
        <v>0</v>
      </c>
      <c r="BJ20" s="4">
        <v>2008</v>
      </c>
      <c r="BK20" s="8">
        <v>97</v>
      </c>
      <c r="BL20" s="8">
        <f t="shared" si="1"/>
        <v>98.445246758155008</v>
      </c>
      <c r="BM20" s="8">
        <f t="shared" si="1"/>
        <v>96.072818709795996</v>
      </c>
      <c r="BN20" s="8">
        <f t="shared" si="1"/>
        <v>101.33396079404636</v>
      </c>
      <c r="BO20" s="8">
        <f t="shared" si="1"/>
        <v>102.67755436661807</v>
      </c>
      <c r="BP20" s="8">
        <f t="shared" si="1"/>
        <v>94.291340967660147</v>
      </c>
      <c r="BQ20" s="8">
        <f t="shared" si="1"/>
        <v>90.113541146440028</v>
      </c>
      <c r="BR20" s="8">
        <f t="shared" si="1"/>
        <v>85.307087258774942</v>
      </c>
      <c r="BS20" s="8">
        <f t="shared" si="1"/>
        <v>73.884644999972693</v>
      </c>
      <c r="BT20" s="8">
        <f t="shared" si="1"/>
        <v>58.100594666052366</v>
      </c>
      <c r="BU20" s="8">
        <f t="shared" si="1"/>
        <v>55.32455936028957</v>
      </c>
      <c r="BV20" s="8">
        <f t="shared" si="1"/>
        <v>59.77435812552136</v>
      </c>
      <c r="BX20" s="4">
        <v>2008</v>
      </c>
      <c r="BY20" s="11" cm="1">
        <f t="array" ref="BY20">SUM(BK20:BV20*D20:O20)/SUM(D20:O20)</f>
        <v>74.176157139680583</v>
      </c>
      <c r="CA20" s="4">
        <v>2008</v>
      </c>
      <c r="CB20" s="8">
        <f t="shared" si="2"/>
        <v>8.4390000000000001</v>
      </c>
      <c r="CC20" s="8">
        <f t="shared" si="2"/>
        <v>8.5647364679594844</v>
      </c>
      <c r="CD20" s="8">
        <f t="shared" si="2"/>
        <v>8.3583352277522511</v>
      </c>
      <c r="CE20" s="8">
        <f t="shared" si="2"/>
        <v>8.8160545890820323</v>
      </c>
      <c r="CF20" s="8">
        <f t="shared" si="2"/>
        <v>8.9329472298957722</v>
      </c>
      <c r="CG20" s="8">
        <f t="shared" si="2"/>
        <v>8.2033466641864319</v>
      </c>
      <c r="CH20" s="8">
        <f t="shared" si="2"/>
        <v>7.8398780797402816</v>
      </c>
      <c r="CI20" s="8">
        <f t="shared" si="2"/>
        <v>7.4217165915134196</v>
      </c>
      <c r="CJ20" s="8">
        <f t="shared" si="2"/>
        <v>6.4279641149976241</v>
      </c>
      <c r="CK20" s="8">
        <f t="shared" si="2"/>
        <v>5.0547517359465557</v>
      </c>
      <c r="CL20" s="8">
        <f t="shared" si="2"/>
        <v>4.813236664345192</v>
      </c>
      <c r="CM20" s="8">
        <f t="shared" si="2"/>
        <v>5.2003691569203578</v>
      </c>
      <c r="CO20" s="4"/>
      <c r="CP20" s="12"/>
      <c r="CQ20" s="12"/>
      <c r="CR20" s="12"/>
      <c r="CS20" s="12"/>
      <c r="CT20" s="12"/>
      <c r="CU20" s="12"/>
      <c r="CV20" s="12"/>
      <c r="CW20" s="12"/>
      <c r="CX20" s="12"/>
      <c r="CY20" s="12"/>
      <c r="CZ20" s="12"/>
      <c r="DA20" s="12"/>
    </row>
    <row r="21" spans="1:105" x14ac:dyDescent="0.35">
      <c r="C21" s="4">
        <v>2007</v>
      </c>
      <c r="D21" s="80">
        <v>8.9236415169999996E-3</v>
      </c>
      <c r="E21" s="80">
        <v>4.5133642740000004E-3</v>
      </c>
      <c r="F21" s="80">
        <v>2.2677021517E-2</v>
      </c>
      <c r="G21" s="80">
        <v>3.6981372796E-2</v>
      </c>
      <c r="H21" s="80">
        <v>3.1013805222E-2</v>
      </c>
      <c r="I21" s="80">
        <v>8.0153279599999995E-4</v>
      </c>
      <c r="J21" s="80">
        <v>-9.2707390980000005E-3</v>
      </c>
      <c r="K21" s="80">
        <v>-2.4933559098000001E-2</v>
      </c>
      <c r="L21" s="80">
        <v>6.1034303452999997E-2</v>
      </c>
      <c r="M21" s="80">
        <v>5.1540972205999999E-2</v>
      </c>
      <c r="N21" s="80">
        <v>-3.9480158832999997E-2</v>
      </c>
      <c r="O21" s="80">
        <v>-1.6138187793999999E-2</v>
      </c>
      <c r="Q21" s="4">
        <v>2007</v>
      </c>
      <c r="R21" s="7">
        <f t="shared" si="3"/>
        <v>1.008923641517</v>
      </c>
      <c r="S21" s="7">
        <f t="shared" si="3"/>
        <v>1.0045133642740001</v>
      </c>
      <c r="T21" s="7">
        <f t="shared" si="3"/>
        <v>1.022677021517</v>
      </c>
      <c r="U21" s="7">
        <f t="shared" si="3"/>
        <v>1.036981372796</v>
      </c>
      <c r="V21" s="7">
        <f t="shared" si="3"/>
        <v>1.0310138052219999</v>
      </c>
      <c r="W21" s="7">
        <f t="shared" si="3"/>
        <v>1.000801532796</v>
      </c>
      <c r="X21" s="7">
        <f t="shared" si="3"/>
        <v>0.99072926090199998</v>
      </c>
      <c r="Y21" s="7">
        <f t="shared" si="3"/>
        <v>0.97506644090200001</v>
      </c>
      <c r="Z21" s="7">
        <f t="shared" si="3"/>
        <v>1.0610343034530001</v>
      </c>
      <c r="AA21" s="7">
        <f t="shared" si="3"/>
        <v>1.0515409722060001</v>
      </c>
      <c r="AB21" s="7">
        <f t="shared" si="3"/>
        <v>0.96051984116699995</v>
      </c>
      <c r="AC21" s="7">
        <f t="shared" si="3"/>
        <v>0.983861812206</v>
      </c>
      <c r="AD21" s="7"/>
      <c r="AE21" s="4">
        <v>2007</v>
      </c>
      <c r="AF21" s="9">
        <f t="shared" si="4"/>
        <v>0.1295908904687284</v>
      </c>
      <c r="AH21" s="4">
        <v>2007</v>
      </c>
      <c r="AI21" s="82">
        <f>IF('[1]Public Fund Data'!Y21&gt;0,'[1]Public Fund Data'!Y21,0)</f>
        <v>2.1569494595899043E-3</v>
      </c>
      <c r="AJ21" s="82">
        <f>IF('[1]Public Fund Data'!Z21&gt;0,'[1]Public Fund Data'!Z21,0)</f>
        <v>0</v>
      </c>
      <c r="AK21" s="82">
        <f>IF('[1]Public Fund Data'!AA21&gt;0,'[1]Public Fund Data'!AA21,0)</f>
        <v>0</v>
      </c>
      <c r="AL21" s="82">
        <f>IF('[1]Public Fund Data'!AB21&gt;0,'[1]Public Fund Data'!AB21,0)</f>
        <v>0</v>
      </c>
      <c r="AM21" s="82">
        <f>IF('[1]Public Fund Data'!AC21&gt;0,'[1]Public Fund Data'!AC21,0)</f>
        <v>1.3468180602438005E-2</v>
      </c>
      <c r="AN21" s="82">
        <f>IF('[1]Public Fund Data'!AD21&gt;0,'[1]Public Fund Data'!AD21,0)</f>
        <v>0</v>
      </c>
      <c r="AO21" s="82">
        <f>IF('[1]Public Fund Data'!AE21&gt;0,'[1]Public Fund Data'!AE21,0)</f>
        <v>5.4570696429696829E-3</v>
      </c>
      <c r="AP21" s="82">
        <f>IF('[1]Public Fund Data'!AF21&gt;0,'[1]Public Fund Data'!AF21,0)</f>
        <v>0</v>
      </c>
      <c r="AQ21" s="82">
        <f>IF('[1]Public Fund Data'!AG21&gt;0,'[1]Public Fund Data'!AG21,0)</f>
        <v>7.5342703373800918E-3</v>
      </c>
      <c r="AR21" s="82">
        <f>IF('[1]Public Fund Data'!AH21&gt;0,'[1]Public Fund Data'!AH21,0)</f>
        <v>1.2250152351172813E-2</v>
      </c>
      <c r="AS21" s="82">
        <f>IF('[1]Public Fund Data'!AI21&gt;0,'[1]Public Fund Data'!AI21,0)</f>
        <v>0</v>
      </c>
      <c r="AT21" s="82">
        <f>IF('[1]Public Fund Data'!AJ21&gt;0,'[1]Public Fund Data'!AJ21,0)</f>
        <v>6.3693286325825528E-3</v>
      </c>
      <c r="AV21" s="4">
        <v>2007</v>
      </c>
      <c r="AW21" s="82">
        <f>IF('[1]Public Fund Data'!Y21&lt;0,'[1]Public Fund Data'!Y21,0)</f>
        <v>0</v>
      </c>
      <c r="AX21" s="82">
        <f>IF('[1]Public Fund Data'!Z21&lt;0,'[1]Public Fund Data'!Z21,0)</f>
        <v>-3.5556006681776806E-3</v>
      </c>
      <c r="AY21" s="82">
        <f>IF('[1]Public Fund Data'!AA21&lt;0,'[1]Public Fund Data'!AA21,0)</f>
        <v>-2.8132607781570403E-3</v>
      </c>
      <c r="AZ21" s="82">
        <f>IF('[1]Public Fund Data'!AB21&lt;0,'[1]Public Fund Data'!AB21,0)</f>
        <v>-7.4302365817069393E-3</v>
      </c>
      <c r="BA21" s="82">
        <f>IF('[1]Public Fund Data'!AC21&lt;0,'[1]Public Fund Data'!AC21,0)</f>
        <v>0</v>
      </c>
      <c r="BB21" s="82">
        <f>IF('[1]Public Fund Data'!AD21&lt;0,'[1]Public Fund Data'!AD21,0)</f>
        <v>-4.2024346335115946E-4</v>
      </c>
      <c r="BC21" s="82">
        <f>IF('[1]Public Fund Data'!AE21&lt;0,'[1]Public Fund Data'!AE21,0)</f>
        <v>0</v>
      </c>
      <c r="BD21" s="82">
        <f>IF('[1]Public Fund Data'!AF21&lt;0,'[1]Public Fund Data'!AF21,0)</f>
        <v>-9.3065058972593533E-3</v>
      </c>
      <c r="BE21" s="82">
        <f>IF('[1]Public Fund Data'!AG21&lt;0,'[1]Public Fund Data'!AG21,0)</f>
        <v>0</v>
      </c>
      <c r="BF21" s="82">
        <f>IF('[1]Public Fund Data'!AH21&lt;0,'[1]Public Fund Data'!AH21,0)</f>
        <v>0</v>
      </c>
      <c r="BG21" s="82">
        <f>IF('[1]Public Fund Data'!AI21&lt;0,'[1]Public Fund Data'!AI21,0)</f>
        <v>-6.5966886746337619E-3</v>
      </c>
      <c r="BH21" s="82">
        <f>IF('[1]Public Fund Data'!AJ21&lt;0,'[1]Public Fund Data'!AJ21,0)</f>
        <v>0</v>
      </c>
      <c r="BJ21" s="4">
        <v>2007</v>
      </c>
      <c r="BK21" s="8">
        <f>BV22*(1+D21)</f>
        <v>112.26675297479802</v>
      </c>
      <c r="BL21" s="8">
        <f t="shared" si="1"/>
        <v>112.77345372683247</v>
      </c>
      <c r="BM21" s="8">
        <f t="shared" si="1"/>
        <v>115.33081976354225</v>
      </c>
      <c r="BN21" s="8">
        <f t="shared" si="1"/>
        <v>119.59591180408609</v>
      </c>
      <c r="BO21" s="8">
        <f t="shared" si="1"/>
        <v>123.3050361181255</v>
      </c>
      <c r="BP21" s="8">
        <f t="shared" si="1"/>
        <v>123.40386914848615</v>
      </c>
      <c r="BQ21" s="8">
        <f t="shared" si="1"/>
        <v>122.25982407392681</v>
      </c>
      <c r="BR21" s="8">
        <f t="shared" si="1"/>
        <v>119.21145152506847</v>
      </c>
      <c r="BS21" s="8">
        <f t="shared" si="1"/>
        <v>126.48743943252211</v>
      </c>
      <c r="BT21" s="8">
        <f t="shared" si="1"/>
        <v>133.00672503272185</v>
      </c>
      <c r="BU21" s="8">
        <f t="shared" si="1"/>
        <v>127.75559840257283</v>
      </c>
      <c r="BV21" s="8">
        <f t="shared" si="1"/>
        <v>125.69385456381727</v>
      </c>
      <c r="BX21" s="4">
        <v>2007</v>
      </c>
      <c r="BY21" s="11" cm="1">
        <f t="array" ref="BY21">SUM(BK21:BV21*D21:O21)/SUM(D21:O21)</f>
        <v>124.30620307714072</v>
      </c>
      <c r="CA21" s="4">
        <v>2007</v>
      </c>
      <c r="CB21" s="8">
        <f t="shared" si="2"/>
        <v>9.7672075088074273</v>
      </c>
      <c r="CC21" s="8">
        <f t="shared" si="2"/>
        <v>9.8112904742344238</v>
      </c>
      <c r="CD21" s="8">
        <f t="shared" si="2"/>
        <v>10.033781319428176</v>
      </c>
      <c r="CE21" s="8">
        <f t="shared" si="2"/>
        <v>10.404844326955489</v>
      </c>
      <c r="CF21" s="8">
        <f t="shared" si="2"/>
        <v>10.727538142276918</v>
      </c>
      <c r="CG21" s="8">
        <f t="shared" si="2"/>
        <v>10.736136615918294</v>
      </c>
      <c r="CH21" s="8">
        <f t="shared" si="2"/>
        <v>10.636604694431632</v>
      </c>
      <c r="CI21" s="8">
        <f t="shared" si="2"/>
        <v>10.371396282680957</v>
      </c>
      <c r="CJ21" s="8">
        <f t="shared" si="2"/>
        <v>11.004407230629424</v>
      </c>
      <c r="CK21" s="8">
        <f t="shared" si="2"/>
        <v>11.5715850778468</v>
      </c>
      <c r="CL21" s="8">
        <f t="shared" si="2"/>
        <v>11.114737061023835</v>
      </c>
      <c r="CM21" s="8">
        <f t="shared" si="2"/>
        <v>10.935365347052102</v>
      </c>
      <c r="CO21" s="4"/>
      <c r="CP21" s="12"/>
      <c r="CQ21" s="12"/>
      <c r="CR21" s="12"/>
      <c r="CS21" s="12"/>
      <c r="CT21" s="12"/>
      <c r="CU21" s="12"/>
      <c r="CV21" s="12"/>
      <c r="CW21" s="12"/>
      <c r="CX21" s="12"/>
      <c r="CY21" s="12"/>
      <c r="CZ21" s="12"/>
      <c r="DA21" s="12"/>
    </row>
    <row r="22" spans="1:105" x14ac:dyDescent="0.35">
      <c r="C22" s="4">
        <v>2006</v>
      </c>
      <c r="D22" s="80">
        <v>5.8266189337E-2</v>
      </c>
      <c r="E22" s="80">
        <v>-1.2429591889000001E-2</v>
      </c>
      <c r="F22" s="80">
        <v>3.0639509337E-2</v>
      </c>
      <c r="G22" s="80">
        <v>4.2930782139999998E-2</v>
      </c>
      <c r="H22" s="80">
        <v>-4.7878599787999999E-2</v>
      </c>
      <c r="I22" s="80">
        <v>-6.5756078599999998E-3</v>
      </c>
      <c r="J22" s="80">
        <v>4.3205461209999997E-3</v>
      </c>
      <c r="K22" s="80">
        <v>3.0963206120999998E-2</v>
      </c>
      <c r="L22" s="80">
        <v>3.2792810849999999E-3</v>
      </c>
      <c r="M22" s="80">
        <v>4.0912875724999999E-2</v>
      </c>
      <c r="N22" s="80">
        <v>1.9315691025000001E-2</v>
      </c>
      <c r="O22" s="80">
        <v>2.6003525725000001E-2</v>
      </c>
      <c r="Q22" s="4">
        <v>2006</v>
      </c>
      <c r="R22" s="7">
        <f t="shared" si="3"/>
        <v>1.058266189337</v>
      </c>
      <c r="S22" s="7">
        <f t="shared" si="3"/>
        <v>0.98757040811100005</v>
      </c>
      <c r="T22" s="7">
        <f t="shared" si="3"/>
        <v>1.030639509337</v>
      </c>
      <c r="U22" s="7">
        <f t="shared" si="3"/>
        <v>1.04293078214</v>
      </c>
      <c r="V22" s="7">
        <f t="shared" si="3"/>
        <v>0.95212140021199998</v>
      </c>
      <c r="W22" s="7">
        <f t="shared" si="3"/>
        <v>0.99342439214</v>
      </c>
      <c r="X22" s="7">
        <f t="shared" si="3"/>
        <v>1.0043205461210001</v>
      </c>
      <c r="Y22" s="7">
        <f t="shared" si="3"/>
        <v>1.0309632061209999</v>
      </c>
      <c r="Z22" s="7">
        <f t="shared" si="3"/>
        <v>1.003279281085</v>
      </c>
      <c r="AA22" s="7">
        <f t="shared" si="3"/>
        <v>1.0409128757249999</v>
      </c>
      <c r="AB22" s="7">
        <f t="shared" si="3"/>
        <v>1.0193156910250001</v>
      </c>
      <c r="AC22" s="7">
        <f t="shared" si="3"/>
        <v>1.026003525725</v>
      </c>
      <c r="AD22" s="7"/>
      <c r="AE22" s="4">
        <v>2006</v>
      </c>
      <c r="AF22" s="9">
        <f t="shared" si="4"/>
        <v>0.20160494961193498</v>
      </c>
      <c r="AH22" s="4">
        <v>2006</v>
      </c>
      <c r="AI22" s="82">
        <f>IF('[1]Public Fund Data'!Y22&gt;0,'[1]Public Fund Data'!Y22,0)</f>
        <v>0</v>
      </c>
      <c r="AJ22" s="82">
        <f>IF('[1]Public Fund Data'!Z22&gt;0,'[1]Public Fund Data'!Z22,0)</f>
        <v>0</v>
      </c>
      <c r="AK22" s="82">
        <f>IF('[1]Public Fund Data'!AA22&gt;0,'[1]Public Fund Data'!AA22,0)</f>
        <v>0</v>
      </c>
      <c r="AL22" s="82">
        <f>IF('[1]Public Fund Data'!AB22&gt;0,'[1]Public Fund Data'!AB22,0)</f>
        <v>0</v>
      </c>
      <c r="AM22" s="82">
        <f>IF('[1]Public Fund Data'!AC22&gt;0,'[1]Public Fund Data'!AC22,0)</f>
        <v>0</v>
      </c>
      <c r="AN22" s="82">
        <f>IF('[1]Public Fund Data'!AD22&gt;0,'[1]Public Fund Data'!AD22,0)</f>
        <v>0</v>
      </c>
      <c r="AO22" s="82">
        <f>IF('[1]Public Fund Data'!AE22&gt;0,'[1]Public Fund Data'!AE22,0)</f>
        <v>0</v>
      </c>
      <c r="AP22" s="82">
        <f>IF('[1]Public Fund Data'!AF22&gt;0,'[1]Public Fund Data'!AF22,0)</f>
        <v>3.468419377825039E-3</v>
      </c>
      <c r="AQ22" s="82">
        <f>IF('[1]Public Fund Data'!AG22&gt;0,'[1]Public Fund Data'!AG22,0)</f>
        <v>1.733226381229106E-3</v>
      </c>
      <c r="AR22" s="82">
        <f>IF('[1]Public Fund Data'!AH22&gt;0,'[1]Public Fund Data'!AH22,0)</f>
        <v>2.0188754061248662E-3</v>
      </c>
      <c r="AS22" s="82">
        <f>IF('[1]Public Fund Data'!AI22&gt;0,'[1]Public Fund Data'!AI22,0)</f>
        <v>0</v>
      </c>
      <c r="AT22" s="82">
        <f>IF('[1]Public Fund Data'!AJ22&gt;0,'[1]Public Fund Data'!AJ22,0)</f>
        <v>0</v>
      </c>
      <c r="AV22" s="4">
        <v>2006</v>
      </c>
      <c r="AW22" s="82">
        <f>IF('[1]Public Fund Data'!Y22&lt;0,'[1]Public Fund Data'!Y22,0)</f>
        <v>-3.1325378748821089E-3</v>
      </c>
      <c r="AX22" s="82">
        <f>IF('[1]Public Fund Data'!Z22&lt;0,'[1]Public Fund Data'!Z22,0)</f>
        <v>-1.0217552155380614E-2</v>
      </c>
      <c r="AY22" s="82">
        <f>IF('[1]Public Fund Data'!AA22&lt;0,'[1]Public Fund Data'!AA22,0)</f>
        <v>-2.3189482689585025E-3</v>
      </c>
      <c r="AZ22" s="82">
        <f>IF('[1]Public Fund Data'!AB22&lt;0,'[1]Public Fund Data'!AB22,0)</f>
        <v>-4.8279587717197231E-3</v>
      </c>
      <c r="BA22" s="82">
        <f>IF('[1]Public Fund Data'!AC22&lt;0,'[1]Public Fund Data'!AC22,0)</f>
        <v>-9.0448516812663207E-3</v>
      </c>
      <c r="BB22" s="82">
        <f>IF('[1]Public Fund Data'!AD22&lt;0,'[1]Public Fund Data'!AD22,0)</f>
        <v>-6.5094847539773912E-3</v>
      </c>
      <c r="BC22" s="82">
        <f>IF('[1]Public Fund Data'!AE22&lt;0,'[1]Public Fund Data'!AE22,0)</f>
        <v>-5.578306706595839E-3</v>
      </c>
      <c r="BD22" s="82">
        <f>IF('[1]Public Fund Data'!AF22&lt;0,'[1]Public Fund Data'!AF22,0)</f>
        <v>0</v>
      </c>
      <c r="BE22" s="82">
        <f>IF('[1]Public Fund Data'!AG22&lt;0,'[1]Public Fund Data'!AG22,0)</f>
        <v>0</v>
      </c>
      <c r="BF22" s="82">
        <f>IF('[1]Public Fund Data'!AH22&lt;0,'[1]Public Fund Data'!AH22,0)</f>
        <v>0</v>
      </c>
      <c r="BG22" s="82">
        <f>IF('[1]Public Fund Data'!AI22&lt;0,'[1]Public Fund Data'!AI22,0)</f>
        <v>-1.0568447220642731E-2</v>
      </c>
      <c r="BH22" s="82">
        <f>IF('[1]Public Fund Data'!AJ22&lt;0,'[1]Public Fund Data'!AJ22,0)</f>
        <v>-5.3890528521442806E-3</v>
      </c>
      <c r="BJ22" s="4">
        <v>2006</v>
      </c>
      <c r="BK22" s="8">
        <v>98</v>
      </c>
      <c r="BL22" s="8">
        <f t="shared" si="1"/>
        <v>96.781899994878003</v>
      </c>
      <c r="BM22" s="8">
        <f t="shared" si="1"/>
        <v>99.747249923423666</v>
      </c>
      <c r="BN22" s="8">
        <f t="shared" si="1"/>
        <v>104.0294773789503</v>
      </c>
      <c r="BO22" s="8">
        <f t="shared" si="1"/>
        <v>99.048691665368736</v>
      </c>
      <c r="BP22" s="8">
        <f t="shared" si="1"/>
        <v>98.397386309931221</v>
      </c>
      <c r="BQ22" s="8">
        <f t="shared" si="1"/>
        <v>98.822516755669142</v>
      </c>
      <c r="BR22" s="8">
        <f t="shared" si="1"/>
        <v>101.88237871137089</v>
      </c>
      <c r="BS22" s="8">
        <f t="shared" si="1"/>
        <v>102.2164796687739</v>
      </c>
      <c r="BT22" s="8">
        <f t="shared" si="1"/>
        <v>106.39844979850943</v>
      </c>
      <c r="BU22" s="8">
        <f t="shared" si="1"/>
        <v>108.45360938035643</v>
      </c>
      <c r="BV22" s="8">
        <f t="shared" si="1"/>
        <v>111.27378560184762</v>
      </c>
      <c r="BX22" s="4">
        <v>2006</v>
      </c>
      <c r="BY22" s="11" cm="1">
        <f t="array" ref="BY22">SUM(BK22:BV22*D22:O22)/SUM(D22:O22)</f>
        <v>104.86691932861487</v>
      </c>
      <c r="CA22" s="4">
        <v>2006</v>
      </c>
      <c r="CB22" s="8">
        <f t="shared" si="2"/>
        <v>8.5259999999999998</v>
      </c>
      <c r="CC22" s="8">
        <f t="shared" si="2"/>
        <v>8.4200252995543856</v>
      </c>
      <c r="CD22" s="8">
        <f t="shared" si="2"/>
        <v>8.6780107433378593</v>
      </c>
      <c r="CE22" s="8">
        <f t="shared" si="2"/>
        <v>9.0505645319686749</v>
      </c>
      <c r="CF22" s="8">
        <f t="shared" si="2"/>
        <v>8.6172361748870792</v>
      </c>
      <c r="CG22" s="8">
        <f t="shared" si="2"/>
        <v>8.5605726089640157</v>
      </c>
      <c r="CH22" s="8">
        <f t="shared" si="2"/>
        <v>8.5975589577432139</v>
      </c>
      <c r="CI22" s="8">
        <f t="shared" si="2"/>
        <v>8.8637669478892676</v>
      </c>
      <c r="CJ22" s="8">
        <f t="shared" si="2"/>
        <v>8.8928337311833285</v>
      </c>
      <c r="CK22" s="8">
        <f t="shared" si="2"/>
        <v>9.2566651324703191</v>
      </c>
      <c r="CL22" s="8">
        <f t="shared" si="2"/>
        <v>9.435464016091009</v>
      </c>
      <c r="CM22" s="8">
        <f t="shared" si="2"/>
        <v>9.6808193473607425</v>
      </c>
      <c r="CO22" s="4"/>
      <c r="CP22" s="12"/>
      <c r="CQ22" s="12"/>
      <c r="CR22" s="12"/>
      <c r="CS22" s="12"/>
      <c r="CT22" s="12"/>
      <c r="CU22" s="12"/>
      <c r="CV22" s="12"/>
      <c r="CW22" s="12"/>
      <c r="CX22" s="12"/>
      <c r="CY22" s="12"/>
      <c r="CZ22" s="12"/>
      <c r="DA22" s="12"/>
    </row>
    <row r="23" spans="1:105" x14ac:dyDescent="0.35">
      <c r="C23" s="4">
        <v>2005</v>
      </c>
      <c r="D23" s="80">
        <v>-1.7053551795E-2</v>
      </c>
      <c r="E23" s="80">
        <v>3.9791339346000001E-2</v>
      </c>
      <c r="F23" s="80">
        <v>-2.6474651795000002E-2</v>
      </c>
      <c r="G23" s="80">
        <v>-2.7768812558000001E-2</v>
      </c>
      <c r="H23" s="80">
        <v>6.9518693570000002E-3</v>
      </c>
      <c r="I23" s="80">
        <v>1.3146147441999999E-2</v>
      </c>
      <c r="J23" s="80">
        <v>3.5134921833000002E-2</v>
      </c>
      <c r="K23" s="80">
        <v>3.6934091832999998E-2</v>
      </c>
      <c r="L23" s="80">
        <v>4.4535347901999998E-2</v>
      </c>
      <c r="M23" s="80">
        <v>-2.1146287180999999E-2</v>
      </c>
      <c r="N23" s="80">
        <v>3.5591077888999997E-2</v>
      </c>
      <c r="O23" s="80">
        <v>6.6998482819000005E-2</v>
      </c>
      <c r="Q23" s="4">
        <v>2005</v>
      </c>
      <c r="R23" s="7">
        <f t="shared" si="3"/>
        <v>0.98294644820499999</v>
      </c>
      <c r="S23" s="7">
        <f t="shared" si="3"/>
        <v>1.0397913393460001</v>
      </c>
      <c r="T23" s="7">
        <f t="shared" si="3"/>
        <v>0.97352534820500003</v>
      </c>
      <c r="U23" s="7">
        <f t="shared" si="3"/>
        <v>0.97223118744199999</v>
      </c>
      <c r="V23" s="7">
        <f t="shared" si="3"/>
        <v>1.0069518693570001</v>
      </c>
      <c r="W23" s="7">
        <f t="shared" si="3"/>
        <v>1.013146147442</v>
      </c>
      <c r="X23" s="7">
        <f t="shared" si="3"/>
        <v>1.0351349218329999</v>
      </c>
      <c r="Y23" s="7">
        <f t="shared" si="3"/>
        <v>1.0369340918329999</v>
      </c>
      <c r="Z23" s="7">
        <f t="shared" si="3"/>
        <v>1.0445353479020001</v>
      </c>
      <c r="AA23" s="7">
        <f t="shared" si="3"/>
        <v>0.97885371281900002</v>
      </c>
      <c r="AB23" s="7">
        <f t="shared" si="3"/>
        <v>1.0355910778890001</v>
      </c>
      <c r="AC23" s="7">
        <f t="shared" si="3"/>
        <v>1.066998482819</v>
      </c>
      <c r="AD23" s="7"/>
      <c r="AE23" s="4">
        <v>2005</v>
      </c>
      <c r="AF23" s="9">
        <f t="shared" si="4"/>
        <v>0.19678138429217462</v>
      </c>
      <c r="AH23" s="4">
        <v>2005</v>
      </c>
      <c r="AI23" s="82">
        <f>IF('[1]Public Fund Data'!Y23&gt;0,'[1]Public Fund Data'!Y23,0)</f>
        <v>1.2935603046566706E-3</v>
      </c>
      <c r="AJ23" s="82">
        <f>IF('[1]Public Fund Data'!Z23&gt;0,'[1]Public Fund Data'!Z23,0)</f>
        <v>0</v>
      </c>
      <c r="AK23" s="82">
        <f>IF('[1]Public Fund Data'!AA23&gt;0,'[1]Public Fund Data'!AA23,0)</f>
        <v>0</v>
      </c>
      <c r="AL23" s="82">
        <f>IF('[1]Public Fund Data'!AB23&gt;0,'[1]Public Fund Data'!AB23,0)</f>
        <v>0</v>
      </c>
      <c r="AM23" s="82">
        <f>IF('[1]Public Fund Data'!AC23&gt;0,'[1]Public Fund Data'!AC23,0)</f>
        <v>6.4685125005165146E-3</v>
      </c>
      <c r="AN23" s="82">
        <f>IF('[1]Public Fund Data'!AD23&gt;0,'[1]Public Fund Data'!AD23,0)</f>
        <v>0</v>
      </c>
      <c r="AO23" s="82">
        <f>IF('[1]Public Fund Data'!AE23&gt;0,'[1]Public Fund Data'!AE23,0)</f>
        <v>4.4791839703884478E-3</v>
      </c>
      <c r="AP23" s="82">
        <f>IF('[1]Public Fund Data'!AF23&gt;0,'[1]Public Fund Data'!AF23,0)</f>
        <v>1.166792505153557E-2</v>
      </c>
      <c r="AQ23" s="82">
        <f>IF('[1]Public Fund Data'!AG23&gt;0,'[1]Public Fund Data'!AG23,0)</f>
        <v>0</v>
      </c>
      <c r="AR23" s="82">
        <f>IF('[1]Public Fund Data'!AH23&gt;0,'[1]Public Fund Data'!AH23,0)</f>
        <v>8.0594105678001085E-3</v>
      </c>
      <c r="AS23" s="82">
        <f>IF('[1]Public Fund Data'!AI23&gt;0,'[1]Public Fund Data'!AI23,0)</f>
        <v>1.1135139991946527E-2</v>
      </c>
      <c r="AT23" s="82">
        <f>IF('[1]Public Fund Data'!AJ23&gt;0,'[1]Public Fund Data'!AJ23,0)</f>
        <v>2.046468279428848E-2</v>
      </c>
      <c r="AV23" s="4">
        <v>2005</v>
      </c>
      <c r="AW23" s="82">
        <f>IF('[1]Public Fund Data'!Y23&lt;0,'[1]Public Fund Data'!Y23,0)</f>
        <v>0</v>
      </c>
      <c r="AX23" s="82">
        <f>IF('[1]Public Fund Data'!Z23&lt;0,'[1]Public Fund Data'!Z23,0)</f>
        <v>-3.4179932035523913E-3</v>
      </c>
      <c r="AY23" s="82">
        <f>IF('[1]Public Fund Data'!AA23&lt;0,'[1]Public Fund Data'!AA23,0)</f>
        <v>-1.3525549883153555E-3</v>
      </c>
      <c r="AZ23" s="82">
        <f>IF('[1]Public Fund Data'!AB23&lt;0,'[1]Public Fund Data'!AB23,0)</f>
        <v>-4.2583596765104377E-3</v>
      </c>
      <c r="BA23" s="82">
        <f>IF('[1]Public Fund Data'!AC23&lt;0,'[1]Public Fund Data'!AC23,0)</f>
        <v>0</v>
      </c>
      <c r="BB23" s="82">
        <f>IF('[1]Public Fund Data'!AD23&lt;0,'[1]Public Fund Data'!AD23,0)</f>
        <v>-1.2333693511661428E-4</v>
      </c>
      <c r="BC23" s="82">
        <f>IF('[1]Public Fund Data'!AE23&lt;0,'[1]Public Fund Data'!AE23,0)</f>
        <v>0</v>
      </c>
      <c r="BD23" s="82">
        <f>IF('[1]Public Fund Data'!AF23&lt;0,'[1]Public Fund Data'!AF23,0)</f>
        <v>0</v>
      </c>
      <c r="BE23" s="82">
        <f>IF('[1]Public Fund Data'!AG23&lt;0,'[1]Public Fund Data'!AG23,0)</f>
        <v>-6.5073016194197586E-6</v>
      </c>
      <c r="BF23" s="82">
        <f>IF('[1]Public Fund Data'!AH23&lt;0,'[1]Public Fund Data'!AH23,0)</f>
        <v>0</v>
      </c>
      <c r="BG23" s="82">
        <f>IF('[1]Public Fund Data'!AI23&lt;0,'[1]Public Fund Data'!AI23,0)</f>
        <v>0</v>
      </c>
      <c r="BH23" s="82">
        <f>IF('[1]Public Fund Data'!AJ23&lt;0,'[1]Public Fund Data'!AJ23,0)</f>
        <v>0</v>
      </c>
      <c r="BJ23" s="4">
        <v>2005</v>
      </c>
      <c r="BK23" s="8">
        <f>BV24*(1+D23)</f>
        <v>109.59279352997939</v>
      </c>
      <c r="BL23" s="8">
        <f t="shared" si="1"/>
        <v>113.95363756720693</v>
      </c>
      <c r="BM23" s="8">
        <f t="shared" si="1"/>
        <v>110.9367546918415</v>
      </c>
      <c r="BN23" s="8">
        <f t="shared" si="1"/>
        <v>107.85617274501092</v>
      </c>
      <c r="BO23" s="8">
        <f t="shared" si="1"/>
        <v>108.60597476728027</v>
      </c>
      <c r="BP23" s="8">
        <f t="shared" si="1"/>
        <v>110.03372492465307</v>
      </c>
      <c r="BQ23" s="8">
        <f t="shared" si="1"/>
        <v>113.89975124887458</v>
      </c>
      <c r="BR23" s="8">
        <f t="shared" si="1"/>
        <v>118.10653512125636</v>
      </c>
      <c r="BS23" s="8">
        <f t="shared" si="1"/>
        <v>123.3664507523813</v>
      </c>
      <c r="BT23" s="8">
        <f t="shared" si="1"/>
        <v>120.75770835627075</v>
      </c>
      <c r="BU23" s="8">
        <f t="shared" si="1"/>
        <v>125.05560536007594</v>
      </c>
      <c r="BV23" s="8">
        <f t="shared" si="1"/>
        <v>133.43414118721265</v>
      </c>
      <c r="BX23" s="4">
        <v>2005</v>
      </c>
      <c r="BY23" s="11" cm="1">
        <f t="array" ref="BY23">SUM(BK23:BV23*D23:O23)/SUM(D23:O23)</f>
        <v>126.60879157564379</v>
      </c>
      <c r="CA23" s="4">
        <v>2005</v>
      </c>
      <c r="CB23" s="8">
        <f t="shared" si="2"/>
        <v>9.5345730371082063</v>
      </c>
      <c r="CC23" s="8">
        <f t="shared" si="2"/>
        <v>9.9139664683470023</v>
      </c>
      <c r="CD23" s="8">
        <f t="shared" si="2"/>
        <v>9.651497658190209</v>
      </c>
      <c r="CE23" s="8">
        <f t="shared" si="2"/>
        <v>9.3834870288159493</v>
      </c>
      <c r="CF23" s="8">
        <f t="shared" si="2"/>
        <v>9.4487198047533827</v>
      </c>
      <c r="CG23" s="8">
        <f t="shared" si="2"/>
        <v>9.5729340684448161</v>
      </c>
      <c r="CH23" s="8">
        <f t="shared" si="2"/>
        <v>9.9092783586520881</v>
      </c>
      <c r="CI23" s="8">
        <f t="shared" si="2"/>
        <v>10.275268555549303</v>
      </c>
      <c r="CJ23" s="8">
        <f t="shared" si="2"/>
        <v>10.732881215457173</v>
      </c>
      <c r="CK23" s="8">
        <f t="shared" si="2"/>
        <v>10.505920626995556</v>
      </c>
      <c r="CL23" s="8">
        <f t="shared" si="2"/>
        <v>10.879837666326607</v>
      </c>
      <c r="CM23" s="8">
        <f t="shared" si="2"/>
        <v>11.6087702832875</v>
      </c>
      <c r="CO23" s="4"/>
      <c r="CP23" s="12"/>
      <c r="CQ23" s="12"/>
      <c r="CR23" s="12"/>
      <c r="CS23" s="12"/>
      <c r="CT23" s="12"/>
      <c r="CU23" s="12"/>
      <c r="CV23" s="12"/>
      <c r="CW23" s="12"/>
      <c r="CX23" s="12"/>
      <c r="CY23" s="12"/>
      <c r="CZ23" s="12"/>
      <c r="DA23" s="12"/>
    </row>
    <row r="24" spans="1:105" x14ac:dyDescent="0.35">
      <c r="C24" s="4">
        <v>2004</v>
      </c>
      <c r="D24" s="80">
        <v>1.7348285073E-2</v>
      </c>
      <c r="E24" s="80">
        <v>1.8533885714000001E-2</v>
      </c>
      <c r="F24" s="80">
        <v>5.9867750729999999E-3</v>
      </c>
      <c r="G24" s="80">
        <v>-2.5518929300999998E-2</v>
      </c>
      <c r="H24" s="80">
        <v>-4.8693706110000002E-3</v>
      </c>
      <c r="I24" s="80">
        <v>1.2364820699000001E-2</v>
      </c>
      <c r="J24" s="80">
        <v>-3.7617144722999998E-2</v>
      </c>
      <c r="K24" s="80">
        <v>1.0273865276999999E-2</v>
      </c>
      <c r="L24" s="80">
        <v>1.6572693494E-2</v>
      </c>
      <c r="M24" s="80">
        <v>3.3953713658999997E-2</v>
      </c>
      <c r="N24" s="80">
        <v>5.3896579992000003E-2</v>
      </c>
      <c r="O24" s="80">
        <v>3.9523033658999999E-2</v>
      </c>
      <c r="Q24" s="4">
        <v>2004</v>
      </c>
      <c r="R24" s="7">
        <f t="shared" si="3"/>
        <v>1.017348285073</v>
      </c>
      <c r="S24" s="7">
        <f t="shared" si="3"/>
        <v>1.0185338857140001</v>
      </c>
      <c r="T24" s="7">
        <f t="shared" si="3"/>
        <v>1.0059867750730001</v>
      </c>
      <c r="U24" s="7">
        <f t="shared" si="3"/>
        <v>0.97448107069900003</v>
      </c>
      <c r="V24" s="7">
        <f t="shared" si="3"/>
        <v>0.99513062938899999</v>
      </c>
      <c r="W24" s="7">
        <f t="shared" si="3"/>
        <v>1.0123648206989999</v>
      </c>
      <c r="X24" s="7">
        <f t="shared" si="3"/>
        <v>0.96238285527699996</v>
      </c>
      <c r="Y24" s="7">
        <f t="shared" si="3"/>
        <v>1.010273865277</v>
      </c>
      <c r="Z24" s="7">
        <f t="shared" si="3"/>
        <v>1.016572693494</v>
      </c>
      <c r="AA24" s="7">
        <f t="shared" si="3"/>
        <v>1.033953713659</v>
      </c>
      <c r="AB24" s="7">
        <f t="shared" si="3"/>
        <v>1.0538965799919999</v>
      </c>
      <c r="AC24" s="7">
        <f t="shared" si="3"/>
        <v>1.039523033659</v>
      </c>
      <c r="AD24" s="7"/>
      <c r="AE24" s="4">
        <v>2004</v>
      </c>
      <c r="AF24" s="9">
        <f t="shared" si="4"/>
        <v>0.14574138997687669</v>
      </c>
      <c r="AH24" s="4">
        <v>2004</v>
      </c>
      <c r="AI24" s="82">
        <f>IF('[1]Public Fund Data'!Y24&gt;0,'[1]Public Fund Data'!Y24,0)</f>
        <v>3.2076191699525886E-3</v>
      </c>
      <c r="AJ24" s="82">
        <f>IF('[1]Public Fund Data'!Z24&gt;0,'[1]Public Fund Data'!Z24,0)</f>
        <v>0</v>
      </c>
      <c r="AK24" s="82">
        <f>IF('[1]Public Fund Data'!AA24&gt;0,'[1]Public Fund Data'!AA24,0)</f>
        <v>3.6004116415106445E-4</v>
      </c>
      <c r="AL24" s="82">
        <f>IF('[1]Public Fund Data'!AB24&gt;0,'[1]Public Fund Data'!AB24,0)</f>
        <v>0</v>
      </c>
      <c r="AM24" s="82">
        <f>IF('[1]Public Fund Data'!AC24&gt;0,'[1]Public Fund Data'!AC24,0)</f>
        <v>0</v>
      </c>
      <c r="AN24" s="82">
        <f>IF('[1]Public Fund Data'!AD24&gt;0,'[1]Public Fund Data'!AD24,0)</f>
        <v>0</v>
      </c>
      <c r="AO24" s="82">
        <f>IF('[1]Public Fund Data'!AE24&gt;0,'[1]Public Fund Data'!AE24,0)</f>
        <v>0</v>
      </c>
      <c r="AP24" s="82">
        <f>IF('[1]Public Fund Data'!AF24&gt;0,'[1]Public Fund Data'!AF24,0)</f>
        <v>5.8577559126637702E-3</v>
      </c>
      <c r="AQ24" s="82">
        <f>IF('[1]Public Fund Data'!AG24&gt;0,'[1]Public Fund Data'!AG24,0)</f>
        <v>0</v>
      </c>
      <c r="AR24" s="82">
        <f>IF('[1]Public Fund Data'!AH24&gt;0,'[1]Public Fund Data'!AH24,0)</f>
        <v>0</v>
      </c>
      <c r="AS24" s="82">
        <f>IF('[1]Public Fund Data'!AI24&gt;0,'[1]Public Fund Data'!AI24,0)</f>
        <v>0</v>
      </c>
      <c r="AT24" s="82">
        <f>IF('[1]Public Fund Data'!AJ24&gt;0,'[1]Public Fund Data'!AJ24,0)</f>
        <v>0</v>
      </c>
      <c r="AV24" s="4">
        <v>2004</v>
      </c>
      <c r="AW24" s="82">
        <f>IF('[1]Public Fund Data'!Y24&lt;0,'[1]Public Fund Data'!Y24,0)</f>
        <v>0</v>
      </c>
      <c r="AX24" s="82">
        <f>IF('[1]Public Fund Data'!Z24&lt;0,'[1]Public Fund Data'!Z24,0)</f>
        <v>-4.5504711192526047E-3</v>
      </c>
      <c r="AY24" s="82">
        <f>IF('[1]Public Fund Data'!AA24&lt;0,'[1]Public Fund Data'!AA24,0)</f>
        <v>0</v>
      </c>
      <c r="AZ24" s="82">
        <f>IF('[1]Public Fund Data'!AB24&lt;0,'[1]Public Fund Data'!AB24,0)</f>
        <v>-2.8979882865069195E-3</v>
      </c>
      <c r="BA24" s="82">
        <f>IF('[1]Public Fund Data'!AC24&lt;0,'[1]Public Fund Data'!AC24,0)</f>
        <v>-8.2318813255234258E-3</v>
      </c>
      <c r="BB24" s="82">
        <f>IF('[1]Public Fund Data'!AD24&lt;0,'[1]Public Fund Data'!AD24,0)</f>
        <v>-9.5454282775470304E-3</v>
      </c>
      <c r="BC24" s="82">
        <f>IF('[1]Public Fund Data'!AE24&lt;0,'[1]Public Fund Data'!AE24,0)</f>
        <v>-5.163611553022987E-3</v>
      </c>
      <c r="BD24" s="82">
        <f>IF('[1]Public Fund Data'!AF24&lt;0,'[1]Public Fund Data'!AF24,0)</f>
        <v>0</v>
      </c>
      <c r="BE24" s="82">
        <f>IF('[1]Public Fund Data'!AG24&lt;0,'[1]Public Fund Data'!AG24,0)</f>
        <v>-9.5629751427102408E-3</v>
      </c>
      <c r="BF24" s="82">
        <f>IF('[1]Public Fund Data'!AH24&lt;0,'[1]Public Fund Data'!AH24,0)</f>
        <v>-1.459949076781028E-4</v>
      </c>
      <c r="BG24" s="82">
        <f>IF('[1]Public Fund Data'!AI24&lt;0,'[1]Public Fund Data'!AI24,0)</f>
        <v>-1.4416664675092207E-2</v>
      </c>
      <c r="BH24" s="82">
        <f>IF('[1]Public Fund Data'!AJ24&lt;0,'[1]Public Fund Data'!AJ24,0)</f>
        <v>-4.3395577207101591E-3</v>
      </c>
      <c r="BJ24" s="4">
        <v>2004</v>
      </c>
      <c r="BK24" s="8">
        <v>99</v>
      </c>
      <c r="BL24" s="8">
        <f t="shared" si="1"/>
        <v>100.83485468568601</v>
      </c>
      <c r="BM24" s="8">
        <f t="shared" si="1"/>
        <v>101.43853028020786</v>
      </c>
      <c r="BN24" s="8">
        <f t="shared" si="1"/>
        <v>98.849927597589883</v>
      </c>
      <c r="BO24" s="8">
        <f t="shared" si="1"/>
        <v>98.3685906652467</v>
      </c>
      <c r="BP24" s="8">
        <f t="shared" si="1"/>
        <v>99.584900651235785</v>
      </c>
      <c r="BQ24" s="8">
        <f t="shared" si="1"/>
        <v>95.838801031212668</v>
      </c>
      <c r="BR24" s="8">
        <f t="shared" si="1"/>
        <v>96.823435961316562</v>
      </c>
      <c r="BS24" s="8">
        <f t="shared" si="1"/>
        <v>98.428061088539408</v>
      </c>
      <c r="BT24" s="8">
        <f t="shared" si="1"/>
        <v>101.77005929075024</v>
      </c>
      <c r="BU24" s="8">
        <f t="shared" si="1"/>
        <v>107.25511743210474</v>
      </c>
      <c r="BV24" s="8">
        <f t="shared" si="1"/>
        <v>111.49416504847382</v>
      </c>
      <c r="BX24" s="4">
        <v>2004</v>
      </c>
      <c r="BY24" s="11" cm="1">
        <f t="array" ref="BY24">SUM(BK24:BV24*D24:O24)/SUM(D24:O24)</f>
        <v>107.42019324266714</v>
      </c>
      <c r="CA24" s="4">
        <v>2004</v>
      </c>
      <c r="CB24" s="8">
        <f t="shared" si="2"/>
        <v>8.6129999999999995</v>
      </c>
      <c r="CC24" s="8">
        <f t="shared" si="2"/>
        <v>8.7726323576546825</v>
      </c>
      <c r="CD24" s="8">
        <f t="shared" si="2"/>
        <v>8.825152134378083</v>
      </c>
      <c r="CE24" s="8">
        <f t="shared" si="2"/>
        <v>8.5999437009903197</v>
      </c>
      <c r="CF24" s="8">
        <f t="shared" si="2"/>
        <v>8.5580673878764628</v>
      </c>
      <c r="CG24" s="8">
        <f t="shared" si="2"/>
        <v>8.6638863566575122</v>
      </c>
      <c r="CH24" s="8">
        <f t="shared" si="2"/>
        <v>8.3379756897155008</v>
      </c>
      <c r="CI24" s="8">
        <f t="shared" si="2"/>
        <v>8.4236389286345403</v>
      </c>
      <c r="CJ24" s="8">
        <f t="shared" si="2"/>
        <v>8.5632413147029283</v>
      </c>
      <c r="CK24" s="8">
        <f t="shared" si="2"/>
        <v>8.8539951582952696</v>
      </c>
      <c r="CL24" s="8">
        <f t="shared" si="2"/>
        <v>9.3311952165931125</v>
      </c>
      <c r="CM24" s="8">
        <f t="shared" si="2"/>
        <v>9.6999923592172212</v>
      </c>
      <c r="CO24" s="4"/>
      <c r="CP24" s="12"/>
      <c r="CQ24" s="12"/>
      <c r="CR24" s="12"/>
      <c r="CS24" s="12"/>
      <c r="CT24" s="12"/>
      <c r="CU24" s="12"/>
      <c r="CV24" s="12"/>
      <c r="CW24" s="12"/>
      <c r="CX24" s="12"/>
      <c r="CY24" s="12"/>
      <c r="CZ24" s="12"/>
      <c r="DA24" s="12"/>
    </row>
    <row r="25" spans="1:105" x14ac:dyDescent="0.35">
      <c r="C25" s="4">
        <v>2003</v>
      </c>
      <c r="D25" s="80">
        <v>-3.7011804340000003E-2</v>
      </c>
      <c r="E25" s="80">
        <v>-2.2076371662000001E-2</v>
      </c>
      <c r="F25" s="80">
        <v>-3.054924434E-2</v>
      </c>
      <c r="G25" s="80">
        <v>9.9552767289999997E-2</v>
      </c>
      <c r="H25" s="80">
        <v>5.9017271865999997E-2</v>
      </c>
      <c r="I25" s="80">
        <v>2.279008729E-2</v>
      </c>
      <c r="J25" s="80">
        <v>4.0004596571000001E-2</v>
      </c>
      <c r="K25" s="80">
        <v>3.0034536571000001E-2</v>
      </c>
      <c r="L25" s="80">
        <v>2.3063884746000001E-2</v>
      </c>
      <c r="M25" s="80">
        <v>6.750396317E-2</v>
      </c>
      <c r="N25" s="80">
        <v>1.6020867907000001E-2</v>
      </c>
      <c r="O25" s="80">
        <v>6.4417943170000005E-2</v>
      </c>
      <c r="Q25" s="4">
        <v>2003</v>
      </c>
      <c r="R25" s="7">
        <f t="shared" si="3"/>
        <v>0.96298819566000005</v>
      </c>
      <c r="S25" s="7">
        <f t="shared" si="3"/>
        <v>0.97792362833799995</v>
      </c>
      <c r="T25" s="7">
        <f t="shared" si="3"/>
        <v>0.96945075566000005</v>
      </c>
      <c r="U25" s="7">
        <f t="shared" si="3"/>
        <v>1.0995527672900001</v>
      </c>
      <c r="V25" s="7">
        <f t="shared" si="3"/>
        <v>1.059017271866</v>
      </c>
      <c r="W25" s="7">
        <f t="shared" si="3"/>
        <v>1.02279008729</v>
      </c>
      <c r="X25" s="7">
        <f t="shared" si="3"/>
        <v>1.0400045965710001</v>
      </c>
      <c r="Y25" s="7">
        <f t="shared" si="3"/>
        <v>1.030034536571</v>
      </c>
      <c r="Z25" s="7">
        <f t="shared" si="3"/>
        <v>1.0230638847460001</v>
      </c>
      <c r="AA25" s="7">
        <f t="shared" si="3"/>
        <v>1.0675039631700001</v>
      </c>
      <c r="AB25" s="7">
        <f t="shared" si="3"/>
        <v>1.016020867907</v>
      </c>
      <c r="AC25" s="7">
        <f t="shared" si="3"/>
        <v>1.06441794317</v>
      </c>
      <c r="AD25" s="7"/>
      <c r="AE25" s="4">
        <v>2003</v>
      </c>
      <c r="AF25" s="9">
        <f t="shared" si="4"/>
        <v>0.37572426126770164</v>
      </c>
      <c r="AH25" s="4">
        <v>2003</v>
      </c>
      <c r="AI25" s="82">
        <f>IF('[1]Public Fund Data'!Y25&gt;0,'[1]Public Fund Data'!Y25,0)</f>
        <v>4.7358781925744345E-3</v>
      </c>
      <c r="AJ25" s="82">
        <f>IF('[1]Public Fund Data'!Z25&gt;0,'[1]Public Fund Data'!Z25,0)</f>
        <v>8.7351387789141172E-4</v>
      </c>
      <c r="AK25" s="82">
        <f>IF('[1]Public Fund Data'!AA25&gt;0,'[1]Public Fund Data'!AA25,0)</f>
        <v>0</v>
      </c>
      <c r="AL25" s="82">
        <f>IF('[1]Public Fund Data'!AB25&gt;0,'[1]Public Fund Data'!AB25,0)</f>
        <v>1.5408855276876493E-3</v>
      </c>
      <c r="AM25" s="82">
        <f>IF('[1]Public Fund Data'!AC25&gt;0,'[1]Public Fund Data'!AC25,0)</f>
        <v>0</v>
      </c>
      <c r="AN25" s="82">
        <f>IF('[1]Public Fund Data'!AD25&gt;0,'[1]Public Fund Data'!AD25,0)</f>
        <v>0</v>
      </c>
      <c r="AO25" s="82">
        <f>IF('[1]Public Fund Data'!AE25&gt;0,'[1]Public Fund Data'!AE25,0)</f>
        <v>1.5798093844084177E-2</v>
      </c>
      <c r="AP25" s="82">
        <f>IF('[1]Public Fund Data'!AF25&gt;0,'[1]Public Fund Data'!AF25,0)</f>
        <v>5.8853555397455938E-3</v>
      </c>
      <c r="AQ25" s="82">
        <f>IF('[1]Public Fund Data'!AG25&gt;0,'[1]Public Fund Data'!AG25,0)</f>
        <v>0</v>
      </c>
      <c r="AR25" s="82">
        <f>IF('[1]Public Fund Data'!AH25&gt;0,'[1]Public Fund Data'!AH25,0)</f>
        <v>5.1749684008137037E-3</v>
      </c>
      <c r="AS25" s="82">
        <f>IF('[1]Public Fund Data'!AI25&gt;0,'[1]Public Fund Data'!AI25,0)</f>
        <v>0</v>
      </c>
      <c r="AT25" s="82">
        <f>IF('[1]Public Fund Data'!AJ25&gt;0,'[1]Public Fund Data'!AJ25,0)</f>
        <v>0</v>
      </c>
      <c r="AV25" s="4">
        <v>2003</v>
      </c>
      <c r="AW25" s="82">
        <f>IF('[1]Public Fund Data'!Y25&lt;0,'[1]Public Fund Data'!Y25,0)</f>
        <v>0</v>
      </c>
      <c r="AX25" s="82">
        <f>IF('[1]Public Fund Data'!Z25&lt;0,'[1]Public Fund Data'!Z25,0)</f>
        <v>0</v>
      </c>
      <c r="AY25" s="82">
        <f>IF('[1]Public Fund Data'!AA25&lt;0,'[1]Public Fund Data'!AA25,0)</f>
        <v>-1.0901322022475787E-2</v>
      </c>
      <c r="AZ25" s="82">
        <f>IF('[1]Public Fund Data'!AB25&lt;0,'[1]Public Fund Data'!AB25,0)</f>
        <v>0</v>
      </c>
      <c r="BA25" s="82">
        <f>IF('[1]Public Fund Data'!AC25&lt;0,'[1]Public Fund Data'!AC25,0)</f>
        <v>-1.5753558912295143E-3</v>
      </c>
      <c r="BB25" s="82">
        <f>IF('[1]Public Fund Data'!AD25&lt;0,'[1]Public Fund Data'!AD25,0)</f>
        <v>-1.3759342412999857E-3</v>
      </c>
      <c r="BC25" s="82">
        <f>IF('[1]Public Fund Data'!AE25&lt;0,'[1]Public Fund Data'!AE25,0)</f>
        <v>0</v>
      </c>
      <c r="BD25" s="82">
        <f>IF('[1]Public Fund Data'!AF25&lt;0,'[1]Public Fund Data'!AF25,0)</f>
        <v>0</v>
      </c>
      <c r="BE25" s="82">
        <f>IF('[1]Public Fund Data'!AG25&lt;0,'[1]Public Fund Data'!AG25,0)</f>
        <v>-7.7626113613687604E-3</v>
      </c>
      <c r="BF25" s="82">
        <f>IF('[1]Public Fund Data'!AH25&lt;0,'[1]Public Fund Data'!AH25,0)</f>
        <v>0</v>
      </c>
      <c r="BG25" s="82">
        <f>IF('[1]Public Fund Data'!AI25&lt;0,'[1]Public Fund Data'!AI25,0)</f>
        <v>-6.2112744627011683E-3</v>
      </c>
      <c r="BH25" s="82">
        <f>IF('[1]Public Fund Data'!AJ25&lt;0,'[1]Public Fund Data'!AJ25,0)</f>
        <v>-1.3706613918493857E-2</v>
      </c>
      <c r="BJ25" s="4">
        <v>2003</v>
      </c>
      <c r="BK25" s="8">
        <f>BV26*(1+D25)</f>
        <v>86.577899556034453</v>
      </c>
      <c r="BL25" s="8">
        <f t="shared" si="1"/>
        <v>84.666573667720129</v>
      </c>
      <c r="BM25" s="8">
        <f t="shared" si="1"/>
        <v>82.080073821314343</v>
      </c>
      <c r="BN25" s="8">
        <f t="shared" si="1"/>
        <v>90.251372309593677</v>
      </c>
      <c r="BO25" s="8">
        <f t="shared" si="1"/>
        <v>95.577762085468549</v>
      </c>
      <c r="BP25" s="8">
        <f t="shared" si="1"/>
        <v>97.755987626379223</v>
      </c>
      <c r="BQ25" s="8">
        <f t="shared" si="1"/>
        <v>101.6666764737722</v>
      </c>
      <c r="BR25" s="8">
        <f t="shared" si="1"/>
        <v>104.72018798637573</v>
      </c>
      <c r="BS25" s="8">
        <f t="shared" si="1"/>
        <v>107.13544233267297</v>
      </c>
      <c r="BT25" s="8">
        <f t="shared" si="1"/>
        <v>114.36750928609939</v>
      </c>
      <c r="BU25" s="8">
        <f t="shared" si="1"/>
        <v>116.19977604522458</v>
      </c>
      <c r="BV25" s="8">
        <f t="shared" si="1"/>
        <v>123.68512661487259</v>
      </c>
      <c r="BX25" s="4">
        <v>2003</v>
      </c>
      <c r="BY25" s="11" cm="1">
        <f t="array" ref="BY25">SUM(BK25:BV25*D25:O25)/SUM(D25:O25)</f>
        <v>109.7011889761588</v>
      </c>
      <c r="CA25" s="4">
        <v>2003</v>
      </c>
      <c r="CB25" s="8">
        <f t="shared" si="2"/>
        <v>7.5322772613749969</v>
      </c>
      <c r="CC25" s="8">
        <f t="shared" si="2"/>
        <v>7.365991909091651</v>
      </c>
      <c r="CD25" s="8">
        <f t="shared" si="2"/>
        <v>7.1409664224543477</v>
      </c>
      <c r="CE25" s="8">
        <f t="shared" si="2"/>
        <v>7.8518693909346498</v>
      </c>
      <c r="CF25" s="8">
        <f t="shared" si="2"/>
        <v>8.3152653014357636</v>
      </c>
      <c r="CG25" s="8">
        <f t="shared" si="2"/>
        <v>8.5047709234949913</v>
      </c>
      <c r="CH25" s="8">
        <f t="shared" si="2"/>
        <v>8.8450008532181812</v>
      </c>
      <c r="CI25" s="8">
        <f t="shared" si="2"/>
        <v>9.1106563548146884</v>
      </c>
      <c r="CJ25" s="8">
        <f t="shared" si="2"/>
        <v>9.3207834829425469</v>
      </c>
      <c r="CK25" s="8">
        <f t="shared" si="2"/>
        <v>9.9499733078906463</v>
      </c>
      <c r="CL25" s="8">
        <f t="shared" si="2"/>
        <v>10.109380515934538</v>
      </c>
      <c r="CM25" s="8">
        <f t="shared" si="2"/>
        <v>10.760606015493915</v>
      </c>
      <c r="CO25" s="4"/>
      <c r="CP25" s="12"/>
      <c r="CQ25" s="12"/>
      <c r="CR25" s="12"/>
      <c r="CS25" s="12"/>
      <c r="CT25" s="12"/>
      <c r="CU25" s="12"/>
      <c r="CV25" s="12"/>
      <c r="CW25" s="12"/>
      <c r="CX25" s="12"/>
      <c r="CY25" s="12"/>
      <c r="CZ25" s="12"/>
      <c r="DA25" s="12"/>
    </row>
    <row r="26" spans="1:105" x14ac:dyDescent="0.35">
      <c r="C26" s="4">
        <v>2002</v>
      </c>
      <c r="D26" s="80">
        <v>-4.8947697648999998E-2</v>
      </c>
      <c r="E26" s="80">
        <v>1.3154690187999999E-2</v>
      </c>
      <c r="F26" s="80">
        <v>5.3346432350999999E-2</v>
      </c>
      <c r="G26" s="80">
        <v>2.4348009370000001E-3</v>
      </c>
      <c r="H26" s="80">
        <v>6.7168299680000002E-3</v>
      </c>
      <c r="I26" s="80">
        <v>-4.1539349062999997E-2</v>
      </c>
      <c r="J26" s="80">
        <v>-0.100921546106</v>
      </c>
      <c r="K26" s="80">
        <v>-1.4105596106E-2</v>
      </c>
      <c r="L26" s="80">
        <v>-0.10277130494099999</v>
      </c>
      <c r="M26" s="80">
        <v>7.8024652264999994E-2</v>
      </c>
      <c r="N26" s="80">
        <v>6.3236913805000003E-2</v>
      </c>
      <c r="O26" s="80">
        <v>-4.4542317735000003E-2</v>
      </c>
      <c r="Q26" s="4">
        <v>2002</v>
      </c>
      <c r="R26" s="7">
        <f t="shared" si="3"/>
        <v>0.95105230235100002</v>
      </c>
      <c r="S26" s="7">
        <f t="shared" si="3"/>
        <v>1.013154690188</v>
      </c>
      <c r="T26" s="7">
        <f t="shared" si="3"/>
        <v>1.053346432351</v>
      </c>
      <c r="U26" s="7">
        <f t="shared" si="3"/>
        <v>1.0024348009370001</v>
      </c>
      <c r="V26" s="7">
        <f t="shared" si="3"/>
        <v>1.006716829968</v>
      </c>
      <c r="W26" s="7">
        <f t="shared" si="3"/>
        <v>0.95846065093699995</v>
      </c>
      <c r="X26" s="7">
        <f t="shared" si="3"/>
        <v>0.89907845389399998</v>
      </c>
      <c r="Y26" s="7">
        <f t="shared" si="3"/>
        <v>0.98589440389399996</v>
      </c>
      <c r="Z26" s="7">
        <f t="shared" si="3"/>
        <v>0.89722869505900005</v>
      </c>
      <c r="AA26" s="7">
        <f t="shared" si="3"/>
        <v>1.0780246522649999</v>
      </c>
      <c r="AB26" s="7">
        <f t="shared" si="3"/>
        <v>1.063236913805</v>
      </c>
      <c r="AC26" s="7">
        <f t="shared" si="3"/>
        <v>0.95545768226500005</v>
      </c>
      <c r="AD26" s="7"/>
      <c r="AE26" s="4">
        <v>2002</v>
      </c>
      <c r="AF26" s="9">
        <f t="shared" si="4"/>
        <v>-0.14495202457754952</v>
      </c>
      <c r="AH26" s="4">
        <v>2002</v>
      </c>
      <c r="AI26" s="82">
        <f>IF('[1]Public Fund Data'!Y26&gt;0,'[1]Public Fund Data'!Y26,0)</f>
        <v>4.1868920149265923E-3</v>
      </c>
      <c r="AJ26" s="82">
        <f>IF('[1]Public Fund Data'!Z26&gt;0,'[1]Public Fund Data'!Z26,0)</f>
        <v>6.140327668942706E-3</v>
      </c>
      <c r="AK26" s="82">
        <f>IF('[1]Public Fund Data'!AA26&gt;0,'[1]Public Fund Data'!AA26,0)</f>
        <v>0</v>
      </c>
      <c r="AL26" s="82">
        <f>IF('[1]Public Fund Data'!AB26&gt;0,'[1]Public Fund Data'!AB26,0)</f>
        <v>0</v>
      </c>
      <c r="AM26" s="82">
        <f>IF('[1]Public Fund Data'!AC26&gt;0,'[1]Public Fund Data'!AC26,0)</f>
        <v>0</v>
      </c>
      <c r="AN26" s="82">
        <f>IF('[1]Public Fund Data'!AD26&gt;0,'[1]Public Fund Data'!AD26,0)</f>
        <v>0</v>
      </c>
      <c r="AO26" s="82">
        <f>IF('[1]Public Fund Data'!AE26&gt;0,'[1]Public Fund Data'!AE26,0)</f>
        <v>0</v>
      </c>
      <c r="AP26" s="82">
        <f>IF('[1]Public Fund Data'!AF26&gt;0,'[1]Public Fund Data'!AF26,0)</f>
        <v>0</v>
      </c>
      <c r="AQ26" s="82">
        <f>IF('[1]Public Fund Data'!AG26&gt;0,'[1]Public Fund Data'!AG26,0)</f>
        <v>4.6222105226845916E-3</v>
      </c>
      <c r="AR26" s="82">
        <f>IF('[1]Public Fund Data'!AH26&gt;0,'[1]Public Fund Data'!AH26,0)</f>
        <v>2.4279327280782526E-2</v>
      </c>
      <c r="AS26" s="82">
        <f>IF('[1]Public Fund Data'!AI26&gt;0,'[1]Public Fund Data'!AI26,0)</f>
        <v>1.7851454287492394E-2</v>
      </c>
      <c r="AT26" s="82">
        <f>IF('[1]Public Fund Data'!AJ26&gt;0,'[1]Public Fund Data'!AJ26,0)</f>
        <v>0</v>
      </c>
      <c r="AV26" s="4">
        <v>2002</v>
      </c>
      <c r="AW26" s="82">
        <f>IF('[1]Public Fund Data'!Y26&lt;0,'[1]Public Fund Data'!Y26,0)</f>
        <v>0</v>
      </c>
      <c r="AX26" s="82">
        <f>IF('[1]Public Fund Data'!Z26&lt;0,'[1]Public Fund Data'!Z26,0)</f>
        <v>0</v>
      </c>
      <c r="AY26" s="82">
        <f>IF('[1]Public Fund Data'!AA26&lt;0,'[1]Public Fund Data'!AA26,0)</f>
        <v>-7.4585941246097659E-4</v>
      </c>
      <c r="AZ26" s="82">
        <f>IF('[1]Public Fund Data'!AB26&lt;0,'[1]Public Fund Data'!AB26,0)</f>
        <v>-4.1922491755118562E-3</v>
      </c>
      <c r="BA26" s="82">
        <f>IF('[1]Public Fund Data'!AC26&lt;0,'[1]Public Fund Data'!AC26,0)</f>
        <v>-5.953788360280092E-3</v>
      </c>
      <c r="BB26" s="82">
        <f>IF('[1]Public Fund Data'!AD26&lt;0,'[1]Public Fund Data'!AD26,0)</f>
        <v>-1.7336916555083515E-3</v>
      </c>
      <c r="BC26" s="82">
        <f>IF('[1]Public Fund Data'!AE26&lt;0,'[1]Public Fund Data'!AE26,0)</f>
        <v>-2.2013864102309183E-3</v>
      </c>
      <c r="BD26" s="82">
        <f>IF('[1]Public Fund Data'!AF26&lt;0,'[1]Public Fund Data'!AF26,0)</f>
        <v>-1.1835678126437337E-2</v>
      </c>
      <c r="BE26" s="82">
        <f>IF('[1]Public Fund Data'!AG26&lt;0,'[1]Public Fund Data'!AG26,0)</f>
        <v>0</v>
      </c>
      <c r="BF26" s="82">
        <f>IF('[1]Public Fund Data'!AH26&lt;0,'[1]Public Fund Data'!AH26,0)</f>
        <v>0</v>
      </c>
      <c r="BG26" s="82">
        <f>IF('[1]Public Fund Data'!AI26&lt;0,'[1]Public Fund Data'!AI26,0)</f>
        <v>0</v>
      </c>
      <c r="BH26" s="82">
        <f>IF('[1]Public Fund Data'!AJ26&lt;0,'[1]Public Fund Data'!AJ26,0)</f>
        <v>-1.0917778235900399E-2</v>
      </c>
      <c r="BJ26" s="4">
        <v>2002</v>
      </c>
      <c r="BK26" s="8">
        <v>100</v>
      </c>
      <c r="BL26" s="8">
        <f t="shared" si="1"/>
        <v>101.3154690188</v>
      </c>
      <c r="BM26" s="8">
        <f t="shared" si="1"/>
        <v>106.72028783292126</v>
      </c>
      <c r="BN26" s="8">
        <f t="shared" si="1"/>
        <v>106.98013048973378</v>
      </c>
      <c r="BO26" s="8">
        <f t="shared" si="1"/>
        <v>107.69869783618778</v>
      </c>
      <c r="BP26" s="8">
        <f t="shared" si="1"/>
        <v>103.2249640331398</v>
      </c>
      <c r="BQ26" s="8">
        <f t="shared" si="1"/>
        <v>92.807341066179092</v>
      </c>
      <c r="BR26" s="8">
        <f t="shared" si="1"/>
        <v>91.498238197427781</v>
      </c>
      <c r="BS26" s="8">
        <f t="shared" si="1"/>
        <v>82.094844858075675</v>
      </c>
      <c r="BT26" s="8">
        <f t="shared" si="1"/>
        <v>88.500266580876144</v>
      </c>
      <c r="BU26" s="8">
        <f t="shared" si="1"/>
        <v>94.096750310370524</v>
      </c>
      <c r="BV26" s="8">
        <f t="shared" si="1"/>
        <v>89.905462960215047</v>
      </c>
      <c r="BX26" s="4">
        <v>2002</v>
      </c>
      <c r="BY26" s="11" cm="1">
        <f t="array" ref="BY26">SUM(BK26:BV26*D26:O26)/SUM(D26:O26)</f>
        <v>83.992964782800811</v>
      </c>
      <c r="CA26" s="4">
        <v>2002</v>
      </c>
      <c r="CB26" s="8">
        <f>BK26*0.087</f>
        <v>8.6999999999999993</v>
      </c>
      <c r="CC26" s="8">
        <f t="shared" ref="CC26:CM26" si="5">BL26*0.087</f>
        <v>8.8144458046356</v>
      </c>
      <c r="CD26" s="8">
        <f t="shared" si="5"/>
        <v>9.2846650414641481</v>
      </c>
      <c r="CE26" s="8">
        <f t="shared" si="5"/>
        <v>9.307271352606838</v>
      </c>
      <c r="CF26" s="8">
        <f t="shared" si="5"/>
        <v>9.3697867117483362</v>
      </c>
      <c r="CG26" s="8">
        <f t="shared" si="5"/>
        <v>8.9805718708831623</v>
      </c>
      <c r="CH26" s="8">
        <f t="shared" si="5"/>
        <v>8.0742386727575806</v>
      </c>
      <c r="CI26" s="8">
        <f t="shared" si="5"/>
        <v>7.9603467231762162</v>
      </c>
      <c r="CJ26" s="8">
        <f t="shared" si="5"/>
        <v>7.1422515026525835</v>
      </c>
      <c r="CK26" s="8">
        <f t="shared" si="5"/>
        <v>7.6995231925362235</v>
      </c>
      <c r="CL26" s="8">
        <f t="shared" si="5"/>
        <v>8.186417277002235</v>
      </c>
      <c r="CM26" s="8">
        <f t="shared" si="5"/>
        <v>7.8217752775387082</v>
      </c>
      <c r="CO26" s="4"/>
      <c r="CP26" s="14"/>
      <c r="CQ26" s="14"/>
      <c r="CR26" s="14"/>
      <c r="CS26" s="14"/>
      <c r="CT26" s="14"/>
      <c r="CU26" s="14"/>
      <c r="CV26" s="14"/>
      <c r="CW26" s="14"/>
      <c r="CX26" s="14"/>
      <c r="CY26" s="14"/>
      <c r="CZ26" s="14"/>
      <c r="DA26" s="14"/>
    </row>
    <row r="28" spans="1:105" x14ac:dyDescent="0.35">
      <c r="BY28" s="11" cm="1">
        <f t="array" ref="BY28">SUM(BK5:BV26*D5:O26)/SUM(D5:O26)</f>
        <v>129.21886426697847</v>
      </c>
    </row>
    <row r="30" spans="1:105" x14ac:dyDescent="0.35">
      <c r="A30" s="1">
        <v>2</v>
      </c>
      <c r="BK30" s="11"/>
    </row>
    <row r="32" spans="1:105" x14ac:dyDescent="0.35">
      <c r="C32" s="4" t="s">
        <v>10</v>
      </c>
      <c r="D32" s="4" t="s">
        <v>11</v>
      </c>
      <c r="E32" s="4" t="s">
        <v>12</v>
      </c>
      <c r="F32" s="4" t="s">
        <v>13</v>
      </c>
      <c r="G32" s="4" t="s">
        <v>14</v>
      </c>
      <c r="H32" s="4" t="s">
        <v>15</v>
      </c>
      <c r="I32" s="4" t="s">
        <v>16</v>
      </c>
      <c r="J32" s="4" t="s">
        <v>17</v>
      </c>
      <c r="K32" s="4" t="s">
        <v>18</v>
      </c>
      <c r="L32" s="4" t="s">
        <v>19</v>
      </c>
      <c r="M32" s="4" t="s">
        <v>7</v>
      </c>
      <c r="N32" s="4" t="s">
        <v>8</v>
      </c>
      <c r="O32" s="4" t="s">
        <v>9</v>
      </c>
      <c r="Q32" s="4" t="s">
        <v>10</v>
      </c>
      <c r="R32" s="4" t="s">
        <v>11</v>
      </c>
      <c r="S32" s="4" t="s">
        <v>12</v>
      </c>
      <c r="T32" s="4" t="s">
        <v>13</v>
      </c>
      <c r="U32" s="4" t="s">
        <v>14</v>
      </c>
      <c r="V32" s="4" t="s">
        <v>15</v>
      </c>
      <c r="W32" s="4" t="s">
        <v>16</v>
      </c>
      <c r="X32" s="4" t="s">
        <v>17</v>
      </c>
      <c r="Y32" s="4" t="s">
        <v>18</v>
      </c>
      <c r="Z32" s="4" t="s">
        <v>19</v>
      </c>
      <c r="AA32" s="4" t="s">
        <v>7</v>
      </c>
      <c r="AB32" s="4" t="s">
        <v>8</v>
      </c>
      <c r="AC32" s="4" t="s">
        <v>9</v>
      </c>
      <c r="AD32" s="4"/>
      <c r="AE32" s="4" t="s">
        <v>10</v>
      </c>
      <c r="AF32" s="4" t="s">
        <v>20</v>
      </c>
      <c r="AH32" s="4" t="s">
        <v>10</v>
      </c>
      <c r="AI32" s="4" t="s">
        <v>11</v>
      </c>
      <c r="AJ32" s="4" t="s">
        <v>12</v>
      </c>
      <c r="AK32" s="4" t="s">
        <v>13</v>
      </c>
      <c r="AL32" s="4" t="s">
        <v>14</v>
      </c>
      <c r="AM32" s="4" t="s">
        <v>15</v>
      </c>
      <c r="AN32" s="4" t="s">
        <v>16</v>
      </c>
      <c r="AO32" s="4" t="s">
        <v>17</v>
      </c>
      <c r="AP32" s="4" t="s">
        <v>18</v>
      </c>
      <c r="AQ32" s="4" t="s">
        <v>19</v>
      </c>
      <c r="AR32" s="4" t="s">
        <v>7</v>
      </c>
      <c r="AS32" s="4" t="s">
        <v>8</v>
      </c>
      <c r="AT32" s="4" t="s">
        <v>9</v>
      </c>
      <c r="AV32" s="4" t="s">
        <v>10</v>
      </c>
      <c r="AW32" s="4" t="s">
        <v>11</v>
      </c>
      <c r="AX32" s="4" t="s">
        <v>12</v>
      </c>
      <c r="AY32" s="4" t="s">
        <v>13</v>
      </c>
      <c r="AZ32" s="4" t="s">
        <v>14</v>
      </c>
      <c r="BA32" s="4" t="s">
        <v>15</v>
      </c>
      <c r="BB32" s="4" t="s">
        <v>16</v>
      </c>
      <c r="BC32" s="4" t="s">
        <v>17</v>
      </c>
      <c r="BD32" s="4" t="s">
        <v>18</v>
      </c>
      <c r="BE32" s="4" t="s">
        <v>19</v>
      </c>
      <c r="BF32" s="4" t="s">
        <v>7</v>
      </c>
      <c r="BG32" s="4" t="s">
        <v>8</v>
      </c>
      <c r="BH32" s="4" t="s">
        <v>9</v>
      </c>
      <c r="BJ32" s="4" t="s">
        <v>10</v>
      </c>
      <c r="BK32" s="4" t="s">
        <v>11</v>
      </c>
      <c r="BL32" s="4" t="s">
        <v>12</v>
      </c>
      <c r="BM32" s="4" t="s">
        <v>13</v>
      </c>
      <c r="BN32" s="4" t="s">
        <v>14</v>
      </c>
      <c r="BO32" s="4" t="s">
        <v>15</v>
      </c>
      <c r="BP32" s="4" t="s">
        <v>16</v>
      </c>
      <c r="BQ32" s="4" t="s">
        <v>17</v>
      </c>
      <c r="BR32" s="4" t="s">
        <v>18</v>
      </c>
      <c r="BS32" s="4" t="s">
        <v>19</v>
      </c>
      <c r="BT32" s="4" t="s">
        <v>7</v>
      </c>
      <c r="BU32" s="4" t="s">
        <v>8</v>
      </c>
      <c r="BV32" s="4" t="s">
        <v>9</v>
      </c>
      <c r="BX32" s="4" t="s">
        <v>10</v>
      </c>
      <c r="BY32" s="4" t="s">
        <v>21</v>
      </c>
      <c r="CB32" s="3" t="s">
        <v>7</v>
      </c>
      <c r="CC32" s="3" t="s">
        <v>8</v>
      </c>
      <c r="CD32" s="3" t="s">
        <v>9</v>
      </c>
      <c r="CE32" s="4"/>
      <c r="CF32" s="4"/>
      <c r="CG32" s="4"/>
      <c r="CH32" s="4"/>
      <c r="CI32" s="4"/>
      <c r="CJ32" s="4"/>
      <c r="CK32" s="4"/>
      <c r="CL32" s="4"/>
      <c r="CM32" s="4"/>
      <c r="CO32" s="5"/>
      <c r="CP32" s="6"/>
      <c r="CQ32" s="4"/>
      <c r="CR32" s="4"/>
    </row>
    <row r="33" spans="3:96" x14ac:dyDescent="0.35">
      <c r="C33" s="4">
        <v>2023</v>
      </c>
      <c r="D33" s="81">
        <v>5.9754793115000003E-2</v>
      </c>
      <c r="E33" s="81">
        <v>-2.4177826021999999E-2</v>
      </c>
      <c r="F33" s="81">
        <v>1.7746873726E-2</v>
      </c>
      <c r="G33" s="81">
        <v>1.3308047482000001E-2</v>
      </c>
      <c r="H33" s="81">
        <v>-4.8356445103000002E-2</v>
      </c>
      <c r="I33" s="81">
        <v>5.5405475946000003E-2</v>
      </c>
      <c r="J33" s="81">
        <v>3.4255741078000002E-2</v>
      </c>
      <c r="K33" s="81">
        <v>-3.2226864421E-2</v>
      </c>
      <c r="L33" s="81">
        <v>-2.8810625409999999E-2</v>
      </c>
      <c r="M33" s="81">
        <v>-4.4499999999999998E-2</v>
      </c>
      <c r="N33" s="81">
        <v>0.10199999999999999</v>
      </c>
      <c r="O33" s="81">
        <v>5.1580000000000001E-2</v>
      </c>
      <c r="Q33" s="4">
        <v>2023</v>
      </c>
      <c r="R33" s="7">
        <f>D33+1</f>
        <v>1.059754793115</v>
      </c>
      <c r="S33" s="7">
        <f t="shared" ref="S33:AC48" si="6">E33+1</f>
        <v>0.97582217397799997</v>
      </c>
      <c r="T33" s="7">
        <f t="shared" si="6"/>
        <v>1.017746873726</v>
      </c>
      <c r="U33" s="7">
        <f t="shared" si="6"/>
        <v>1.013308047482</v>
      </c>
      <c r="V33" s="7">
        <f t="shared" si="6"/>
        <v>0.95164355489700003</v>
      </c>
      <c r="W33" s="7">
        <f t="shared" si="6"/>
        <v>1.0554054759460001</v>
      </c>
      <c r="X33" s="7">
        <f t="shared" si="6"/>
        <v>1.034255741078</v>
      </c>
      <c r="Y33" s="7">
        <f t="shared" si="6"/>
        <v>0.96777313557900002</v>
      </c>
      <c r="Z33" s="7">
        <f t="shared" si="6"/>
        <v>0.97118937458999999</v>
      </c>
      <c r="AA33" s="7">
        <f t="shared" si="6"/>
        <v>0.95550000000000002</v>
      </c>
      <c r="AB33" s="7">
        <f t="shared" si="6"/>
        <v>1.1020000000000001</v>
      </c>
      <c r="AC33" s="7">
        <f t="shared" si="6"/>
        <v>1.05158</v>
      </c>
      <c r="AD33" s="7"/>
      <c r="AE33" s="4">
        <v>2023</v>
      </c>
      <c r="AF33" s="9">
        <f>(((1+GEOMEAN(R33:AC33)^12)-1)-1)</f>
        <v>0.15295145875949645</v>
      </c>
      <c r="AH33" s="4">
        <v>2023</v>
      </c>
      <c r="AI33" s="82">
        <f>IF('[1]Public Fund Data'!Y49&gt;0,'[1]Public Fund Data'!Y49,0)</f>
        <v>0</v>
      </c>
      <c r="AJ33" s="82">
        <f>IF('[1]Public Fund Data'!Z49&gt;0,'[1]Public Fund Data'!Z49,0)</f>
        <v>0</v>
      </c>
      <c r="AK33" s="82">
        <f>IF('[1]Public Fund Data'!AA49&gt;0,'[1]Public Fund Data'!AA49,0)</f>
        <v>0</v>
      </c>
      <c r="AL33" s="82">
        <f>IF('[1]Public Fund Data'!AB49&gt;0,'[1]Public Fund Data'!AB49,0)</f>
        <v>0</v>
      </c>
      <c r="AM33" s="82">
        <f>IF('[1]Public Fund Data'!AC49&gt;0,'[1]Public Fund Data'!AC49,0)</f>
        <v>0</v>
      </c>
      <c r="AN33" s="82">
        <f>IF('[1]Public Fund Data'!AD49&gt;0,'[1]Public Fund Data'!AD49,0)</f>
        <v>9.8958475499645523E-3</v>
      </c>
      <c r="AO33" s="82">
        <f>IF('[1]Public Fund Data'!AE49&gt;0,'[1]Public Fund Data'!AE49,0)</f>
        <v>1.8992904365844332E-3</v>
      </c>
      <c r="AP33" s="82">
        <f>IF('[1]Public Fund Data'!AF49&gt;0,'[1]Public Fund Data'!AF49,0)</f>
        <v>6.0855595356196016E-3</v>
      </c>
      <c r="AQ33" s="82">
        <f>IF('[1]Public Fund Data'!AG49&gt;0,'[1]Public Fund Data'!AG49,0)</f>
        <v>5.347065965485967E-3</v>
      </c>
      <c r="AR33" s="82">
        <f>IF('[1]Public Fund Data'!AH49&gt;0,'[1]Public Fund Data'!AH49,0)</f>
        <v>0</v>
      </c>
      <c r="AS33" s="82">
        <f>IF('[1]Public Fund Data'!AI49&gt;0,'[1]Public Fund Data'!AI49,0)</f>
        <v>9.1821887644522177E-3</v>
      </c>
      <c r="AT33" s="82">
        <f>IF('[1]Public Fund Data'!AJ49&gt;0,'[1]Public Fund Data'!AJ49,0)</f>
        <v>0</v>
      </c>
      <c r="AV33" s="4">
        <v>2023</v>
      </c>
      <c r="AW33" s="82">
        <f>IF('[1]Public Fund Data'!Y49&lt;0,'[1]Public Fund Data'!Y49,0)</f>
        <v>-2.122230746669438E-2</v>
      </c>
      <c r="AX33" s="82">
        <f>IF('[1]Public Fund Data'!Z49&lt;0,'[1]Public Fund Data'!Z49,0)</f>
        <v>-3.3112598547952732E-3</v>
      </c>
      <c r="AY33" s="82">
        <f>IF('[1]Public Fund Data'!AA49&lt;0,'[1]Public Fund Data'!AA49,0)</f>
        <v>-7.0371376632732199E-3</v>
      </c>
      <c r="AZ33" s="82">
        <f>IF('[1]Public Fund Data'!AB49&lt;0,'[1]Public Fund Data'!AB49,0)</f>
        <v>-1.4924800657679189E-2</v>
      </c>
      <c r="BA33" s="82">
        <f>IF('[1]Public Fund Data'!AC49&lt;0,'[1]Public Fund Data'!AC49,0)</f>
        <v>-6.0383834175911436E-3</v>
      </c>
      <c r="BB33" s="82">
        <f>IF('[1]Public Fund Data'!AD49&lt;0,'[1]Public Fund Data'!AD49,0)</f>
        <v>0</v>
      </c>
      <c r="BC33" s="82">
        <f>IF('[1]Public Fund Data'!AE49&lt;0,'[1]Public Fund Data'!AE49,0)</f>
        <v>0</v>
      </c>
      <c r="BD33" s="82">
        <f>IF('[1]Public Fund Data'!AF49&lt;0,'[1]Public Fund Data'!AF49,0)</f>
        <v>0</v>
      </c>
      <c r="BE33" s="82">
        <f>IF('[1]Public Fund Data'!AG49&lt;0,'[1]Public Fund Data'!AG49,0)</f>
        <v>0</v>
      </c>
      <c r="BF33" s="82">
        <f>IF('[1]Public Fund Data'!AH49&lt;0,'[1]Public Fund Data'!AH49,0)</f>
        <v>-3.9582134167377575E-3</v>
      </c>
      <c r="BG33" s="82">
        <f>IF('[1]Public Fund Data'!AI49&lt;0,'[1]Public Fund Data'!AI49,0)</f>
        <v>0</v>
      </c>
      <c r="BH33" s="82">
        <f>IF('[1]Public Fund Data'!AJ49&lt;0,'[1]Public Fund Data'!AJ49,0)</f>
        <v>-1.5490110344158065E-3</v>
      </c>
      <c r="BJ33" s="4">
        <v>2023</v>
      </c>
      <c r="BK33" s="8">
        <f>BV34*(1+D33)</f>
        <v>87.027173293676967</v>
      </c>
      <c r="BL33" s="8">
        <f t="shared" ref="BL33:BV54" si="7">BK33*(1+E33)</f>
        <v>84.923045438595992</v>
      </c>
      <c r="BM33" s="8">
        <f t="shared" si="7"/>
        <v>86.430164002422117</v>
      </c>
      <c r="BN33" s="8">
        <f t="shared" si="7"/>
        <v>87.580380728843394</v>
      </c>
      <c r="BO33" s="8">
        <f t="shared" si="7"/>
        <v>83.345304856029244</v>
      </c>
      <c r="BP33" s="8">
        <f t="shared" si="7"/>
        <v>87.963091139442014</v>
      </c>
      <c r="BQ33" s="8">
        <f t="shared" si="7"/>
        <v>90.976332013935249</v>
      </c>
      <c r="BR33" s="8">
        <f t="shared" si="7"/>
        <v>88.044450096602276</v>
      </c>
      <c r="BS33" s="8">
        <f t="shared" si="7"/>
        <v>85.507834425439626</v>
      </c>
      <c r="BT33" s="8">
        <f t="shared" si="7"/>
        <v>81.702735793507557</v>
      </c>
      <c r="BU33" s="8">
        <f t="shared" si="7"/>
        <v>90.036414844445332</v>
      </c>
      <c r="BV33" s="8">
        <f t="shared" si="7"/>
        <v>94.680493122121817</v>
      </c>
      <c r="BX33" s="4">
        <v>2023</v>
      </c>
      <c r="BY33" s="11" cm="1">
        <f t="array" ref="BY33">SUM(BK33:BV33*D33:O33)/SUM(D33:O33)</f>
        <v>95.761971039146445</v>
      </c>
      <c r="CB33" s="83">
        <v>0.95550000000000002</v>
      </c>
      <c r="CC33" s="84">
        <v>1.1020000000000001</v>
      </c>
      <c r="CD33" s="84">
        <v>1.05158</v>
      </c>
      <c r="CE33" s="8"/>
      <c r="CF33" s="8"/>
      <c r="CG33" s="8"/>
      <c r="CH33" s="8"/>
      <c r="CI33" s="8"/>
      <c r="CJ33" s="8"/>
      <c r="CK33" s="8"/>
      <c r="CL33" s="8"/>
      <c r="CM33" s="8"/>
      <c r="CO33" s="4"/>
      <c r="CP33" s="12"/>
      <c r="CQ33" s="12"/>
      <c r="CR33" s="12"/>
    </row>
    <row r="34" spans="3:96" x14ac:dyDescent="0.35">
      <c r="C34" s="4">
        <v>2022</v>
      </c>
      <c r="D34" s="81">
        <v>-7.1335486862999994E-2</v>
      </c>
      <c r="E34" s="81">
        <v>-5.1060843339999998E-3</v>
      </c>
      <c r="F34" s="81">
        <v>2.8619349812000001E-2</v>
      </c>
      <c r="G34" s="81">
        <v>-7.2052421325999996E-2</v>
      </c>
      <c r="H34" s="81">
        <v>1.6750683671000001E-2</v>
      </c>
      <c r="I34" s="81">
        <v>-0.11059648675600001</v>
      </c>
      <c r="J34" s="81">
        <v>5.1446553851999997E-2</v>
      </c>
      <c r="K34" s="81">
        <v>-4.1795793722999998E-2</v>
      </c>
      <c r="L34" s="81">
        <v>-9.0079232041000004E-2</v>
      </c>
      <c r="M34" s="81">
        <v>6.2240567731999999E-2</v>
      </c>
      <c r="N34" s="81">
        <v>9.1370610613000003E-2</v>
      </c>
      <c r="O34" s="81">
        <v>-2.4227856400000001E-4</v>
      </c>
      <c r="Q34" s="4">
        <v>2022</v>
      </c>
      <c r="R34" s="7">
        <f t="shared" ref="R34:AC54" si="8">D34+1</f>
        <v>0.92866451313700005</v>
      </c>
      <c r="S34" s="7">
        <f t="shared" si="6"/>
        <v>0.99489391566600005</v>
      </c>
      <c r="T34" s="7">
        <f t="shared" si="6"/>
        <v>1.028619349812</v>
      </c>
      <c r="U34" s="7">
        <f t="shared" si="6"/>
        <v>0.92794757867400002</v>
      </c>
      <c r="V34" s="7">
        <f t="shared" si="6"/>
        <v>1.0167506836710001</v>
      </c>
      <c r="W34" s="7">
        <f t="shared" si="6"/>
        <v>0.88940351324400002</v>
      </c>
      <c r="X34" s="7">
        <f t="shared" si="6"/>
        <v>1.0514465538519999</v>
      </c>
      <c r="Y34" s="7">
        <f t="shared" si="6"/>
        <v>0.95820420627699998</v>
      </c>
      <c r="Z34" s="7">
        <f t="shared" si="6"/>
        <v>0.90992076795900001</v>
      </c>
      <c r="AA34" s="7">
        <f t="shared" si="6"/>
        <v>1.0622405677319999</v>
      </c>
      <c r="AB34" s="7">
        <f t="shared" si="6"/>
        <v>1.0913706106130001</v>
      </c>
      <c r="AC34" s="7">
        <f t="shared" si="6"/>
        <v>0.99975772143599995</v>
      </c>
      <c r="AD34" s="7"/>
      <c r="AE34" s="4">
        <v>2022</v>
      </c>
      <c r="AF34" s="9">
        <f>(((1+GEOMEAN(R34:AC34)^12)-1)-1)</f>
        <v>-0.15264415628632122</v>
      </c>
      <c r="AH34" s="4">
        <v>2022</v>
      </c>
      <c r="AI34" s="82">
        <f>IF('[1]Public Fund Data'!Y50&gt;0,'[1]Public Fund Data'!Y50,0)</f>
        <v>0</v>
      </c>
      <c r="AJ34" s="82">
        <f>IF('[1]Public Fund Data'!Z50&gt;0,'[1]Public Fund Data'!Z50,0)</f>
        <v>1.2575364481938583E-2</v>
      </c>
      <c r="AK34" s="82">
        <f>IF('[1]Public Fund Data'!AA50&gt;0,'[1]Public Fund Data'!AA50,0)</f>
        <v>2.2191874914458971E-2</v>
      </c>
      <c r="AL34" s="82">
        <f>IF('[1]Public Fund Data'!AB50&gt;0,'[1]Public Fund Data'!AB50,0)</f>
        <v>0</v>
      </c>
      <c r="AM34" s="82">
        <f>IF('[1]Public Fund Data'!AC50&gt;0,'[1]Public Fund Data'!AC50,0)</f>
        <v>9.2538692412273207E-3</v>
      </c>
      <c r="AN34" s="82">
        <f>IF('[1]Public Fund Data'!AD50&gt;0,'[1]Public Fund Data'!AD50,0)</f>
        <v>0</v>
      </c>
      <c r="AO34" s="82">
        <f>IF('[1]Public Fund Data'!AE50&gt;0,'[1]Public Fund Data'!AE50,0)</f>
        <v>1.6165796757626402E-3</v>
      </c>
      <c r="AP34" s="82">
        <f>IF('[1]Public Fund Data'!AF50&gt;0,'[1]Public Fund Data'!AF50,0)</f>
        <v>5.6988654669941838E-3</v>
      </c>
      <c r="AQ34" s="82">
        <f>IF('[1]Public Fund Data'!AG50&gt;0,'[1]Public Fund Data'!AG50,0)</f>
        <v>3.4677916544668536E-3</v>
      </c>
      <c r="AR34" s="82">
        <f>IF('[1]Public Fund Data'!AH50&gt;0,'[1]Public Fund Data'!AH50,0)</f>
        <v>8.4659054901715242E-3</v>
      </c>
      <c r="AS34" s="82">
        <f>IF('[1]Public Fund Data'!AI50&gt;0,'[1]Public Fund Data'!AI50,0)</f>
        <v>0</v>
      </c>
      <c r="AT34" s="82">
        <f>IF('[1]Public Fund Data'!AJ50&gt;0,'[1]Public Fund Data'!AJ50,0)</f>
        <v>0</v>
      </c>
      <c r="AV34" s="4">
        <v>2022</v>
      </c>
      <c r="AW34" s="82">
        <f>IF('[1]Public Fund Data'!Y50&lt;0,'[1]Public Fund Data'!Y50,0)</f>
        <v>-2.301143711174973E-2</v>
      </c>
      <c r="AX34" s="82">
        <f>IF('[1]Public Fund Data'!Z50&lt;0,'[1]Public Fund Data'!Z50,0)</f>
        <v>0</v>
      </c>
      <c r="AY34" s="82">
        <f>IF('[1]Public Fund Data'!AA50&lt;0,'[1]Public Fund Data'!AA50,0)</f>
        <v>0</v>
      </c>
      <c r="AZ34" s="82">
        <f>IF('[1]Public Fund Data'!AB50&lt;0,'[1]Public Fund Data'!AB50,0)</f>
        <v>-7.357674272125872E-3</v>
      </c>
      <c r="BA34" s="82">
        <f>IF('[1]Public Fund Data'!AC50&lt;0,'[1]Public Fund Data'!AC50,0)</f>
        <v>0</v>
      </c>
      <c r="BB34" s="82">
        <f>IF('[1]Public Fund Data'!AD50&lt;0,'[1]Public Fund Data'!AD50,0)</f>
        <v>-1.780888370495462E-2</v>
      </c>
      <c r="BC34" s="82">
        <f>IF('[1]Public Fund Data'!AE50&lt;0,'[1]Public Fund Data'!AE50,0)</f>
        <v>0</v>
      </c>
      <c r="BD34" s="82">
        <f>IF('[1]Public Fund Data'!AF50&lt;0,'[1]Public Fund Data'!AF50,0)</f>
        <v>0</v>
      </c>
      <c r="BE34" s="82">
        <f>IF('[1]Public Fund Data'!AG50&lt;0,'[1]Public Fund Data'!AG50,0)</f>
        <v>0</v>
      </c>
      <c r="BF34" s="82">
        <f>IF('[1]Public Fund Data'!AH50&lt;0,'[1]Public Fund Data'!AH50,0)</f>
        <v>0</v>
      </c>
      <c r="BG34" s="82">
        <f>IF('[1]Public Fund Data'!AI50&lt;0,'[1]Public Fund Data'!AI50,0)</f>
        <v>-2.1265251575182664E-2</v>
      </c>
      <c r="BH34" s="82">
        <f>IF('[1]Public Fund Data'!AJ50&lt;0,'[1]Public Fund Data'!AJ50,0)</f>
        <v>-1.0458578514778735E-3</v>
      </c>
      <c r="BJ34" s="4">
        <v>2022</v>
      </c>
      <c r="BK34" s="8">
        <v>90</v>
      </c>
      <c r="BL34" s="8">
        <f t="shared" si="7"/>
        <v>89.540452409940002</v>
      </c>
      <c r="BM34" s="8">
        <f t="shared" si="7"/>
        <v>92.103041939784816</v>
      </c>
      <c r="BN34" s="8">
        <f t="shared" si="7"/>
        <v>85.46679475653319</v>
      </c>
      <c r="BO34" s="8">
        <f t="shared" si="7"/>
        <v>86.898421999874159</v>
      </c>
      <c r="BP34" s="8">
        <f t="shared" si="7"/>
        <v>77.287761822047784</v>
      </c>
      <c r="BQ34" s="8">
        <f t="shared" si="7"/>
        <v>81.263950822726315</v>
      </c>
      <c r="BR34" s="8">
        <f t="shared" si="7"/>
        <v>77.867459497023631</v>
      </c>
      <c r="BS34" s="8">
        <f t="shared" si="7"/>
        <v>70.853218544548071</v>
      </c>
      <c r="BT34" s="8">
        <f t="shared" si="7"/>
        <v>75.263163092400205</v>
      </c>
      <c r="BU34" s="8">
        <f t="shared" si="7"/>
        <v>82.140004260818628</v>
      </c>
      <c r="BV34" s="8">
        <f t="shared" si="7"/>
        <v>82.120103498539365</v>
      </c>
      <c r="BX34" s="4">
        <v>2022</v>
      </c>
      <c r="BY34" s="11" cm="1">
        <f t="array" ref="BY34">SUM(BK34:BV34*D34:O34)/SUM(D34:O34)</f>
        <v>76.560434623099397</v>
      </c>
      <c r="CE34" s="8"/>
      <c r="CF34" s="8"/>
      <c r="CG34" s="8"/>
      <c r="CH34" s="8"/>
      <c r="CI34" s="8"/>
      <c r="CJ34" s="8"/>
      <c r="CK34" s="8"/>
      <c r="CL34" s="8"/>
      <c r="CM34" s="8"/>
      <c r="CO34" s="4"/>
      <c r="CP34" s="12"/>
      <c r="CQ34" s="12"/>
      <c r="CR34" s="12"/>
    </row>
    <row r="35" spans="3:96" x14ac:dyDescent="0.35">
      <c r="C35" s="4">
        <v>2021</v>
      </c>
      <c r="D35" s="81">
        <v>4.0373819180000003E-3</v>
      </c>
      <c r="E35" s="81">
        <v>2.3692528131999999E-2</v>
      </c>
      <c r="F35" s="81">
        <v>3.1255260914000001E-2</v>
      </c>
      <c r="G35" s="81">
        <v>3.7208614208E-2</v>
      </c>
      <c r="H35" s="81">
        <v>3.5239359760999997E-2</v>
      </c>
      <c r="I35" s="81">
        <v>-8.4449078189999995E-3</v>
      </c>
      <c r="J35" s="81">
        <v>1.8064201758000002E-2</v>
      </c>
      <c r="K35" s="81">
        <v>9.7989723810000002E-3</v>
      </c>
      <c r="L35" s="81">
        <v>-4.2352315665000001E-2</v>
      </c>
      <c r="M35" s="81">
        <v>2.5953776926999999E-2</v>
      </c>
      <c r="N35" s="81">
        <v>-4.3393641479000003E-2</v>
      </c>
      <c r="O35" s="81">
        <v>5.6634578613000003E-2</v>
      </c>
      <c r="Q35" s="4">
        <v>2021</v>
      </c>
      <c r="R35" s="7">
        <f t="shared" si="8"/>
        <v>1.004037381918</v>
      </c>
      <c r="S35" s="7">
        <f t="shared" si="6"/>
        <v>1.023692528132</v>
      </c>
      <c r="T35" s="7">
        <f t="shared" si="6"/>
        <v>1.031255260914</v>
      </c>
      <c r="U35" s="7">
        <f t="shared" si="6"/>
        <v>1.0372086142079999</v>
      </c>
      <c r="V35" s="7">
        <f t="shared" si="6"/>
        <v>1.0352393597609999</v>
      </c>
      <c r="W35" s="7">
        <f t="shared" si="6"/>
        <v>0.99155509218100002</v>
      </c>
      <c r="X35" s="7">
        <f t="shared" si="6"/>
        <v>1.0180642017579999</v>
      </c>
      <c r="Y35" s="7">
        <f t="shared" si="6"/>
        <v>1.0097989723809999</v>
      </c>
      <c r="Z35" s="7">
        <f t="shared" si="6"/>
        <v>0.95764768433500003</v>
      </c>
      <c r="AA35" s="7">
        <f t="shared" si="6"/>
        <v>1.025953776927</v>
      </c>
      <c r="AB35" s="7">
        <f t="shared" si="6"/>
        <v>0.95660635852099996</v>
      </c>
      <c r="AC35" s="7">
        <f t="shared" si="6"/>
        <v>1.056634578613</v>
      </c>
      <c r="AD35" s="7"/>
      <c r="AE35" s="4">
        <v>2021</v>
      </c>
      <c r="AF35" s="9">
        <f t="shared" ref="AF35:AF54" si="9">(((1+GEOMEAN(R35:AC35)^12)-1)-1)</f>
        <v>0.15215541031034174</v>
      </c>
      <c r="AH35" s="4">
        <v>2021</v>
      </c>
      <c r="AI35" s="82">
        <f>IF('[1]Public Fund Data'!Y51&gt;0,'[1]Public Fund Data'!Y51,0)</f>
        <v>1.4691250120713746E-2</v>
      </c>
      <c r="AJ35" s="82">
        <f>IF('[1]Public Fund Data'!Z51&gt;0,'[1]Public Fund Data'!Z51,0)</f>
        <v>1.2631545217883094E-3</v>
      </c>
      <c r="AK35" s="82">
        <f>IF('[1]Public Fund Data'!AA51&gt;0,'[1]Public Fund Data'!AA51,0)</f>
        <v>8.2620761393632572E-3</v>
      </c>
      <c r="AL35" s="82">
        <f>IF('[1]Public Fund Data'!AB51&gt;0,'[1]Public Fund Data'!AB51,0)</f>
        <v>7.1191074473829427E-3</v>
      </c>
      <c r="AM35" s="82">
        <f>IF('[1]Public Fund Data'!AC51&gt;0,'[1]Public Fund Data'!AC51,0)</f>
        <v>2.6284304750500004E-3</v>
      </c>
      <c r="AN35" s="82">
        <f>IF('[1]Public Fund Data'!AD51&gt;0,'[1]Public Fund Data'!AD51,0)</f>
        <v>2.8088998676998132E-3</v>
      </c>
      <c r="AO35" s="82">
        <f>IF('[1]Public Fund Data'!AE51&gt;0,'[1]Public Fund Data'!AE51,0)</f>
        <v>1.0534724724259818E-2</v>
      </c>
      <c r="AP35" s="82">
        <f>IF('[1]Public Fund Data'!AF51&gt;0,'[1]Public Fund Data'!AF51,0)</f>
        <v>0</v>
      </c>
      <c r="AQ35" s="82">
        <f>IF('[1]Public Fund Data'!AG51&gt;0,'[1]Public Fund Data'!AG51,0)</f>
        <v>0</v>
      </c>
      <c r="AR35" s="82">
        <f>IF('[1]Public Fund Data'!AH51&gt;0,'[1]Public Fund Data'!AH51,0)</f>
        <v>1.3584272109128763E-3</v>
      </c>
      <c r="AS35" s="82">
        <f>IF('[1]Public Fund Data'!AI51&gt;0,'[1]Public Fund Data'!AI51,0)</f>
        <v>3.1501017313111807E-3</v>
      </c>
      <c r="AT35" s="82">
        <f>IF('[1]Public Fund Data'!AJ51&gt;0,'[1]Public Fund Data'!AJ51,0)</f>
        <v>5.4307221195794841E-3</v>
      </c>
      <c r="AV35" s="4">
        <v>2021</v>
      </c>
      <c r="AW35" s="82">
        <f>IF('[1]Public Fund Data'!Y51&lt;0,'[1]Public Fund Data'!Y51,0)</f>
        <v>0</v>
      </c>
      <c r="AX35" s="82">
        <f>IF('[1]Public Fund Data'!Z51&lt;0,'[1]Public Fund Data'!Z51,0)</f>
        <v>0</v>
      </c>
      <c r="AY35" s="82">
        <f>IF('[1]Public Fund Data'!AA51&lt;0,'[1]Public Fund Data'!AA51,0)</f>
        <v>0</v>
      </c>
      <c r="AZ35" s="82">
        <f>IF('[1]Public Fund Data'!AB51&lt;0,'[1]Public Fund Data'!AB51,0)</f>
        <v>0</v>
      </c>
      <c r="BA35" s="82">
        <f>IF('[1]Public Fund Data'!AC51&lt;0,'[1]Public Fund Data'!AC51,0)</f>
        <v>0</v>
      </c>
      <c r="BB35" s="82">
        <f>IF('[1]Public Fund Data'!AD51&lt;0,'[1]Public Fund Data'!AD51,0)</f>
        <v>0</v>
      </c>
      <c r="BC35" s="82">
        <f>IF('[1]Public Fund Data'!AE51&lt;0,'[1]Public Fund Data'!AE51,0)</f>
        <v>0</v>
      </c>
      <c r="BD35" s="82">
        <f>IF('[1]Public Fund Data'!AF51&lt;0,'[1]Public Fund Data'!AF51,0)</f>
        <v>-7.8403874622043051E-3</v>
      </c>
      <c r="BE35" s="82">
        <f>IF('[1]Public Fund Data'!AG51&lt;0,'[1]Public Fund Data'!AG51,0)</f>
        <v>-1.3331369309060898E-2</v>
      </c>
      <c r="BF35" s="82">
        <f>IF('[1]Public Fund Data'!AH51&lt;0,'[1]Public Fund Data'!AH51,0)</f>
        <v>0</v>
      </c>
      <c r="BG35" s="82">
        <f>IF('[1]Public Fund Data'!AI51&lt;0,'[1]Public Fund Data'!AI51,0)</f>
        <v>0</v>
      </c>
      <c r="BH35" s="82">
        <f>IF('[1]Public Fund Data'!AJ51&lt;0,'[1]Public Fund Data'!AJ51,0)</f>
        <v>0</v>
      </c>
      <c r="BJ35" s="4">
        <v>2021</v>
      </c>
      <c r="BK35" s="8">
        <f>BV36*(1+D35)</f>
        <v>102.17504312864719</v>
      </c>
      <c r="BL35" s="8">
        <f t="shared" si="7"/>
        <v>104.59582821236097</v>
      </c>
      <c r="BM35" s="8">
        <f t="shared" si="7"/>
        <v>107.86499811365424</v>
      </c>
      <c r="BN35" s="8">
        <f t="shared" si="7"/>
        <v>111.87850521501184</v>
      </c>
      <c r="BO35" s="8">
        <f t="shared" si="7"/>
        <v>115.82103210980655</v>
      </c>
      <c r="BP35" s="8">
        <f t="shared" si="7"/>
        <v>114.8429341701378</v>
      </c>
      <c r="BQ35" s="8">
        <f t="shared" si="7"/>
        <v>116.91748010346787</v>
      </c>
      <c r="BR35" s="8">
        <f t="shared" si="7"/>
        <v>118.06315126185785</v>
      </c>
      <c r="BS35" s="8">
        <f t="shared" si="7"/>
        <v>113.06290341121101</v>
      </c>
      <c r="BT35" s="8">
        <f t="shared" si="7"/>
        <v>115.99731278506452</v>
      </c>
      <c r="BU35" s="8">
        <f t="shared" si="7"/>
        <v>110.96376698154201</v>
      </c>
      <c r="BV35" s="8">
        <f t="shared" si="7"/>
        <v>117.24815316585277</v>
      </c>
      <c r="BX35" s="4">
        <v>2021</v>
      </c>
      <c r="BY35" s="11" cm="1">
        <f t="array" ref="BY35">SUM(BK35:BV35*D35:O35)/SUM(D35:O35)</f>
        <v>114.10540548085683</v>
      </c>
      <c r="CB35" s="1" t="s">
        <v>22</v>
      </c>
      <c r="CC35" s="8"/>
      <c r="CD35" s="8"/>
      <c r="CE35" s="8"/>
      <c r="CF35" s="8"/>
      <c r="CG35" s="8"/>
      <c r="CH35" s="8"/>
      <c r="CI35" s="8"/>
      <c r="CJ35" s="8"/>
      <c r="CK35" s="8"/>
      <c r="CL35" s="8"/>
      <c r="CM35" s="8"/>
      <c r="CO35" s="4"/>
      <c r="CP35" s="12"/>
      <c r="CQ35" s="12"/>
      <c r="CR35" s="12"/>
    </row>
    <row r="36" spans="3:96" x14ac:dyDescent="0.35">
      <c r="C36" s="4">
        <v>2020</v>
      </c>
      <c r="D36" s="81">
        <v>-1.8084670978000001E-2</v>
      </c>
      <c r="E36" s="81">
        <v>-9.4813745224000004E-2</v>
      </c>
      <c r="F36" s="81">
        <v>-0.13168789444000001</v>
      </c>
      <c r="G36" s="81">
        <v>8.3991362604999995E-2</v>
      </c>
      <c r="H36" s="81">
        <v>3.4528562213999997E-2</v>
      </c>
      <c r="I36" s="81">
        <v>4.2029313435999999E-2</v>
      </c>
      <c r="J36" s="81">
        <v>3.8489948868000001E-2</v>
      </c>
      <c r="K36" s="81">
        <v>3.8361874306E-2</v>
      </c>
      <c r="L36" s="81">
        <v>-1.838840835E-2</v>
      </c>
      <c r="M36" s="81">
        <v>-4.0023962630999999E-2</v>
      </c>
      <c r="N36" s="81">
        <v>0.13058688650899999</v>
      </c>
      <c r="O36" s="81">
        <v>5.9830611107999997E-2</v>
      </c>
      <c r="Q36" s="4">
        <v>2020</v>
      </c>
      <c r="R36" s="7">
        <f t="shared" si="8"/>
        <v>0.98191532902199996</v>
      </c>
      <c r="S36" s="7">
        <f t="shared" si="6"/>
        <v>0.90518625477600001</v>
      </c>
      <c r="T36" s="7">
        <f t="shared" si="6"/>
        <v>0.86831210556000005</v>
      </c>
      <c r="U36" s="7">
        <f t="shared" si="6"/>
        <v>1.083991362605</v>
      </c>
      <c r="V36" s="7">
        <f t="shared" si="6"/>
        <v>1.0345285622139999</v>
      </c>
      <c r="W36" s="7">
        <f t="shared" si="6"/>
        <v>1.0420293134359999</v>
      </c>
      <c r="X36" s="7">
        <f t="shared" si="6"/>
        <v>1.0384899488679999</v>
      </c>
      <c r="Y36" s="7">
        <f t="shared" si="6"/>
        <v>1.0383618743059999</v>
      </c>
      <c r="Z36" s="7">
        <f t="shared" si="6"/>
        <v>0.98161159165</v>
      </c>
      <c r="AA36" s="7">
        <f t="shared" si="6"/>
        <v>0.95997603736900006</v>
      </c>
      <c r="AB36" s="7">
        <f t="shared" si="6"/>
        <v>1.1305868865090001</v>
      </c>
      <c r="AC36" s="7">
        <f t="shared" si="6"/>
        <v>1.059830611108</v>
      </c>
      <c r="AD36" s="7"/>
      <c r="AE36" s="4">
        <v>2020</v>
      </c>
      <c r="AF36" s="9">
        <f t="shared" si="9"/>
        <v>9.8063851711965189E-2</v>
      </c>
      <c r="AH36" s="4">
        <v>2020</v>
      </c>
      <c r="AI36" s="82">
        <f>IF('[1]Public Fund Data'!Y52&gt;0,'[1]Public Fund Data'!Y52,0)</f>
        <v>2.8030167810287158E-3</v>
      </c>
      <c r="AJ36" s="82">
        <f>IF('[1]Public Fund Data'!Z52&gt;0,'[1]Public Fund Data'!Z52,0)</f>
        <v>0</v>
      </c>
      <c r="AK36" s="82">
        <f>IF('[1]Public Fund Data'!AA52&gt;0,'[1]Public Fund Data'!AA52,0)</f>
        <v>1.7804459879154355E-3</v>
      </c>
      <c r="AL36" s="82">
        <f>IF('[1]Public Fund Data'!AB52&gt;0,'[1]Public Fund Data'!AB52,0)</f>
        <v>1.9388671046690661E-2</v>
      </c>
      <c r="AM36" s="82">
        <f>IF('[1]Public Fund Data'!AC52&gt;0,'[1]Public Fund Data'!AC52,0)</f>
        <v>0</v>
      </c>
      <c r="AN36" s="82">
        <f>IF('[1]Public Fund Data'!AD52&gt;0,'[1]Public Fund Data'!AD52,0)</f>
        <v>7.9797777478506082E-3</v>
      </c>
      <c r="AO36" s="82">
        <f>IF('[1]Public Fund Data'!AE52&gt;0,'[1]Public Fund Data'!AE52,0)</f>
        <v>1.5181026434880673E-2</v>
      </c>
      <c r="AP36" s="82">
        <f>IF('[1]Public Fund Data'!AF52&gt;0,'[1]Public Fund Data'!AF52,0)</f>
        <v>0</v>
      </c>
      <c r="AQ36" s="82">
        <f>IF('[1]Public Fund Data'!AG52&gt;0,'[1]Public Fund Data'!AG52,0)</f>
        <v>7.5948902370686043E-3</v>
      </c>
      <c r="AR36" s="82">
        <f>IF('[1]Public Fund Data'!AH52&gt;0,'[1]Public Fund Data'!AH52,0)</f>
        <v>0</v>
      </c>
      <c r="AS36" s="82">
        <f>IF('[1]Public Fund Data'!AI52&gt;0,'[1]Public Fund Data'!AI52,0)</f>
        <v>0</v>
      </c>
      <c r="AT36" s="82">
        <f>IF('[1]Public Fund Data'!AJ52&gt;0,'[1]Public Fund Data'!AJ52,0)</f>
        <v>1.3334659128654468E-2</v>
      </c>
      <c r="AV36" s="4">
        <v>2020</v>
      </c>
      <c r="AW36" s="82">
        <f>IF('[1]Public Fund Data'!Y52&lt;0,'[1]Public Fund Data'!Y52,0)</f>
        <v>0</v>
      </c>
      <c r="AX36" s="82">
        <f>IF('[1]Public Fund Data'!Z52&lt;0,'[1]Public Fund Data'!Z52,0)</f>
        <v>-4.4160027993354195E-3</v>
      </c>
      <c r="AY36" s="82">
        <f>IF('[1]Public Fund Data'!AA52&lt;0,'[1]Public Fund Data'!AA52,0)</f>
        <v>0</v>
      </c>
      <c r="AZ36" s="82">
        <f>IF('[1]Public Fund Data'!AB52&lt;0,'[1]Public Fund Data'!AB52,0)</f>
        <v>0</v>
      </c>
      <c r="BA36" s="82">
        <f>IF('[1]Public Fund Data'!AC52&lt;0,'[1]Public Fund Data'!AC52,0)</f>
        <v>-9.0162618837394126E-3</v>
      </c>
      <c r="BB36" s="82">
        <f>IF('[1]Public Fund Data'!AD52&lt;0,'[1]Public Fund Data'!AD52,0)</f>
        <v>0</v>
      </c>
      <c r="BC36" s="82">
        <f>IF('[1]Public Fund Data'!AE52&lt;0,'[1]Public Fund Data'!AE52,0)</f>
        <v>0</v>
      </c>
      <c r="BD36" s="82">
        <f>IF('[1]Public Fund Data'!AF52&lt;0,'[1]Public Fund Data'!AF52,0)</f>
        <v>-1.3049005163738324E-2</v>
      </c>
      <c r="BE36" s="82">
        <f>IF('[1]Public Fund Data'!AG52&lt;0,'[1]Public Fund Data'!AG52,0)</f>
        <v>0</v>
      </c>
      <c r="BF36" s="82">
        <f>IF('[1]Public Fund Data'!AH52&lt;0,'[1]Public Fund Data'!AH52,0)</f>
        <v>-9.5122176566875272E-5</v>
      </c>
      <c r="BG36" s="82">
        <f>IF('[1]Public Fund Data'!AI52&lt;0,'[1]Public Fund Data'!AI52,0)</f>
        <v>-2.4426432792303915E-2</v>
      </c>
      <c r="BH36" s="82">
        <f>IF('[1]Public Fund Data'!AJ52&lt;0,'[1]Public Fund Data'!AJ52,0)</f>
        <v>0</v>
      </c>
      <c r="BJ36" s="4">
        <v>2020</v>
      </c>
      <c r="BK36" s="8">
        <v>91</v>
      </c>
      <c r="BL36" s="8">
        <f t="shared" si="7"/>
        <v>82.371949184616</v>
      </c>
      <c r="BM36" s="8">
        <f t="shared" si="7"/>
        <v>71.524560635575241</v>
      </c>
      <c r="BN36" s="8">
        <f t="shared" si="7"/>
        <v>77.532005943081145</v>
      </c>
      <c r="BO36" s="8">
        <f t="shared" si="7"/>
        <v>80.20907463386304</v>
      </c>
      <c r="BP36" s="8">
        <f t="shared" si="7"/>
        <v>83.580206972061177</v>
      </c>
      <c r="BQ36" s="8">
        <f t="shared" si="7"/>
        <v>86.797204864792661</v>
      </c>
      <c r="BR36" s="8">
        <f t="shared" si="7"/>
        <v>90.126908327927964</v>
      </c>
      <c r="BS36" s="8">
        <f t="shared" si="7"/>
        <v>88.469617934271014</v>
      </c>
      <c r="BT36" s="8">
        <f t="shared" si="7"/>
        <v>84.928713252090915</v>
      </c>
      <c r="BU36" s="8">
        <f t="shared" si="7"/>
        <v>96.019289490897123</v>
      </c>
      <c r="BV36" s="8">
        <f t="shared" si="7"/>
        <v>101.76418225929346</v>
      </c>
      <c r="BX36" s="4">
        <v>2020</v>
      </c>
      <c r="BY36" s="11" cm="1">
        <f t="array" ref="BY36">SUM(BK36:BV36*D36:O36)/SUM(D36:O36)</f>
        <v>114.72095854127653</v>
      </c>
      <c r="CB36" s="9">
        <f>GEOMEAN(CB33:CD33)-1</f>
        <v>3.4550117867516494E-2</v>
      </c>
      <c r="CC36" s="8"/>
      <c r="CD36" s="8"/>
      <c r="CE36" s="8"/>
      <c r="CF36" s="8"/>
      <c r="CG36" s="8"/>
      <c r="CH36" s="8"/>
      <c r="CI36" s="8"/>
      <c r="CJ36" s="8"/>
      <c r="CK36" s="8"/>
      <c r="CL36" s="8"/>
      <c r="CM36" s="8"/>
      <c r="CO36" s="4"/>
      <c r="CP36" s="12"/>
      <c r="CQ36" s="12"/>
      <c r="CR36" s="12"/>
    </row>
    <row r="37" spans="3:96" x14ac:dyDescent="0.35">
      <c r="C37" s="4">
        <v>2019</v>
      </c>
      <c r="D37" s="81">
        <v>7.4188255501E-2</v>
      </c>
      <c r="E37" s="81">
        <v>1.0464274932000001E-2</v>
      </c>
      <c r="F37" s="81">
        <v>1.1328216194E-2</v>
      </c>
      <c r="G37" s="81">
        <v>3.8768134480000002E-3</v>
      </c>
      <c r="H37" s="81">
        <v>-3.7913746156000003E-2</v>
      </c>
      <c r="I37" s="81">
        <v>5.0461088421E-2</v>
      </c>
      <c r="J37" s="81">
        <v>-5.691812345E-3</v>
      </c>
      <c r="K37" s="81">
        <v>-3.0600204270999999E-2</v>
      </c>
      <c r="L37" s="81">
        <v>2.0683384105000001E-2</v>
      </c>
      <c r="M37" s="81">
        <v>3.3505714075999997E-2</v>
      </c>
      <c r="N37" s="81">
        <v>1.5532020949999999E-2</v>
      </c>
      <c r="O37" s="81">
        <v>3.5020168918E-2</v>
      </c>
      <c r="Q37" s="4">
        <v>2019</v>
      </c>
      <c r="R37" s="7">
        <f t="shared" si="8"/>
        <v>1.0741882555010001</v>
      </c>
      <c r="S37" s="7">
        <f t="shared" si="6"/>
        <v>1.0104642749320001</v>
      </c>
      <c r="T37" s="7">
        <f t="shared" si="6"/>
        <v>1.011328216194</v>
      </c>
      <c r="U37" s="7">
        <f t="shared" si="6"/>
        <v>1.0038768134480001</v>
      </c>
      <c r="V37" s="7">
        <f t="shared" si="6"/>
        <v>0.96208625384400004</v>
      </c>
      <c r="W37" s="7">
        <f t="shared" si="6"/>
        <v>1.0504610884209999</v>
      </c>
      <c r="X37" s="7">
        <f t="shared" si="6"/>
        <v>0.99430818765499995</v>
      </c>
      <c r="Y37" s="7">
        <f t="shared" si="6"/>
        <v>0.96939979572900004</v>
      </c>
      <c r="Z37" s="7">
        <f t="shared" si="6"/>
        <v>1.020683384105</v>
      </c>
      <c r="AA37" s="7">
        <f t="shared" si="6"/>
        <v>1.033505714076</v>
      </c>
      <c r="AB37" s="7">
        <f t="shared" si="6"/>
        <v>1.0155320209500001</v>
      </c>
      <c r="AC37" s="7">
        <f t="shared" si="6"/>
        <v>1.0350201689180001</v>
      </c>
      <c r="AD37" s="7"/>
      <c r="AE37" s="4">
        <v>2019</v>
      </c>
      <c r="AF37" s="9">
        <f t="shared" si="9"/>
        <v>0.19025000345450405</v>
      </c>
      <c r="AH37" s="4">
        <v>2019</v>
      </c>
      <c r="AI37" s="82">
        <f>IF('[1]Public Fund Data'!Y53&gt;0,'[1]Public Fund Data'!Y53,0)</f>
        <v>8.468137173898771E-3</v>
      </c>
      <c r="AJ37" s="82">
        <f>IF('[1]Public Fund Data'!Z53&gt;0,'[1]Public Fund Data'!Z53,0)</f>
        <v>0</v>
      </c>
      <c r="AK37" s="82">
        <f>IF('[1]Public Fund Data'!AA53&gt;0,'[1]Public Fund Data'!AA53,0)</f>
        <v>5.0224305795731495E-3</v>
      </c>
      <c r="AL37" s="82">
        <f>IF('[1]Public Fund Data'!AB53&gt;0,'[1]Public Fund Data'!AB53,0)</f>
        <v>0</v>
      </c>
      <c r="AM37" s="82">
        <f>IF('[1]Public Fund Data'!AC53&gt;0,'[1]Public Fund Data'!AC53,0)</f>
        <v>1.0112131944085626E-2</v>
      </c>
      <c r="AN37" s="82">
        <f>IF('[1]Public Fund Data'!AD53&gt;0,'[1]Public Fund Data'!AD53,0)</f>
        <v>0</v>
      </c>
      <c r="AO37" s="82">
        <f>IF('[1]Public Fund Data'!AE53&gt;0,'[1]Public Fund Data'!AE53,0)</f>
        <v>7.0050360949831993E-3</v>
      </c>
      <c r="AP37" s="82">
        <f>IF('[1]Public Fund Data'!AF53&gt;0,'[1]Public Fund Data'!AF53,0)</f>
        <v>0</v>
      </c>
      <c r="AQ37" s="82">
        <f>IF('[1]Public Fund Data'!AG53&gt;0,'[1]Public Fund Data'!AG53,0)</f>
        <v>0</v>
      </c>
      <c r="AR37" s="82">
        <f>IF('[1]Public Fund Data'!AH53&gt;0,'[1]Public Fund Data'!AH53,0)</f>
        <v>0</v>
      </c>
      <c r="AS37" s="82">
        <f>IF('[1]Public Fund Data'!AI53&gt;0,'[1]Public Fund Data'!AI53,0)</f>
        <v>4.2588607264603638E-3</v>
      </c>
      <c r="AT37" s="82">
        <f>IF('[1]Public Fund Data'!AJ53&gt;0,'[1]Public Fund Data'!AJ53,0)</f>
        <v>2.5205302486367709E-3</v>
      </c>
      <c r="AV37" s="4">
        <v>2019</v>
      </c>
      <c r="AW37" s="82">
        <f>IF('[1]Public Fund Data'!Y53&lt;0,'[1]Public Fund Data'!Y53,0)</f>
        <v>0</v>
      </c>
      <c r="AX37" s="82">
        <f>IF('[1]Public Fund Data'!Z53&lt;0,'[1]Public Fund Data'!Z53,0)</f>
        <v>-1.5027050410962944E-2</v>
      </c>
      <c r="AY37" s="82">
        <f>IF('[1]Public Fund Data'!AA53&lt;0,'[1]Public Fund Data'!AA53,0)</f>
        <v>0</v>
      </c>
      <c r="AZ37" s="82">
        <f>IF('[1]Public Fund Data'!AB53&lt;0,'[1]Public Fund Data'!AB53,0)</f>
        <v>-2.4238483325249641E-2</v>
      </c>
      <c r="BA37" s="82">
        <f>IF('[1]Public Fund Data'!AC53&lt;0,'[1]Public Fund Data'!AC53,0)</f>
        <v>0</v>
      </c>
      <c r="BB37" s="82">
        <f>IF('[1]Public Fund Data'!AD53&lt;0,'[1]Public Fund Data'!AD53,0)</f>
        <v>-8.8643641842824361E-3</v>
      </c>
      <c r="BC37" s="82">
        <f>IF('[1]Public Fund Data'!AE53&lt;0,'[1]Public Fund Data'!AE53,0)</f>
        <v>0</v>
      </c>
      <c r="BD37" s="82">
        <f>IF('[1]Public Fund Data'!AF53&lt;0,'[1]Public Fund Data'!AF53,0)</f>
        <v>-4.6942651230521895E-3</v>
      </c>
      <c r="BE37" s="82">
        <f>IF('[1]Public Fund Data'!AG53&lt;0,'[1]Public Fund Data'!AG53,0)</f>
        <v>-7.9727194114214486E-3</v>
      </c>
      <c r="BF37" s="82">
        <f>IF('[1]Public Fund Data'!AH53&lt;0,'[1]Public Fund Data'!AH53,0)</f>
        <v>-2.4233524558678957E-3</v>
      </c>
      <c r="BG37" s="82">
        <f>IF('[1]Public Fund Data'!AI53&lt;0,'[1]Public Fund Data'!AI53,0)</f>
        <v>0</v>
      </c>
      <c r="BH37" s="82">
        <f>IF('[1]Public Fund Data'!AJ53&lt;0,'[1]Public Fund Data'!AJ53,0)</f>
        <v>0</v>
      </c>
      <c r="BJ37" s="4">
        <v>2019</v>
      </c>
      <c r="BK37" s="8">
        <f>BV38*(1+D37)</f>
        <v>82.974672335784987</v>
      </c>
      <c r="BL37" s="8">
        <f t="shared" si="7"/>
        <v>83.84294211949927</v>
      </c>
      <c r="BM37" s="8">
        <f t="shared" si="7"/>
        <v>84.792733094169989</v>
      </c>
      <c r="BN37" s="8">
        <f t="shared" si="7"/>
        <v>85.12145870212214</v>
      </c>
      <c r="BO37" s="8">
        <f t="shared" si="7"/>
        <v>81.894185324461446</v>
      </c>
      <c r="BP37" s="8">
        <f t="shared" si="7"/>
        <v>86.026655051284848</v>
      </c>
      <c r="BQ37" s="8">
        <f t="shared" si="7"/>
        <v>85.537007474064879</v>
      </c>
      <c r="BR37" s="8">
        <f t="shared" si="7"/>
        <v>82.919557572628449</v>
      </c>
      <c r="BS37" s="8">
        <f t="shared" si="7"/>
        <v>84.634614631719785</v>
      </c>
      <c r="BT37" s="8">
        <f t="shared" si="7"/>
        <v>87.470357830502635</v>
      </c>
      <c r="BU37" s="8">
        <f t="shared" si="7"/>
        <v>88.828949260830001</v>
      </c>
      <c r="BV37" s="8">
        <f t="shared" si="7"/>
        <v>91.93975406875272</v>
      </c>
      <c r="BX37" s="4">
        <v>2019</v>
      </c>
      <c r="BY37" s="11" cm="1">
        <f t="array" ref="BY37">SUM(BK37:BV37*D37:O37)/SUM(D37:O37)</f>
        <v>87.453029400771783</v>
      </c>
      <c r="CA37" s="4"/>
      <c r="CB37" s="8"/>
      <c r="CC37" s="8"/>
      <c r="CD37" s="8"/>
      <c r="CE37" s="8"/>
      <c r="CF37" s="8"/>
      <c r="CG37" s="8"/>
      <c r="CH37" s="8"/>
      <c r="CI37" s="8"/>
      <c r="CJ37" s="8"/>
      <c r="CK37" s="8"/>
      <c r="CL37" s="8"/>
      <c r="CM37" s="8"/>
      <c r="CO37" s="4"/>
      <c r="CP37" s="12"/>
      <c r="CQ37" s="12"/>
      <c r="CR37" s="12"/>
    </row>
    <row r="38" spans="3:96" x14ac:dyDescent="0.35">
      <c r="C38" s="4">
        <v>2018</v>
      </c>
      <c r="D38" s="81">
        <v>5.3369578506999998E-2</v>
      </c>
      <c r="E38" s="81">
        <v>-3.2658525160999999E-2</v>
      </c>
      <c r="F38" s="81">
        <v>-7.4173889660000001E-3</v>
      </c>
      <c r="G38" s="81">
        <v>2.2595421210000001E-2</v>
      </c>
      <c r="H38" s="81">
        <v>1.8750067600000001E-4</v>
      </c>
      <c r="I38" s="81">
        <v>-1.9410216846E-2</v>
      </c>
      <c r="J38" s="81">
        <v>2.1768452263000001E-2</v>
      </c>
      <c r="K38" s="81">
        <v>-1.2482803915E-2</v>
      </c>
      <c r="L38" s="81">
        <v>8.3693675979999993E-3</v>
      </c>
      <c r="M38" s="81">
        <v>-8.8089760202999995E-2</v>
      </c>
      <c r="N38" s="81">
        <v>-1.0139360421000001E-2</v>
      </c>
      <c r="O38" s="81">
        <v>-5.0674233159E-2</v>
      </c>
      <c r="Q38" s="4">
        <v>2018</v>
      </c>
      <c r="R38" s="7">
        <f t="shared" si="8"/>
        <v>1.0533695785070001</v>
      </c>
      <c r="S38" s="7">
        <f t="shared" si="6"/>
        <v>0.96734147483900002</v>
      </c>
      <c r="T38" s="7">
        <f t="shared" si="6"/>
        <v>0.99258261103400003</v>
      </c>
      <c r="U38" s="7">
        <f t="shared" si="6"/>
        <v>1.0225954212099999</v>
      </c>
      <c r="V38" s="7">
        <f t="shared" si="6"/>
        <v>1.0001875006759999</v>
      </c>
      <c r="W38" s="7">
        <f t="shared" si="6"/>
        <v>0.98058978315400003</v>
      </c>
      <c r="X38" s="7">
        <f t="shared" si="6"/>
        <v>1.0217684522629999</v>
      </c>
      <c r="Y38" s="7">
        <f t="shared" si="6"/>
        <v>0.98751719608499999</v>
      </c>
      <c r="Z38" s="7">
        <f t="shared" si="6"/>
        <v>1.0083693675980001</v>
      </c>
      <c r="AA38" s="7">
        <f t="shared" si="6"/>
        <v>0.91191023979700003</v>
      </c>
      <c r="AB38" s="7">
        <f t="shared" si="6"/>
        <v>0.98986063957899995</v>
      </c>
      <c r="AC38" s="7">
        <f t="shared" si="6"/>
        <v>0.94932576684100001</v>
      </c>
      <c r="AD38" s="7"/>
      <c r="AE38" s="4">
        <v>2018</v>
      </c>
      <c r="AF38" s="9">
        <f t="shared" si="9"/>
        <v>-0.11558094563292176</v>
      </c>
      <c r="AH38" s="4">
        <v>2018</v>
      </c>
      <c r="AI38" s="82">
        <f>IF('[1]Public Fund Data'!Y54&gt;0,'[1]Public Fund Data'!Y54,0)</f>
        <v>3.2101087621431434E-3</v>
      </c>
      <c r="AJ38" s="82">
        <f>IF('[1]Public Fund Data'!Z54&gt;0,'[1]Public Fund Data'!Z54,0)</f>
        <v>1.2477482748372223E-2</v>
      </c>
      <c r="AK38" s="82">
        <f>IF('[1]Public Fund Data'!AA54&gt;0,'[1]Public Fund Data'!AA54,0)</f>
        <v>1.0606222597969922E-2</v>
      </c>
      <c r="AL38" s="82">
        <f>IF('[1]Public Fund Data'!AB54&gt;0,'[1]Public Fund Data'!AB54,0)</f>
        <v>0</v>
      </c>
      <c r="AM38" s="82">
        <f>IF('[1]Public Fund Data'!AC54&gt;0,'[1]Public Fund Data'!AC54,0)</f>
        <v>2.266546561820211E-2</v>
      </c>
      <c r="AN38" s="82">
        <f>IF('[1]Public Fund Data'!AD54&gt;0,'[1]Public Fund Data'!AD54,0)</f>
        <v>0</v>
      </c>
      <c r="AO38" s="82">
        <f>IF('[1]Public Fund Data'!AE54&gt;0,'[1]Public Fund Data'!AE54,0)</f>
        <v>0</v>
      </c>
      <c r="AP38" s="82">
        <f>IF('[1]Public Fund Data'!AF54&gt;0,'[1]Public Fund Data'!AF54,0)</f>
        <v>6.8297151015643889E-3</v>
      </c>
      <c r="AQ38" s="82">
        <f>IF('[1]Public Fund Data'!AG54&gt;0,'[1]Public Fund Data'!AG54,0)</f>
        <v>0</v>
      </c>
      <c r="AR38" s="82">
        <f>IF('[1]Public Fund Data'!AH54&gt;0,'[1]Public Fund Data'!AH54,0)</f>
        <v>0</v>
      </c>
      <c r="AS38" s="82">
        <f>IF('[1]Public Fund Data'!AI54&gt;0,'[1]Public Fund Data'!AI54,0)</f>
        <v>0</v>
      </c>
      <c r="AT38" s="82">
        <f>IF('[1]Public Fund Data'!AJ54&gt;0,'[1]Public Fund Data'!AJ54,0)</f>
        <v>0</v>
      </c>
      <c r="AV38" s="4">
        <v>2018</v>
      </c>
      <c r="AW38" s="82">
        <f>IF('[1]Public Fund Data'!Y54&lt;0,'[1]Public Fund Data'!Y54,0)</f>
        <v>0</v>
      </c>
      <c r="AX38" s="82">
        <f>IF('[1]Public Fund Data'!Z54&lt;0,'[1]Public Fund Data'!Z54,0)</f>
        <v>0</v>
      </c>
      <c r="AY38" s="82">
        <f>IF('[1]Public Fund Data'!AA54&lt;0,'[1]Public Fund Data'!AA54,0)</f>
        <v>0</v>
      </c>
      <c r="AZ38" s="82">
        <f>IF('[1]Public Fund Data'!AB54&lt;0,'[1]Public Fund Data'!AB54,0)</f>
        <v>-2.3724784401992632E-4</v>
      </c>
      <c r="BA38" s="82">
        <f>IF('[1]Public Fund Data'!AC54&lt;0,'[1]Public Fund Data'!AC54,0)</f>
        <v>0</v>
      </c>
      <c r="BB38" s="82">
        <f>IF('[1]Public Fund Data'!AD54&lt;0,'[1]Public Fund Data'!AD54,0)</f>
        <v>-7.1929786419985542E-3</v>
      </c>
      <c r="BC38" s="82">
        <f>IF('[1]Public Fund Data'!AE54&lt;0,'[1]Public Fund Data'!AE54,0)</f>
        <v>-2.8468410451347216E-3</v>
      </c>
      <c r="BD38" s="82">
        <f>IF('[1]Public Fund Data'!AF54&lt;0,'[1]Public Fund Data'!AF54,0)</f>
        <v>0</v>
      </c>
      <c r="BE38" s="82">
        <f>IF('[1]Public Fund Data'!AG54&lt;0,'[1]Public Fund Data'!AG54,0)</f>
        <v>-3.0943482727241456E-4</v>
      </c>
      <c r="BF38" s="82">
        <f>IF('[1]Public Fund Data'!AH54&lt;0,'[1]Public Fund Data'!AH54,0)</f>
        <v>-8.497658660904156E-3</v>
      </c>
      <c r="BG38" s="82">
        <f>IF('[1]Public Fund Data'!AI54&lt;0,'[1]Public Fund Data'!AI54,0)</f>
        <v>-8.879249895643428E-3</v>
      </c>
      <c r="BH38" s="82">
        <f>IF('[1]Public Fund Data'!AJ54&lt;0,'[1]Public Fund Data'!AJ54,0)</f>
        <v>-2.1304366641095099E-3</v>
      </c>
      <c r="BJ38" s="4">
        <v>2018</v>
      </c>
      <c r="BK38" s="8">
        <v>92</v>
      </c>
      <c r="BL38" s="8">
        <f t="shared" si="7"/>
        <v>88.995415685188007</v>
      </c>
      <c r="BM38" s="8">
        <f t="shared" si="7"/>
        <v>88.335302070860109</v>
      </c>
      <c r="BN38" s="8">
        <f t="shared" si="7"/>
        <v>90.331275428863776</v>
      </c>
      <c r="BO38" s="8">
        <f t="shared" si="7"/>
        <v>90.348212604070625</v>
      </c>
      <c r="BP38" s="8">
        <f t="shared" si="7"/>
        <v>88.594534205777109</v>
      </c>
      <c r="BQ38" s="8">
        <f t="shared" si="7"/>
        <v>90.523100094398288</v>
      </c>
      <c r="BR38" s="8">
        <f t="shared" si="7"/>
        <v>89.393117986142002</v>
      </c>
      <c r="BS38" s="8">
        <f t="shared" si="7"/>
        <v>90.141281851299425</v>
      </c>
      <c r="BT38" s="8">
        <f t="shared" si="7"/>
        <v>82.200757948627427</v>
      </c>
      <c r="BU38" s="8">
        <f t="shared" si="7"/>
        <v>81.367294836906908</v>
      </c>
      <c r="BV38" s="8">
        <f t="shared" si="7"/>
        <v>77.244069566824393</v>
      </c>
      <c r="BX38" s="4">
        <v>2018</v>
      </c>
      <c r="BY38" s="11" cm="1">
        <f t="array" ref="BY38">SUM(BK38:BV38*D38:O38)/SUM(D38:O38)</f>
        <v>75.793299767137896</v>
      </c>
      <c r="CA38" s="4" t="s">
        <v>10</v>
      </c>
      <c r="CB38" s="4" t="s">
        <v>11</v>
      </c>
      <c r="CC38" s="4" t="s">
        <v>12</v>
      </c>
      <c r="CD38" s="4" t="s">
        <v>13</v>
      </c>
      <c r="CE38" s="4" t="s">
        <v>14</v>
      </c>
      <c r="CF38" s="4" t="s">
        <v>15</v>
      </c>
      <c r="CG38" s="4" t="s">
        <v>16</v>
      </c>
      <c r="CH38" s="4" t="s">
        <v>17</v>
      </c>
      <c r="CI38" s="4" t="s">
        <v>18</v>
      </c>
      <c r="CJ38" s="4" t="s">
        <v>19</v>
      </c>
      <c r="CK38" s="4" t="s">
        <v>7</v>
      </c>
      <c r="CL38" s="4" t="s">
        <v>8</v>
      </c>
      <c r="CM38" s="4" t="s">
        <v>9</v>
      </c>
      <c r="CO38" s="4"/>
      <c r="CP38" s="12"/>
      <c r="CQ38" s="12"/>
      <c r="CR38" s="12"/>
    </row>
    <row r="39" spans="3:96" x14ac:dyDescent="0.35">
      <c r="C39" s="4">
        <v>2017</v>
      </c>
      <c r="D39" s="81">
        <v>4.2624429669999998E-2</v>
      </c>
      <c r="E39" s="81">
        <v>2.5108670087000001E-2</v>
      </c>
      <c r="F39" s="81">
        <v>2.8401038754000001E-2</v>
      </c>
      <c r="G39" s="81">
        <v>3.7845329896E-2</v>
      </c>
      <c r="H39" s="81">
        <v>4.8890462581999999E-2</v>
      </c>
      <c r="I39" s="81">
        <v>7.9756989130000001E-3</v>
      </c>
      <c r="J39" s="81">
        <v>2.7027672526999998E-2</v>
      </c>
      <c r="K39" s="81">
        <v>1.9579846386000001E-2</v>
      </c>
      <c r="L39" s="81">
        <v>2.3333972012E-2</v>
      </c>
      <c r="M39" s="81">
        <v>3.0951839217999998E-2</v>
      </c>
      <c r="N39" s="81">
        <v>1.308063151E-3</v>
      </c>
      <c r="O39" s="81">
        <v>1.9471636420999999E-2</v>
      </c>
      <c r="Q39" s="4">
        <v>2017</v>
      </c>
      <c r="R39" s="7">
        <f t="shared" si="8"/>
        <v>1.04262442967</v>
      </c>
      <c r="S39" s="7">
        <f t="shared" si="6"/>
        <v>1.025108670087</v>
      </c>
      <c r="T39" s="7">
        <f t="shared" si="6"/>
        <v>1.0284010387539999</v>
      </c>
      <c r="U39" s="7">
        <f t="shared" si="6"/>
        <v>1.037845329896</v>
      </c>
      <c r="V39" s="7">
        <f t="shared" si="6"/>
        <v>1.0488904625819999</v>
      </c>
      <c r="W39" s="7">
        <f t="shared" si="6"/>
        <v>1.007975698913</v>
      </c>
      <c r="X39" s="7">
        <f t="shared" si="6"/>
        <v>1.027027672527</v>
      </c>
      <c r="Y39" s="7">
        <f t="shared" si="6"/>
        <v>1.019579846386</v>
      </c>
      <c r="Z39" s="7">
        <f t="shared" si="6"/>
        <v>1.023333972012</v>
      </c>
      <c r="AA39" s="7">
        <f t="shared" si="6"/>
        <v>1.0309518392179999</v>
      </c>
      <c r="AB39" s="7">
        <f t="shared" si="6"/>
        <v>1.0013080631510001</v>
      </c>
      <c r="AC39" s="7">
        <f t="shared" si="6"/>
        <v>1.0194716364209999</v>
      </c>
      <c r="AD39" s="7"/>
      <c r="AE39" s="4">
        <v>2017</v>
      </c>
      <c r="AF39" s="9">
        <f t="shared" si="9"/>
        <v>0.36011353343239527</v>
      </c>
      <c r="AH39" s="4">
        <v>2017</v>
      </c>
      <c r="AI39" s="82">
        <f>IF('[1]Public Fund Data'!Y55&gt;0,'[1]Public Fund Data'!Y55,0)</f>
        <v>1.3616596070585164E-2</v>
      </c>
      <c r="AJ39" s="82">
        <f>IF('[1]Public Fund Data'!Z55&gt;0,'[1]Public Fund Data'!Z55,0)</f>
        <v>1.080919968742176E-2</v>
      </c>
      <c r="AK39" s="82">
        <f>IF('[1]Public Fund Data'!AA55&gt;0,'[1]Public Fund Data'!AA55,0)</f>
        <v>8.7236321400539427E-4</v>
      </c>
      <c r="AL39" s="82">
        <f>IF('[1]Public Fund Data'!AB55&gt;0,'[1]Public Fund Data'!AB55,0)</f>
        <v>1.2400389453662418E-2</v>
      </c>
      <c r="AM39" s="82">
        <f>IF('[1]Public Fund Data'!AC55&gt;0,'[1]Public Fund Data'!AC55,0)</f>
        <v>1.2186518962932297E-2</v>
      </c>
      <c r="AN39" s="82">
        <f>IF('[1]Public Fund Data'!AD55&gt;0,'[1]Public Fund Data'!AD55,0)</f>
        <v>9.7442765306296076E-3</v>
      </c>
      <c r="AO39" s="82">
        <f>IF('[1]Public Fund Data'!AE55&gt;0,'[1]Public Fund Data'!AE55,0)</f>
        <v>0</v>
      </c>
      <c r="AP39" s="82">
        <f>IF('[1]Public Fund Data'!AF55&gt;0,'[1]Public Fund Data'!AF55,0)</f>
        <v>1.9956646033293092E-2</v>
      </c>
      <c r="AQ39" s="82">
        <f>IF('[1]Public Fund Data'!AG55&gt;0,'[1]Public Fund Data'!AG55,0)</f>
        <v>0</v>
      </c>
      <c r="AR39" s="82">
        <f>IF('[1]Public Fund Data'!AH55&gt;0,'[1]Public Fund Data'!AH55,0)</f>
        <v>1.5767134533399906E-2</v>
      </c>
      <c r="AS39" s="82">
        <f>IF('[1]Public Fund Data'!AI55&gt;0,'[1]Public Fund Data'!AI55,0)</f>
        <v>0</v>
      </c>
      <c r="AT39" s="82">
        <f>IF('[1]Public Fund Data'!AJ55&gt;0,'[1]Public Fund Data'!AJ55,0)</f>
        <v>3.4204694109925826E-3</v>
      </c>
      <c r="AV39" s="4">
        <v>2017</v>
      </c>
      <c r="AW39" s="82">
        <f>IF('[1]Public Fund Data'!Y55&lt;0,'[1]Public Fund Data'!Y55,0)</f>
        <v>0</v>
      </c>
      <c r="AX39" s="82">
        <f>IF('[1]Public Fund Data'!Z55&lt;0,'[1]Public Fund Data'!Z55,0)</f>
        <v>0</v>
      </c>
      <c r="AY39" s="82">
        <f>IF('[1]Public Fund Data'!AA55&lt;0,'[1]Public Fund Data'!AA55,0)</f>
        <v>0</v>
      </c>
      <c r="AZ39" s="82">
        <f>IF('[1]Public Fund Data'!AB55&lt;0,'[1]Public Fund Data'!AB55,0)</f>
        <v>0</v>
      </c>
      <c r="BA39" s="82">
        <f>IF('[1]Public Fund Data'!AC55&lt;0,'[1]Public Fund Data'!AC55,0)</f>
        <v>0</v>
      </c>
      <c r="BB39" s="82">
        <f>IF('[1]Public Fund Data'!AD55&lt;0,'[1]Public Fund Data'!AD55,0)</f>
        <v>0</v>
      </c>
      <c r="BC39" s="82">
        <f>IF('[1]Public Fund Data'!AE55&lt;0,'[1]Public Fund Data'!AE55,0)</f>
        <v>-1.8181608716347809E-3</v>
      </c>
      <c r="BD39" s="82">
        <f>IF('[1]Public Fund Data'!AF55&lt;0,'[1]Public Fund Data'!AF55,0)</f>
        <v>0</v>
      </c>
      <c r="BE39" s="82">
        <f>IF('[1]Public Fund Data'!AG55&lt;0,'[1]Public Fund Data'!AG55,0)</f>
        <v>-1.5464558518368185E-3</v>
      </c>
      <c r="BF39" s="82">
        <f>IF('[1]Public Fund Data'!AH55&lt;0,'[1]Public Fund Data'!AH55,0)</f>
        <v>0</v>
      </c>
      <c r="BG39" s="82">
        <f>IF('[1]Public Fund Data'!AI55&lt;0,'[1]Public Fund Data'!AI55,0)</f>
        <v>-9.1811642040889475E-3</v>
      </c>
      <c r="BH39" s="82">
        <f>IF('[1]Public Fund Data'!AJ55&lt;0,'[1]Public Fund Data'!AJ55,0)</f>
        <v>0</v>
      </c>
      <c r="BJ39" s="4">
        <v>2017</v>
      </c>
      <c r="BK39" s="8">
        <f>BV40*(1+D39)</f>
        <v>109.4701780755083</v>
      </c>
      <c r="BL39" s="8">
        <f t="shared" si="7"/>
        <v>112.21882866117139</v>
      </c>
      <c r="BM39" s="8">
        <f t="shared" si="7"/>
        <v>115.4059599629058</v>
      </c>
      <c r="BN39" s="8">
        <f t="shared" si="7"/>
        <v>119.77353658966653</v>
      </c>
      <c r="BO39" s="8">
        <f t="shared" si="7"/>
        <v>125.62932019861742</v>
      </c>
      <c r="BP39" s="8">
        <f t="shared" si="7"/>
        <v>126.63130183116647</v>
      </c>
      <c r="BQ39" s="8">
        <f t="shared" si="7"/>
        <v>130.05385118872692</v>
      </c>
      <c r="BR39" s="8">
        <f t="shared" si="7"/>
        <v>132.6002856169099</v>
      </c>
      <c r="BS39" s="8">
        <f t="shared" si="7"/>
        <v>135.69437697027809</v>
      </c>
      <c r="BT39" s="8">
        <f t="shared" si="7"/>
        <v>139.89436750904881</v>
      </c>
      <c r="BU39" s="8">
        <f t="shared" si="7"/>
        <v>140.07735817621986</v>
      </c>
      <c r="BV39" s="8">
        <f t="shared" si="7"/>
        <v>142.8048935654414</v>
      </c>
      <c r="BX39" s="4">
        <v>2017</v>
      </c>
      <c r="BY39" s="11" cm="1">
        <f t="array" ref="BY39">SUM(BK39:BV39*D39:O39)/SUM(D39:O39)</f>
        <v>124.84961457290173</v>
      </c>
      <c r="CA39" s="4">
        <v>2023</v>
      </c>
      <c r="CB39" s="83">
        <v>1.059754793115</v>
      </c>
      <c r="CC39" s="83">
        <v>0.97582217397799997</v>
      </c>
      <c r="CD39" s="83">
        <v>1.017746873726</v>
      </c>
      <c r="CE39" s="83">
        <v>1.013308047482</v>
      </c>
      <c r="CF39" s="83">
        <v>0.95164355489700003</v>
      </c>
      <c r="CG39" s="83">
        <v>1.0554054759460001</v>
      </c>
      <c r="CH39" s="83">
        <v>1.034255741078</v>
      </c>
      <c r="CI39" s="83">
        <v>0.96777313557900002</v>
      </c>
      <c r="CJ39" s="83">
        <v>0.97118937458999999</v>
      </c>
      <c r="CK39" s="83">
        <v>0.95550000000000002</v>
      </c>
      <c r="CL39" s="83">
        <v>1.1020000000000001</v>
      </c>
      <c r="CM39" s="83">
        <v>1.05158</v>
      </c>
      <c r="CO39" s="4"/>
      <c r="CP39" s="12"/>
      <c r="CQ39" s="12"/>
      <c r="CR39" s="12"/>
    </row>
    <row r="40" spans="3:96" x14ac:dyDescent="0.35">
      <c r="C40" s="4">
        <v>2016</v>
      </c>
      <c r="D40" s="81">
        <v>-6.6486096457000002E-2</v>
      </c>
      <c r="E40" s="81">
        <v>-9.457829462E-3</v>
      </c>
      <c r="F40" s="81">
        <v>6.1802125298999998E-2</v>
      </c>
      <c r="G40" s="81">
        <v>1.6741890111E-2</v>
      </c>
      <c r="H40" s="81">
        <v>-8.7616751599999996E-4</v>
      </c>
      <c r="I40" s="81">
        <v>-1.1153380373E-2</v>
      </c>
      <c r="J40" s="81">
        <v>4.7575513605000001E-2</v>
      </c>
      <c r="K40" s="81">
        <v>-1.5381384327E-2</v>
      </c>
      <c r="L40" s="81">
        <v>3.1570987678999997E-2</v>
      </c>
      <c r="M40" s="81">
        <v>-1.3001956485999999E-2</v>
      </c>
      <c r="N40" s="81">
        <v>-1.0403788539E-2</v>
      </c>
      <c r="O40" s="81">
        <v>2.8211920734000001E-2</v>
      </c>
      <c r="Q40" s="4">
        <v>2016</v>
      </c>
      <c r="R40" s="7">
        <f t="shared" si="8"/>
        <v>0.93351390354300001</v>
      </c>
      <c r="S40" s="7">
        <f t="shared" si="6"/>
        <v>0.99054217053799998</v>
      </c>
      <c r="T40" s="7">
        <f t="shared" si="6"/>
        <v>1.061802125299</v>
      </c>
      <c r="U40" s="7">
        <f t="shared" si="6"/>
        <v>1.0167418901109999</v>
      </c>
      <c r="V40" s="7">
        <f t="shared" si="6"/>
        <v>0.99912383248400005</v>
      </c>
      <c r="W40" s="7">
        <f t="shared" si="6"/>
        <v>0.98884661962700005</v>
      </c>
      <c r="X40" s="7">
        <f t="shared" si="6"/>
        <v>1.047575513605</v>
      </c>
      <c r="Y40" s="7">
        <f t="shared" si="6"/>
        <v>0.98461861567300002</v>
      </c>
      <c r="Z40" s="7">
        <f t="shared" si="6"/>
        <v>1.031570987679</v>
      </c>
      <c r="AA40" s="7">
        <f t="shared" si="6"/>
        <v>0.986998043514</v>
      </c>
      <c r="AB40" s="7">
        <f t="shared" si="6"/>
        <v>0.98959621146099996</v>
      </c>
      <c r="AC40" s="7">
        <f t="shared" si="6"/>
        <v>1.0282119207339999</v>
      </c>
      <c r="AD40" s="7"/>
      <c r="AE40" s="4">
        <v>2016</v>
      </c>
      <c r="AF40" s="9">
        <f t="shared" si="9"/>
        <v>5.3915447153445761E-2</v>
      </c>
      <c r="AH40" s="4">
        <v>2016</v>
      </c>
      <c r="AI40" s="82">
        <f>IF('[1]Public Fund Data'!Y56&gt;0,'[1]Public Fund Data'!Y56,0)</f>
        <v>5.8278337648526163E-3</v>
      </c>
      <c r="AJ40" s="82">
        <f>IF('[1]Public Fund Data'!Z56&gt;0,'[1]Public Fund Data'!Z56,0)</f>
        <v>8.8629359396591671E-3</v>
      </c>
      <c r="AK40" s="82">
        <f>IF('[1]Public Fund Data'!AA56&gt;0,'[1]Public Fund Data'!AA56,0)</f>
        <v>0</v>
      </c>
      <c r="AL40" s="82">
        <f>IF('[1]Public Fund Data'!AB56&gt;0,'[1]Public Fund Data'!AB56,0)</f>
        <v>0</v>
      </c>
      <c r="AM40" s="82">
        <f>IF('[1]Public Fund Data'!AC56&gt;0,'[1]Public Fund Data'!AC56,0)</f>
        <v>8.2079117237782752E-3</v>
      </c>
      <c r="AN40" s="82">
        <f>IF('[1]Public Fund Data'!AD56&gt;0,'[1]Public Fund Data'!AD56,0)</f>
        <v>2.2414264971357522E-2</v>
      </c>
      <c r="AO40" s="82">
        <f>IF('[1]Public Fund Data'!AE56&gt;0,'[1]Public Fund Data'!AE56,0)</f>
        <v>0</v>
      </c>
      <c r="AP40" s="82">
        <f>IF('[1]Public Fund Data'!AF56&gt;0,'[1]Public Fund Data'!AF56,0)</f>
        <v>0</v>
      </c>
      <c r="AQ40" s="82">
        <f>IF('[1]Public Fund Data'!AG56&gt;0,'[1]Public Fund Data'!AG56,0)</f>
        <v>1.9286673052514504E-2</v>
      </c>
      <c r="AR40" s="82">
        <f>IF('[1]Public Fund Data'!AH56&gt;0,'[1]Public Fund Data'!AH56,0)</f>
        <v>7.4528545176286709E-3</v>
      </c>
      <c r="AS40" s="82">
        <f>IF('[1]Public Fund Data'!AI56&gt;0,'[1]Public Fund Data'!AI56,0)</f>
        <v>9.5122697194031467E-3</v>
      </c>
      <c r="AT40" s="82">
        <f>IF('[1]Public Fund Data'!AJ56&gt;0,'[1]Public Fund Data'!AJ56,0)</f>
        <v>0</v>
      </c>
      <c r="AV40" s="4">
        <v>2016</v>
      </c>
      <c r="AW40" s="82">
        <f>IF('[1]Public Fund Data'!Y56&lt;0,'[1]Public Fund Data'!Y56,0)</f>
        <v>0</v>
      </c>
      <c r="AX40" s="82">
        <f>IF('[1]Public Fund Data'!Z56&lt;0,'[1]Public Fund Data'!Z56,0)</f>
        <v>0</v>
      </c>
      <c r="AY40" s="82">
        <f>IF('[1]Public Fund Data'!AA56&lt;0,'[1]Public Fund Data'!AA56,0)</f>
        <v>-3.265320514130178E-3</v>
      </c>
      <c r="AZ40" s="82">
        <f>IF('[1]Public Fund Data'!AB56&lt;0,'[1]Public Fund Data'!AB56,0)</f>
        <v>-1.2209208703296694E-2</v>
      </c>
      <c r="BA40" s="82">
        <f>IF('[1]Public Fund Data'!AC56&lt;0,'[1]Public Fund Data'!AC56,0)</f>
        <v>0</v>
      </c>
      <c r="BB40" s="82">
        <f>IF('[1]Public Fund Data'!AD56&lt;0,'[1]Public Fund Data'!AD56,0)</f>
        <v>0</v>
      </c>
      <c r="BC40" s="82">
        <f>IF('[1]Public Fund Data'!AE56&lt;0,'[1]Public Fund Data'!AE56,0)</f>
        <v>-3.1053222469386091E-3</v>
      </c>
      <c r="BD40" s="82">
        <f>IF('[1]Public Fund Data'!AF56&lt;0,'[1]Public Fund Data'!AF56,0)</f>
        <v>-1.6091343447129168E-2</v>
      </c>
      <c r="BE40" s="82">
        <f>IF('[1]Public Fund Data'!AG56&lt;0,'[1]Public Fund Data'!AG56,0)</f>
        <v>0</v>
      </c>
      <c r="BF40" s="82">
        <f>IF('[1]Public Fund Data'!AH56&lt;0,'[1]Public Fund Data'!AH56,0)</f>
        <v>0</v>
      </c>
      <c r="BG40" s="82">
        <f>IF('[1]Public Fund Data'!AI56&lt;0,'[1]Public Fund Data'!AI56,0)</f>
        <v>0</v>
      </c>
      <c r="BH40" s="82">
        <f>IF('[1]Public Fund Data'!AJ56&lt;0,'[1]Public Fund Data'!AJ56,0)</f>
        <v>-5.982410933906751E-3</v>
      </c>
      <c r="BJ40" s="4">
        <v>2016</v>
      </c>
      <c r="BK40" s="8">
        <v>93</v>
      </c>
      <c r="BL40" s="8">
        <f t="shared" si="7"/>
        <v>92.120421860034</v>
      </c>
      <c r="BM40" s="8">
        <f t="shared" si="7"/>
        <v>97.81365971442456</v>
      </c>
      <c r="BN40" s="8">
        <f t="shared" si="7"/>
        <v>99.451245256718195</v>
      </c>
      <c r="BO40" s="8">
        <f t="shared" si="7"/>
        <v>99.364109306198515</v>
      </c>
      <c r="BP40" s="8">
        <f t="shared" si="7"/>
        <v>98.255863599682144</v>
      </c>
      <c r="BQ40" s="8">
        <f t="shared" si="7"/>
        <v>102.93043677513985</v>
      </c>
      <c r="BR40" s="8">
        <f t="shared" si="7"/>
        <v>101.34722416815545</v>
      </c>
      <c r="BS40" s="8">
        <f t="shared" si="7"/>
        <v>104.54685613366914</v>
      </c>
      <c r="BT40" s="8">
        <f t="shared" si="7"/>
        <v>103.18754245947108</v>
      </c>
      <c r="BU40" s="8">
        <f t="shared" si="7"/>
        <v>102.11400108786366</v>
      </c>
      <c r="BV40" s="8">
        <f t="shared" si="7"/>
        <v>104.99483319238605</v>
      </c>
      <c r="BX40" s="4">
        <v>2016</v>
      </c>
      <c r="BY40" s="11" cm="1">
        <f t="array" ref="BY40">SUM(BK40:BV40*D40:O40)/SUM(D40:O40)</f>
        <v>112.77181231863561</v>
      </c>
      <c r="CA40" s="4"/>
      <c r="CB40" s="8"/>
      <c r="CC40" s="8"/>
      <c r="CD40" s="8"/>
      <c r="CE40" s="8"/>
      <c r="CF40" s="8"/>
      <c r="CG40" s="8"/>
      <c r="CH40" s="8"/>
      <c r="CI40" s="8"/>
      <c r="CJ40" s="8"/>
      <c r="CK40" s="8"/>
      <c r="CL40" s="8"/>
      <c r="CM40" s="8"/>
      <c r="CO40" s="4"/>
      <c r="CP40" s="12"/>
      <c r="CQ40" s="12"/>
      <c r="CR40" s="12"/>
    </row>
    <row r="41" spans="3:96" x14ac:dyDescent="0.35">
      <c r="C41" s="4">
        <v>2015</v>
      </c>
      <c r="D41" s="81">
        <v>6.8750066680000003E-3</v>
      </c>
      <c r="E41" s="81">
        <v>5.4396086601000003E-2</v>
      </c>
      <c r="F41" s="81">
        <v>-1.2045735762E-2</v>
      </c>
      <c r="G41" s="81">
        <v>3.8796283881000003E-2</v>
      </c>
      <c r="H41" s="81">
        <v>-4.0734358480000003E-3</v>
      </c>
      <c r="I41" s="81">
        <v>-1.7517016284E-2</v>
      </c>
      <c r="J41" s="81">
        <v>2.6966286036999999E-2</v>
      </c>
      <c r="K41" s="81">
        <v>-6.3498266733000006E-2</v>
      </c>
      <c r="L41" s="81">
        <v>-4.4316814305999999E-2</v>
      </c>
      <c r="M41" s="81">
        <v>7.4860464397000004E-2</v>
      </c>
      <c r="N41" s="81">
        <v>-6.4891195480000002E-3</v>
      </c>
      <c r="O41" s="81">
        <v>5.1815757720000003E-3</v>
      </c>
      <c r="Q41" s="4">
        <v>2015</v>
      </c>
      <c r="R41" s="7">
        <f t="shared" si="8"/>
        <v>1.0068750066679999</v>
      </c>
      <c r="S41" s="7">
        <f t="shared" si="6"/>
        <v>1.054396086601</v>
      </c>
      <c r="T41" s="7">
        <f t="shared" si="6"/>
        <v>0.98795426423800004</v>
      </c>
      <c r="U41" s="7">
        <f t="shared" si="6"/>
        <v>1.0387962838810001</v>
      </c>
      <c r="V41" s="7">
        <f t="shared" si="6"/>
        <v>0.99592656415199998</v>
      </c>
      <c r="W41" s="7">
        <f t="shared" si="6"/>
        <v>0.98248298371599996</v>
      </c>
      <c r="X41" s="7">
        <f t="shared" si="6"/>
        <v>1.0269662860369999</v>
      </c>
      <c r="Y41" s="7">
        <f t="shared" si="6"/>
        <v>0.93650173326700004</v>
      </c>
      <c r="Z41" s="7">
        <f t="shared" si="6"/>
        <v>0.95568318569400001</v>
      </c>
      <c r="AA41" s="7">
        <f t="shared" si="6"/>
        <v>1.0748604643970001</v>
      </c>
      <c r="AB41" s="7">
        <f t="shared" si="6"/>
        <v>0.99351088045199998</v>
      </c>
      <c r="AC41" s="7">
        <f t="shared" si="6"/>
        <v>1.005181575772</v>
      </c>
      <c r="AD41" s="7"/>
      <c r="AE41" s="4">
        <v>2015</v>
      </c>
      <c r="AF41" s="9">
        <f t="shared" si="9"/>
        <v>5.1833213872885864E-2</v>
      </c>
      <c r="AH41" s="4">
        <v>2015</v>
      </c>
      <c r="AI41" s="82">
        <f>IF('[1]Public Fund Data'!Y57&gt;0,'[1]Public Fund Data'!Y57,0)</f>
        <v>1.9866515960932311E-3</v>
      </c>
      <c r="AJ41" s="82">
        <f>IF('[1]Public Fund Data'!Z57&gt;0,'[1]Public Fund Data'!Z57,0)</f>
        <v>0</v>
      </c>
      <c r="AK41" s="82">
        <f>IF('[1]Public Fund Data'!AA57&gt;0,'[1]Public Fund Data'!AA57,0)</f>
        <v>3.1453558234902576E-3</v>
      </c>
      <c r="AL41" s="82">
        <f>IF('[1]Public Fund Data'!AB57&gt;0,'[1]Public Fund Data'!AB57,0)</f>
        <v>0</v>
      </c>
      <c r="AM41" s="82">
        <f>IF('[1]Public Fund Data'!AC57&gt;0,'[1]Public Fund Data'!AC57,0)</f>
        <v>1.045350243712901E-3</v>
      </c>
      <c r="AN41" s="82">
        <f>IF('[1]Public Fund Data'!AD57&gt;0,'[1]Public Fund Data'!AD57,0)</f>
        <v>1.0816524447875994E-2</v>
      </c>
      <c r="AO41" s="82">
        <f>IF('[1]Public Fund Data'!AE57&gt;0,'[1]Public Fund Data'!AE57,0)</f>
        <v>6.2029633915484453E-3</v>
      </c>
      <c r="AP41" s="82">
        <f>IF('[1]Public Fund Data'!AF57&gt;0,'[1]Public Fund Data'!AF57,0)</f>
        <v>1.0064641759682094E-2</v>
      </c>
      <c r="AQ41" s="82">
        <f>IF('[1]Public Fund Data'!AG57&gt;0,'[1]Public Fund Data'!AG57,0)</f>
        <v>6.4589052729312341E-3</v>
      </c>
      <c r="AR41" s="82">
        <f>IF('[1]Public Fund Data'!AH57&gt;0,'[1]Public Fund Data'!AH57,0)</f>
        <v>0</v>
      </c>
      <c r="AS41" s="82">
        <f>IF('[1]Public Fund Data'!AI57&gt;0,'[1]Public Fund Data'!AI57,0)</f>
        <v>9.0677507695847911E-3</v>
      </c>
      <c r="AT41" s="82">
        <f>IF('[1]Public Fund Data'!AJ57&gt;0,'[1]Public Fund Data'!AJ57,0)</f>
        <v>1.8655696325125024E-2</v>
      </c>
      <c r="AV41" s="4">
        <v>2015</v>
      </c>
      <c r="AW41" s="82">
        <f>IF('[1]Public Fund Data'!Y57&lt;0,'[1]Public Fund Data'!Y57,0)</f>
        <v>0</v>
      </c>
      <c r="AX41" s="82">
        <f>IF('[1]Public Fund Data'!Z57&lt;0,'[1]Public Fund Data'!Z57,0)</f>
        <v>-5.3847837085357134E-3</v>
      </c>
      <c r="AY41" s="82">
        <f>IF('[1]Public Fund Data'!AA57&lt;0,'[1]Public Fund Data'!AA57,0)</f>
        <v>0</v>
      </c>
      <c r="AZ41" s="82">
        <f>IF('[1]Public Fund Data'!AB57&lt;0,'[1]Public Fund Data'!AB57,0)</f>
        <v>-2.0327396992193339E-3</v>
      </c>
      <c r="BA41" s="82">
        <f>IF('[1]Public Fund Data'!AC57&lt;0,'[1]Public Fund Data'!AC57,0)</f>
        <v>0</v>
      </c>
      <c r="BB41" s="82">
        <f>IF('[1]Public Fund Data'!AD57&lt;0,'[1]Public Fund Data'!AD57,0)</f>
        <v>0</v>
      </c>
      <c r="BC41" s="82">
        <f>IF('[1]Public Fund Data'!AE57&lt;0,'[1]Public Fund Data'!AE57,0)</f>
        <v>0</v>
      </c>
      <c r="BD41" s="82">
        <f>IF('[1]Public Fund Data'!AF57&lt;0,'[1]Public Fund Data'!AF57,0)</f>
        <v>0</v>
      </c>
      <c r="BE41" s="82">
        <f>IF('[1]Public Fund Data'!AG57&lt;0,'[1]Public Fund Data'!AG57,0)</f>
        <v>0</v>
      </c>
      <c r="BF41" s="82">
        <f>IF('[1]Public Fund Data'!AH57&lt;0,'[1]Public Fund Data'!AH57,0)</f>
        <v>-3.3089740179771399E-3</v>
      </c>
      <c r="BG41" s="82">
        <f>IF('[1]Public Fund Data'!AI57&lt;0,'[1]Public Fund Data'!AI57,0)</f>
        <v>0</v>
      </c>
      <c r="BH41" s="82">
        <f>IF('[1]Public Fund Data'!AJ57&lt;0,'[1]Public Fund Data'!AJ57,0)</f>
        <v>0</v>
      </c>
      <c r="BJ41" s="4">
        <v>2015</v>
      </c>
      <c r="BK41" s="8">
        <f>BV42*(1+D41)</f>
        <v>94.651208701405849</v>
      </c>
      <c r="BL41" s="8">
        <f t="shared" si="7"/>
        <v>99.79986404681685</v>
      </c>
      <c r="BM41" s="8">
        <f t="shared" si="7"/>
        <v>98.597701255425378</v>
      </c>
      <c r="BN41" s="8">
        <f t="shared" si="7"/>
        <v>102.4229256633449</v>
      </c>
      <c r="BO41" s="8">
        <f t="shared" si="7"/>
        <v>102.00571244629079</v>
      </c>
      <c r="BP41" s="8">
        <f t="shared" si="7"/>
        <v>100.21887672030809</v>
      </c>
      <c r="BQ41" s="8">
        <f t="shared" si="7"/>
        <v>102.92140761625475</v>
      </c>
      <c r="BR41" s="8">
        <f t="shared" si="7"/>
        <v>96.386076622901996</v>
      </c>
      <c r="BS41" s="8">
        <f t="shared" si="7"/>
        <v>92.114552763520962</v>
      </c>
      <c r="BT41" s="8">
        <f t="shared" si="7"/>
        <v>99.010290961120106</v>
      </c>
      <c r="BU41" s="8">
        <f t="shared" si="7"/>
        <v>98.367801346591136</v>
      </c>
      <c r="BV41" s="8">
        <f t="shared" si="7"/>
        <v>98.87750156279354</v>
      </c>
      <c r="BX41" s="4">
        <v>2015</v>
      </c>
      <c r="BY41" s="11" cm="1">
        <f t="array" ref="BY41">SUM(BK41:BV41*D41:O41)/SUM(D41:O41)</f>
        <v>110.81636015437296</v>
      </c>
      <c r="CA41" s="4"/>
      <c r="CB41" s="13" t="s">
        <v>23</v>
      </c>
      <c r="CC41" s="8"/>
      <c r="CD41" s="8"/>
      <c r="CE41" s="8"/>
      <c r="CF41" s="8"/>
      <c r="CG41" s="8"/>
      <c r="CH41" s="8"/>
      <c r="CI41" s="8"/>
      <c r="CJ41" s="8"/>
      <c r="CK41" s="8"/>
      <c r="CL41" s="8"/>
      <c r="CM41" s="8"/>
      <c r="CO41" s="4"/>
      <c r="CP41" s="12"/>
      <c r="CQ41" s="12"/>
      <c r="CR41" s="12"/>
    </row>
    <row r="42" spans="3:96" x14ac:dyDescent="0.35">
      <c r="C42" s="4">
        <v>2014</v>
      </c>
      <c r="D42" s="81">
        <v>-2.0631435119000001E-2</v>
      </c>
      <c r="E42" s="81">
        <v>6.0897036304999999E-2</v>
      </c>
      <c r="F42" s="81">
        <v>-1.2907736804E-2</v>
      </c>
      <c r="G42" s="81">
        <v>1.0801547317999999E-2</v>
      </c>
      <c r="H42" s="81">
        <v>1.6498148221999999E-2</v>
      </c>
      <c r="I42" s="81">
        <v>2.5530166300999999E-2</v>
      </c>
      <c r="J42" s="81">
        <v>-2.6063779432999999E-2</v>
      </c>
      <c r="K42" s="81">
        <v>2.318683596E-3</v>
      </c>
      <c r="L42" s="81">
        <v>-4.5290647654000003E-2</v>
      </c>
      <c r="M42" s="81">
        <v>-1.3489978542E-2</v>
      </c>
      <c r="N42" s="81">
        <v>3.5015178230000002E-3</v>
      </c>
      <c r="O42" s="81">
        <v>-1.7700821366E-2</v>
      </c>
      <c r="Q42" s="4">
        <v>2014</v>
      </c>
      <c r="R42" s="7">
        <f t="shared" si="8"/>
        <v>0.97936856488099999</v>
      </c>
      <c r="S42" s="7">
        <f t="shared" si="6"/>
        <v>1.0608970363050001</v>
      </c>
      <c r="T42" s="7">
        <f t="shared" si="6"/>
        <v>0.98709226319599996</v>
      </c>
      <c r="U42" s="7">
        <f t="shared" si="6"/>
        <v>1.0108015473180001</v>
      </c>
      <c r="V42" s="7">
        <f t="shared" si="6"/>
        <v>1.0164981482219999</v>
      </c>
      <c r="W42" s="7">
        <f t="shared" si="6"/>
        <v>1.0255301663009999</v>
      </c>
      <c r="X42" s="7">
        <f t="shared" si="6"/>
        <v>0.97393622056700002</v>
      </c>
      <c r="Y42" s="7">
        <f t="shared" si="6"/>
        <v>1.0023186835960001</v>
      </c>
      <c r="Z42" s="7">
        <f t="shared" si="6"/>
        <v>0.95470935234599996</v>
      </c>
      <c r="AA42" s="7">
        <f t="shared" si="6"/>
        <v>0.98651002145800004</v>
      </c>
      <c r="AB42" s="7">
        <f t="shared" si="6"/>
        <v>1.003501517823</v>
      </c>
      <c r="AC42" s="7">
        <f t="shared" si="6"/>
        <v>0.98229917863399996</v>
      </c>
      <c r="AD42" s="7"/>
      <c r="AE42" s="4">
        <v>2014</v>
      </c>
      <c r="AF42" s="9">
        <f t="shared" si="9"/>
        <v>-2.0580130578282008E-2</v>
      </c>
      <c r="AH42" s="4">
        <v>2014</v>
      </c>
      <c r="AI42" s="82">
        <f>IF('[1]Public Fund Data'!Y58&gt;0,'[1]Public Fund Data'!Y58,0)</f>
        <v>1.9634360224991883E-2</v>
      </c>
      <c r="AJ42" s="82">
        <f>IF('[1]Public Fund Data'!Z58&gt;0,'[1]Public Fund Data'!Z58,0)</f>
        <v>5.3049730161244396E-3</v>
      </c>
      <c r="AK42" s="82">
        <f>IF('[1]Public Fund Data'!AA58&gt;0,'[1]Public Fund Data'!AA58,0)</f>
        <v>0</v>
      </c>
      <c r="AL42" s="82">
        <f>IF('[1]Public Fund Data'!AB58&gt;0,'[1]Public Fund Data'!AB58,0)</f>
        <v>0</v>
      </c>
      <c r="AM42" s="82">
        <f>IF('[1]Public Fund Data'!AC58&gt;0,'[1]Public Fund Data'!AC58,0)</f>
        <v>2.5759578577364689E-4</v>
      </c>
      <c r="AN42" s="82">
        <f>IF('[1]Public Fund Data'!AD58&gt;0,'[1]Public Fund Data'!AD58,0)</f>
        <v>1.5888220694522202E-2</v>
      </c>
      <c r="AO42" s="82">
        <f>IF('[1]Public Fund Data'!AE58&gt;0,'[1]Public Fund Data'!AE58,0)</f>
        <v>0</v>
      </c>
      <c r="AP42" s="82">
        <f>IF('[1]Public Fund Data'!AF58&gt;0,'[1]Public Fund Data'!AF58,0)</f>
        <v>3.8567955535895719E-3</v>
      </c>
      <c r="AQ42" s="82">
        <f>IF('[1]Public Fund Data'!AG58&gt;0,'[1]Public Fund Data'!AG58,0)</f>
        <v>0</v>
      </c>
      <c r="AR42" s="82">
        <f>IF('[1]Public Fund Data'!AH58&gt;0,'[1]Public Fund Data'!AH58,0)</f>
        <v>1.0297498621962414E-3</v>
      </c>
      <c r="AS42" s="82">
        <f>IF('[1]Public Fund Data'!AI58&gt;0,'[1]Public Fund Data'!AI58,0)</f>
        <v>0</v>
      </c>
      <c r="AT42" s="82">
        <f>IF('[1]Public Fund Data'!AJ58&gt;0,'[1]Public Fund Data'!AJ58,0)</f>
        <v>1.6940457267113171E-2</v>
      </c>
      <c r="AV42" s="4">
        <v>2014</v>
      </c>
      <c r="AW42" s="82">
        <f>IF('[1]Public Fund Data'!Y58&lt;0,'[1]Public Fund Data'!Y58,0)</f>
        <v>0</v>
      </c>
      <c r="AX42" s="82">
        <f>IF('[1]Public Fund Data'!Z58&lt;0,'[1]Public Fund Data'!Z58,0)</f>
        <v>0</v>
      </c>
      <c r="AY42" s="82">
        <f>IF('[1]Public Fund Data'!AA58&lt;0,'[1]Public Fund Data'!AA58,0)</f>
        <v>-6.5341643702841647E-3</v>
      </c>
      <c r="AZ42" s="82">
        <f>IF('[1]Public Fund Data'!AB58&lt;0,'[1]Public Fund Data'!AB58,0)</f>
        <v>-3.6545036018210512E-3</v>
      </c>
      <c r="BA42" s="82">
        <f>IF('[1]Public Fund Data'!AC58&lt;0,'[1]Public Fund Data'!AC58,0)</f>
        <v>0</v>
      </c>
      <c r="BB42" s="82">
        <f>IF('[1]Public Fund Data'!AD58&lt;0,'[1]Public Fund Data'!AD58,0)</f>
        <v>0</v>
      </c>
      <c r="BC42" s="82">
        <f>IF('[1]Public Fund Data'!AE58&lt;0,'[1]Public Fund Data'!AE58,0)</f>
        <v>-6.4107771716406456E-3</v>
      </c>
      <c r="BD42" s="82">
        <f>IF('[1]Public Fund Data'!AF58&lt;0,'[1]Public Fund Data'!AF58,0)</f>
        <v>0</v>
      </c>
      <c r="BE42" s="82">
        <f>IF('[1]Public Fund Data'!AG58&lt;0,'[1]Public Fund Data'!AG58,0)</f>
        <v>-6.8808799850262545E-3</v>
      </c>
      <c r="BF42" s="82">
        <f>IF('[1]Public Fund Data'!AH58&lt;0,'[1]Public Fund Data'!AH58,0)</f>
        <v>0</v>
      </c>
      <c r="BG42" s="82">
        <f>IF('[1]Public Fund Data'!AI58&lt;0,'[1]Public Fund Data'!AI58,0)</f>
        <v>-1.0100296020134857E-2</v>
      </c>
      <c r="BH42" s="82">
        <f>IF('[1]Public Fund Data'!AJ58&lt;0,'[1]Public Fund Data'!AJ58,0)</f>
        <v>0</v>
      </c>
      <c r="BJ42" s="4">
        <v>2014</v>
      </c>
      <c r="BK42" s="8">
        <v>94</v>
      </c>
      <c r="BL42" s="8">
        <f t="shared" si="7"/>
        <v>99.724321412670008</v>
      </c>
      <c r="BM42" s="8">
        <f t="shared" si="7"/>
        <v>98.437106118917754</v>
      </c>
      <c r="BN42" s="8">
        <f t="shared" si="7"/>
        <v>99.50037917850824</v>
      </c>
      <c r="BO42" s="8">
        <f t="shared" si="7"/>
        <v>101.14195118234046</v>
      </c>
      <c r="BP42" s="8">
        <f t="shared" si="7"/>
        <v>103.72412201603323</v>
      </c>
      <c r="BQ42" s="8">
        <f t="shared" si="7"/>
        <v>101.02067937792577</v>
      </c>
      <c r="BR42" s="8">
        <f t="shared" si="7"/>
        <v>101.25491437005616</v>
      </c>
      <c r="BS42" s="8">
        <f t="shared" si="7"/>
        <v>96.669013720085999</v>
      </c>
      <c r="BT42" s="8">
        <f t="shared" si="7"/>
        <v>95.36495079932574</v>
      </c>
      <c r="BU42" s="8">
        <f t="shared" si="7"/>
        <v>95.6988728742391</v>
      </c>
      <c r="BV42" s="8">
        <f t="shared" si="7"/>
        <v>94.004924220564646</v>
      </c>
      <c r="BX42" s="4">
        <v>2014</v>
      </c>
      <c r="BY42" s="11" cm="1">
        <f t="array" ref="BY42">SUM(BK42:BV42*D42:O42)/SUM(D42:O42)</f>
        <v>68.77069287535835</v>
      </c>
      <c r="CA42" s="4"/>
      <c r="CB42" s="9">
        <f>GEOMEAN(CB39:CM39)-1</f>
        <v>1.1931042145326698E-2</v>
      </c>
      <c r="CC42" s="8"/>
      <c r="CD42" s="8"/>
      <c r="CE42" s="8"/>
      <c r="CF42" s="8"/>
      <c r="CG42" s="8"/>
      <c r="CH42" s="8"/>
      <c r="CI42" s="8"/>
      <c r="CJ42" s="8"/>
      <c r="CK42" s="8"/>
      <c r="CL42" s="8"/>
      <c r="CM42" s="8"/>
      <c r="CO42" s="4"/>
      <c r="CP42" s="12"/>
      <c r="CQ42" s="12"/>
      <c r="CR42" s="12"/>
    </row>
    <row r="43" spans="3:96" x14ac:dyDescent="0.35">
      <c r="C43" s="4">
        <v>2013</v>
      </c>
      <c r="D43" s="81">
        <v>6.0075604906000002E-2</v>
      </c>
      <c r="E43" s="81">
        <v>9.0927625900000004E-4</v>
      </c>
      <c r="F43" s="81">
        <v>1.3174082340000001E-3</v>
      </c>
      <c r="G43" s="81">
        <v>5.7383717195000003E-2</v>
      </c>
      <c r="H43" s="81">
        <v>-1.6969855411999999E-2</v>
      </c>
      <c r="I43" s="81">
        <v>-3.4374773935999997E-2</v>
      </c>
      <c r="J43" s="81">
        <v>4.7362726023999997E-2</v>
      </c>
      <c r="K43" s="81">
        <v>-2.4426793878000001E-2</v>
      </c>
      <c r="L43" s="81">
        <v>6.9597378158999995E-2</v>
      </c>
      <c r="M43" s="81">
        <v>4.2335978434999998E-2</v>
      </c>
      <c r="N43" s="81">
        <v>1.7317452162999999E-2</v>
      </c>
      <c r="O43" s="81">
        <v>2.7995544324000001E-2</v>
      </c>
      <c r="Q43" s="4">
        <v>2013</v>
      </c>
      <c r="R43" s="7">
        <f t="shared" si="8"/>
        <v>1.0600756049060001</v>
      </c>
      <c r="S43" s="7">
        <f t="shared" si="6"/>
        <v>1.0009092762589999</v>
      </c>
      <c r="T43" s="7">
        <f t="shared" si="6"/>
        <v>1.001317408234</v>
      </c>
      <c r="U43" s="7">
        <f t="shared" si="6"/>
        <v>1.057383717195</v>
      </c>
      <c r="V43" s="7">
        <f t="shared" si="6"/>
        <v>0.98303014458799998</v>
      </c>
      <c r="W43" s="7">
        <f t="shared" si="6"/>
        <v>0.96562522606400003</v>
      </c>
      <c r="X43" s="7">
        <f t="shared" si="6"/>
        <v>1.0473627260239999</v>
      </c>
      <c r="Y43" s="7">
        <f t="shared" si="6"/>
        <v>0.97557320612200005</v>
      </c>
      <c r="Z43" s="7">
        <f t="shared" si="6"/>
        <v>1.069597378159</v>
      </c>
      <c r="AA43" s="7">
        <f t="shared" si="6"/>
        <v>1.0423359784349999</v>
      </c>
      <c r="AB43" s="7">
        <f t="shared" si="6"/>
        <v>1.017317452163</v>
      </c>
      <c r="AC43" s="7">
        <f t="shared" si="6"/>
        <v>1.0279955443240001</v>
      </c>
      <c r="AD43" s="7"/>
      <c r="AE43" s="4">
        <v>2013</v>
      </c>
      <c r="AF43" s="9">
        <f t="shared" si="9"/>
        <v>0.27041069587580768</v>
      </c>
      <c r="AH43" s="4">
        <v>2013</v>
      </c>
      <c r="AI43" s="82">
        <f>IF('[1]Public Fund Data'!Y59&gt;0,'[1]Public Fund Data'!Y59,0)</f>
        <v>7.3277702986151438E-3</v>
      </c>
      <c r="AJ43" s="82">
        <f>IF('[1]Public Fund Data'!Z59&gt;0,'[1]Public Fund Data'!Z59,0)</f>
        <v>1.0394721438930997E-2</v>
      </c>
      <c r="AK43" s="82">
        <f>IF('[1]Public Fund Data'!AA59&gt;0,'[1]Public Fund Data'!AA59,0)</f>
        <v>0</v>
      </c>
      <c r="AL43" s="82">
        <f>IF('[1]Public Fund Data'!AB59&gt;0,'[1]Public Fund Data'!AB59,0)</f>
        <v>5.2777996315409442E-3</v>
      </c>
      <c r="AM43" s="82">
        <f>IF('[1]Public Fund Data'!AC59&gt;0,'[1]Public Fund Data'!AC59,0)</f>
        <v>7.1776433554757955E-3</v>
      </c>
      <c r="AN43" s="82">
        <f>IF('[1]Public Fund Data'!AD59&gt;0,'[1]Public Fund Data'!AD59,0)</f>
        <v>1.1536050890664507E-3</v>
      </c>
      <c r="AO43" s="82">
        <f>IF('[1]Public Fund Data'!AE59&gt;0,'[1]Public Fund Data'!AE59,0)</f>
        <v>0</v>
      </c>
      <c r="AP43" s="82">
        <f>IF('[1]Public Fund Data'!AF59&gt;0,'[1]Public Fund Data'!AF59,0)</f>
        <v>0</v>
      </c>
      <c r="AQ43" s="82">
        <f>IF('[1]Public Fund Data'!AG59&gt;0,'[1]Public Fund Data'!AG59,0)</f>
        <v>0</v>
      </c>
      <c r="AR43" s="82">
        <f>IF('[1]Public Fund Data'!AH59&gt;0,'[1]Public Fund Data'!AH59,0)</f>
        <v>8.7120323578591882E-3</v>
      </c>
      <c r="AS43" s="82">
        <f>IF('[1]Public Fund Data'!AI59&gt;0,'[1]Public Fund Data'!AI59,0)</f>
        <v>9.65933839175874E-3</v>
      </c>
      <c r="AT43" s="82">
        <f>IF('[1]Public Fund Data'!AJ59&gt;0,'[1]Public Fund Data'!AJ59,0)</f>
        <v>1.3032615135196626E-2</v>
      </c>
      <c r="AV43" s="4">
        <v>2013</v>
      </c>
      <c r="AW43" s="82">
        <f>IF('[1]Public Fund Data'!Y59&lt;0,'[1]Public Fund Data'!Y59,0)</f>
        <v>0</v>
      </c>
      <c r="AX43" s="82">
        <f>IF('[1]Public Fund Data'!Z59&lt;0,'[1]Public Fund Data'!Z59,0)</f>
        <v>0</v>
      </c>
      <c r="AY43" s="82">
        <f>IF('[1]Public Fund Data'!AA59&lt;0,'[1]Public Fund Data'!AA59,0)</f>
        <v>-6.893296153045631E-3</v>
      </c>
      <c r="AZ43" s="82">
        <f>IF('[1]Public Fund Data'!AB59&lt;0,'[1]Public Fund Data'!AB59,0)</f>
        <v>0</v>
      </c>
      <c r="BA43" s="82">
        <f>IF('[1]Public Fund Data'!AC59&lt;0,'[1]Public Fund Data'!AC59,0)</f>
        <v>0</v>
      </c>
      <c r="BB43" s="82">
        <f>IF('[1]Public Fund Data'!AD59&lt;0,'[1]Public Fund Data'!AD59,0)</f>
        <v>0</v>
      </c>
      <c r="BC43" s="82">
        <f>IF('[1]Public Fund Data'!AE59&lt;0,'[1]Public Fund Data'!AE59,0)</f>
        <v>-5.4066880696962902E-3</v>
      </c>
      <c r="BD43" s="82">
        <f>IF('[1]Public Fund Data'!AF59&lt;0,'[1]Public Fund Data'!AF59,0)</f>
        <v>-1.119869427515368E-2</v>
      </c>
      <c r="BE43" s="82">
        <f>IF('[1]Public Fund Data'!AG59&lt;0,'[1]Public Fund Data'!AG59,0)</f>
        <v>-4.3302663230911087E-3</v>
      </c>
      <c r="BF43" s="82">
        <f>IF('[1]Public Fund Data'!AH59&lt;0,'[1]Public Fund Data'!AH59,0)</f>
        <v>0</v>
      </c>
      <c r="BG43" s="82">
        <f>IF('[1]Public Fund Data'!AI59&lt;0,'[1]Public Fund Data'!AI59,0)</f>
        <v>0</v>
      </c>
      <c r="BH43" s="82">
        <f>IF('[1]Public Fund Data'!AJ59&lt;0,'[1]Public Fund Data'!AJ59,0)</f>
        <v>0</v>
      </c>
      <c r="BJ43" s="4">
        <v>2013</v>
      </c>
      <c r="BK43" s="8">
        <f>BV44*(1+D43)</f>
        <v>110.2055875012785</v>
      </c>
      <c r="BL43" s="8">
        <f t="shared" si="7"/>
        <v>110.30579482560256</v>
      </c>
      <c r="BM43" s="8">
        <f t="shared" si="7"/>
        <v>110.45111258796372</v>
      </c>
      <c r="BN43" s="8">
        <f t="shared" si="7"/>
        <v>116.78920799658454</v>
      </c>
      <c r="BO43" s="8">
        <f t="shared" si="7"/>
        <v>114.8073120232005</v>
      </c>
      <c r="BP43" s="8">
        <f t="shared" si="7"/>
        <v>110.86083662620317</v>
      </c>
      <c r="BQ43" s="8">
        <f t="shared" si="7"/>
        <v>116.11150805812144</v>
      </c>
      <c r="BR43" s="8">
        <f t="shared" si="7"/>
        <v>113.27527618392197</v>
      </c>
      <c r="BS43" s="8">
        <f t="shared" si="7"/>
        <v>121.15893841655956</v>
      </c>
      <c r="BT43" s="8">
        <f t="shared" si="7"/>
        <v>126.28832062057052</v>
      </c>
      <c r="BU43" s="8">
        <f t="shared" si="7"/>
        <v>128.47531257166284</v>
      </c>
      <c r="BV43" s="8">
        <f t="shared" si="7"/>
        <v>132.0720488793026</v>
      </c>
      <c r="BX43" s="4">
        <v>2013</v>
      </c>
      <c r="BY43" s="11" cm="1">
        <f t="array" ref="BY43">SUM(BK43:BV43*D43:O43)/SUM(D43:O43)</f>
        <v>121.68973227956836</v>
      </c>
      <c r="CA43" s="4"/>
      <c r="CB43" s="8"/>
      <c r="CC43" s="8"/>
      <c r="CD43" s="8"/>
      <c r="CE43" s="8"/>
      <c r="CF43" s="8"/>
      <c r="CG43" s="8"/>
      <c r="CH43" s="8"/>
      <c r="CI43" s="8"/>
      <c r="CJ43" s="8"/>
      <c r="CK43" s="8"/>
      <c r="CL43" s="8"/>
      <c r="CM43" s="8"/>
      <c r="CO43" s="4"/>
      <c r="CP43" s="12"/>
      <c r="CQ43" s="12"/>
      <c r="CR43" s="12"/>
    </row>
    <row r="44" spans="3:96" x14ac:dyDescent="0.35">
      <c r="C44" s="4">
        <v>2012</v>
      </c>
      <c r="D44" s="81">
        <v>7.0796553868000003E-2</v>
      </c>
      <c r="E44" s="81">
        <v>4.3891168530000003E-2</v>
      </c>
      <c r="F44" s="81">
        <v>-7.436383203E-3</v>
      </c>
      <c r="G44" s="81">
        <v>-1.2129705294000001E-2</v>
      </c>
      <c r="H44" s="81">
        <v>-0.119165621804</v>
      </c>
      <c r="I44" s="81">
        <v>6.7945531859E-2</v>
      </c>
      <c r="J44" s="81">
        <v>1.5147443865999999E-2</v>
      </c>
      <c r="K44" s="81">
        <v>1.8896326179999999E-2</v>
      </c>
      <c r="L44" s="81">
        <v>3.1078457035999998E-2</v>
      </c>
      <c r="M44" s="81">
        <v>1.1011383291E-2</v>
      </c>
      <c r="N44" s="81">
        <v>2.1811921354000001E-2</v>
      </c>
      <c r="O44" s="81">
        <v>3.1593179367999998E-2</v>
      </c>
      <c r="Q44" s="4">
        <v>2012</v>
      </c>
      <c r="R44" s="7">
        <f t="shared" si="8"/>
        <v>1.070796553868</v>
      </c>
      <c r="S44" s="7">
        <f t="shared" si="6"/>
        <v>1.0438911685300001</v>
      </c>
      <c r="T44" s="7">
        <f t="shared" si="6"/>
        <v>0.992563616797</v>
      </c>
      <c r="U44" s="7">
        <f t="shared" si="6"/>
        <v>0.98787029470599996</v>
      </c>
      <c r="V44" s="7">
        <f t="shared" si="6"/>
        <v>0.88083437819599997</v>
      </c>
      <c r="W44" s="7">
        <f t="shared" si="6"/>
        <v>1.0679455318590001</v>
      </c>
      <c r="X44" s="7">
        <f t="shared" si="6"/>
        <v>1.015147443866</v>
      </c>
      <c r="Y44" s="7">
        <f t="shared" si="6"/>
        <v>1.0188963261799999</v>
      </c>
      <c r="Z44" s="7">
        <f t="shared" si="6"/>
        <v>1.0310784570360001</v>
      </c>
      <c r="AA44" s="7">
        <f t="shared" si="6"/>
        <v>1.0110113832909999</v>
      </c>
      <c r="AB44" s="7">
        <f t="shared" si="6"/>
        <v>1.021811921354</v>
      </c>
      <c r="AC44" s="7">
        <f t="shared" si="6"/>
        <v>1.031593179368</v>
      </c>
      <c r="AD44" s="7"/>
      <c r="AE44" s="4">
        <v>2012</v>
      </c>
      <c r="AF44" s="9">
        <f t="shared" si="9"/>
        <v>0.17179093311568172</v>
      </c>
      <c r="AH44" s="4">
        <v>2012</v>
      </c>
      <c r="AI44" s="82">
        <f>IF('[1]Public Fund Data'!Y60&gt;0,'[1]Public Fund Data'!Y60,0)</f>
        <v>1.7451156939715565E-2</v>
      </c>
      <c r="AJ44" s="82">
        <f>IF('[1]Public Fund Data'!Z60&gt;0,'[1]Public Fund Data'!Z60,0)</f>
        <v>0</v>
      </c>
      <c r="AK44" s="82">
        <f>IF('[1]Public Fund Data'!AA60&gt;0,'[1]Public Fund Data'!AA60,0)</f>
        <v>0</v>
      </c>
      <c r="AL44" s="82">
        <f>IF('[1]Public Fund Data'!AB60&gt;0,'[1]Public Fund Data'!AB60,0)</f>
        <v>7.4437293451173146E-3</v>
      </c>
      <c r="AM44" s="82">
        <f>IF('[1]Public Fund Data'!AC60&gt;0,'[1]Public Fund Data'!AC60,0)</f>
        <v>0</v>
      </c>
      <c r="AN44" s="82">
        <f>IF('[1]Public Fund Data'!AD60&gt;0,'[1]Public Fund Data'!AD60,0)</f>
        <v>0</v>
      </c>
      <c r="AO44" s="82">
        <f>IF('[1]Public Fund Data'!AE60&gt;0,'[1]Public Fund Data'!AE60,0)</f>
        <v>3.8063601727702737E-3</v>
      </c>
      <c r="AP44" s="82">
        <f>IF('[1]Public Fund Data'!AF60&gt;0,'[1]Public Fund Data'!AF60,0)</f>
        <v>0</v>
      </c>
      <c r="AQ44" s="82">
        <f>IF('[1]Public Fund Data'!AG60&gt;0,'[1]Public Fund Data'!AG60,0)</f>
        <v>1.4972106999756735E-3</v>
      </c>
      <c r="AR44" s="82">
        <f>IF('[1]Public Fund Data'!AH60&gt;0,'[1]Public Fund Data'!AH60,0)</f>
        <v>2.6889965434398599E-3</v>
      </c>
      <c r="AS44" s="82">
        <f>IF('[1]Public Fund Data'!AI60&gt;0,'[1]Public Fund Data'!AI60,0)</f>
        <v>0</v>
      </c>
      <c r="AT44" s="82">
        <f>IF('[1]Public Fund Data'!AJ60&gt;0,'[1]Public Fund Data'!AJ60,0)</f>
        <v>0</v>
      </c>
      <c r="AV44" s="4">
        <v>2012</v>
      </c>
      <c r="AW44" s="82">
        <f>IF('[1]Public Fund Data'!Y60&lt;0,'[1]Public Fund Data'!Y60,0)</f>
        <v>0</v>
      </c>
      <c r="AX44" s="82">
        <f>IF('[1]Public Fund Data'!Z60&lt;0,'[1]Public Fund Data'!Z60,0)</f>
        <v>-1.3486388551625948E-2</v>
      </c>
      <c r="AY44" s="82">
        <f>IF('[1]Public Fund Data'!AA60&lt;0,'[1]Public Fund Data'!AA60,0)</f>
        <v>-2.7899374372142328E-3</v>
      </c>
      <c r="AZ44" s="82">
        <f>IF('[1]Public Fund Data'!AB60&lt;0,'[1]Public Fund Data'!AB60,0)</f>
        <v>0</v>
      </c>
      <c r="BA44" s="82">
        <f>IF('[1]Public Fund Data'!AC60&lt;0,'[1]Public Fund Data'!AC60,0)</f>
        <v>-4.3526907572447315E-3</v>
      </c>
      <c r="BB44" s="82">
        <f>IF('[1]Public Fund Data'!AD60&lt;0,'[1]Public Fund Data'!AD60,0)</f>
        <v>-2.1658328373535957E-3</v>
      </c>
      <c r="BC44" s="82">
        <f>IF('[1]Public Fund Data'!AE60&lt;0,'[1]Public Fund Data'!AE60,0)</f>
        <v>0</v>
      </c>
      <c r="BD44" s="82">
        <f>IF('[1]Public Fund Data'!AF60&lt;0,'[1]Public Fund Data'!AF60,0)</f>
        <v>-7.9596057692296399E-3</v>
      </c>
      <c r="BE44" s="82">
        <f>IF('[1]Public Fund Data'!AG60&lt;0,'[1]Public Fund Data'!AG60,0)</f>
        <v>0</v>
      </c>
      <c r="BF44" s="82">
        <f>IF('[1]Public Fund Data'!AH60&lt;0,'[1]Public Fund Data'!AH60,0)</f>
        <v>0</v>
      </c>
      <c r="BG44" s="82">
        <f>IF('[1]Public Fund Data'!AI60&lt;0,'[1]Public Fund Data'!AI60,0)</f>
        <v>-2.3532995746260513E-3</v>
      </c>
      <c r="BH44" s="82">
        <f>IF('[1]Public Fund Data'!AJ60&lt;0,'[1]Public Fund Data'!AJ60,0)</f>
        <v>-3.7535001778032234E-4</v>
      </c>
      <c r="BJ44" s="4">
        <v>2012</v>
      </c>
      <c r="BK44" s="8">
        <v>95</v>
      </c>
      <c r="BL44" s="8">
        <f t="shared" si="7"/>
        <v>99.169661010350012</v>
      </c>
      <c r="BM44" s="8">
        <f t="shared" si="7"/>
        <v>98.432197408965436</v>
      </c>
      <c r="BN44" s="8">
        <f t="shared" si="7"/>
        <v>97.238243862953851</v>
      </c>
      <c r="BO44" s="8">
        <f t="shared" si="7"/>
        <v>85.650788069895967</v>
      </c>
      <c r="BP44" s="8">
        <f t="shared" si="7"/>
        <v>91.470376419447547</v>
      </c>
      <c r="BQ44" s="8">
        <f t="shared" si="7"/>
        <v>92.855918811663017</v>
      </c>
      <c r="BR44" s="8">
        <f t="shared" si="7"/>
        <v>94.610554541271796</v>
      </c>
      <c r="BS44" s="8">
        <f t="shared" si="7"/>
        <v>97.550904595734849</v>
      </c>
      <c r="BT44" s="8">
        <f t="shared" si="7"/>
        <v>98.625074996622246</v>
      </c>
      <c r="BU44" s="8">
        <f t="shared" si="7"/>
        <v>100.77627737598092</v>
      </c>
      <c r="BV44" s="8">
        <f t="shared" si="7"/>
        <v>103.96012038315961</v>
      </c>
      <c r="BX44" s="4">
        <v>2012</v>
      </c>
      <c r="BY44" s="11" cm="1">
        <f t="array" ref="BY44">SUM(BK44:BV44*D44:O44)/SUM(D44:O44)</f>
        <v>103.60844358885072</v>
      </c>
      <c r="CA44" s="4"/>
      <c r="CB44" s="8"/>
      <c r="CC44" s="8"/>
      <c r="CD44" s="8"/>
      <c r="CE44" s="8"/>
      <c r="CF44" s="8"/>
      <c r="CG44" s="8"/>
      <c r="CH44" s="8"/>
      <c r="CI44" s="8"/>
      <c r="CJ44" s="8"/>
      <c r="CK44" s="8"/>
      <c r="CL44" s="8"/>
      <c r="CM44" s="8"/>
      <c r="CO44" s="4"/>
      <c r="CP44" s="12"/>
      <c r="CQ44" s="12"/>
      <c r="CR44" s="12"/>
    </row>
    <row r="45" spans="3:96" x14ac:dyDescent="0.35">
      <c r="C45" s="4">
        <v>2011</v>
      </c>
      <c r="D45" s="81">
        <v>3.1941122256000001E-2</v>
      </c>
      <c r="E45" s="81">
        <v>2.2247999091999999E-2</v>
      </c>
      <c r="F45" s="81">
        <v>-1.8117011139000001E-2</v>
      </c>
      <c r="G45" s="81">
        <v>5.6883345942999999E-2</v>
      </c>
      <c r="H45" s="81">
        <v>-2.1678386543E-2</v>
      </c>
      <c r="I45" s="81">
        <v>-1.884485695E-3</v>
      </c>
      <c r="J45" s="81">
        <v>-1.3401003506E-2</v>
      </c>
      <c r="K45" s="81">
        <v>-9.3528643492000005E-2</v>
      </c>
      <c r="L45" s="81">
        <v>-0.100047843325</v>
      </c>
      <c r="M45" s="81">
        <v>9.6194373528000005E-2</v>
      </c>
      <c r="N45" s="81">
        <v>-5.0680154351999997E-2</v>
      </c>
      <c r="O45" s="81">
        <v>-7.3143388029999999E-3</v>
      </c>
      <c r="Q45" s="4">
        <v>2011</v>
      </c>
      <c r="R45" s="7">
        <f t="shared" si="8"/>
        <v>1.031941122256</v>
      </c>
      <c r="S45" s="7">
        <f t="shared" si="6"/>
        <v>1.0222479990919999</v>
      </c>
      <c r="T45" s="7">
        <f t="shared" si="6"/>
        <v>0.98188298886100001</v>
      </c>
      <c r="U45" s="7">
        <f t="shared" si="6"/>
        <v>1.056883345943</v>
      </c>
      <c r="V45" s="7">
        <f t="shared" si="6"/>
        <v>0.97832161345699997</v>
      </c>
      <c r="W45" s="7">
        <f t="shared" si="6"/>
        <v>0.99811551430500001</v>
      </c>
      <c r="X45" s="7">
        <f t="shared" si="6"/>
        <v>0.98659899649399996</v>
      </c>
      <c r="Y45" s="7">
        <f t="shared" si="6"/>
        <v>0.90647135650800004</v>
      </c>
      <c r="Z45" s="7">
        <f t="shared" si="6"/>
        <v>0.89995215667499995</v>
      </c>
      <c r="AA45" s="7">
        <f t="shared" si="6"/>
        <v>1.096194373528</v>
      </c>
      <c r="AB45" s="7">
        <f t="shared" si="6"/>
        <v>0.94931984564799998</v>
      </c>
      <c r="AC45" s="7">
        <f t="shared" si="6"/>
        <v>0.99268566119699997</v>
      </c>
      <c r="AD45" s="7"/>
      <c r="AE45" s="4">
        <v>2011</v>
      </c>
      <c r="AF45" s="9">
        <f t="shared" si="9"/>
        <v>-0.11123593360828665</v>
      </c>
      <c r="AH45" s="4">
        <v>2011</v>
      </c>
      <c r="AI45" s="82">
        <f>IF('[1]Public Fund Data'!Y61&gt;0,'[1]Public Fund Data'!Y61,0)</f>
        <v>8.3441585736612339E-3</v>
      </c>
      <c r="AJ45" s="82">
        <f>IF('[1]Public Fund Data'!Z61&gt;0,'[1]Public Fund Data'!Z61,0)</f>
        <v>0</v>
      </c>
      <c r="AK45" s="82">
        <f>IF('[1]Public Fund Data'!AA61&gt;0,'[1]Public Fund Data'!AA61,0)</f>
        <v>4.2950379556185789E-3</v>
      </c>
      <c r="AL45" s="82">
        <f>IF('[1]Public Fund Data'!AB61&gt;0,'[1]Public Fund Data'!AB61,0)</f>
        <v>0</v>
      </c>
      <c r="AM45" s="82">
        <f>IF('[1]Public Fund Data'!AC61&gt;0,'[1]Public Fund Data'!AC61,0)</f>
        <v>7.8665469737359273E-3</v>
      </c>
      <c r="AN45" s="82">
        <f>IF('[1]Public Fund Data'!AD61&gt;0,'[1]Public Fund Data'!AD61,0)</f>
        <v>1.063651303664747E-2</v>
      </c>
      <c r="AO45" s="82">
        <f>IF('[1]Public Fund Data'!AE61&gt;0,'[1]Public Fund Data'!AE61,0)</f>
        <v>2.5012654817383878E-3</v>
      </c>
      <c r="AP45" s="82">
        <f>IF('[1]Public Fund Data'!AF61&gt;0,'[1]Public Fund Data'!AF61,0)</f>
        <v>0</v>
      </c>
      <c r="AQ45" s="82">
        <f>IF('[1]Public Fund Data'!AG61&gt;0,'[1]Public Fund Data'!AG61,0)</f>
        <v>0</v>
      </c>
      <c r="AR45" s="82">
        <f>IF('[1]Public Fund Data'!AH61&gt;0,'[1]Public Fund Data'!AH61,0)</f>
        <v>0</v>
      </c>
      <c r="AS45" s="82">
        <f>IF('[1]Public Fund Data'!AI61&gt;0,'[1]Public Fund Data'!AI61,0)</f>
        <v>0</v>
      </c>
      <c r="AT45" s="82">
        <f>IF('[1]Public Fund Data'!AJ61&gt;0,'[1]Public Fund Data'!AJ61,0)</f>
        <v>2.1659031688901244E-3</v>
      </c>
      <c r="AV45" s="4">
        <v>2011</v>
      </c>
      <c r="AW45" s="82">
        <f>IF('[1]Public Fund Data'!Y61&lt;0,'[1]Public Fund Data'!Y61,0)</f>
        <v>0</v>
      </c>
      <c r="AX45" s="82">
        <f>IF('[1]Public Fund Data'!Z61&lt;0,'[1]Public Fund Data'!Z61,0)</f>
        <v>-1.0724195145550713E-2</v>
      </c>
      <c r="AY45" s="82">
        <f>IF('[1]Public Fund Data'!AA61&lt;0,'[1]Public Fund Data'!AA61,0)</f>
        <v>0</v>
      </c>
      <c r="AZ45" s="82">
        <f>IF('[1]Public Fund Data'!AB61&lt;0,'[1]Public Fund Data'!AB61,0)</f>
        <v>-2.8907671420217856E-3</v>
      </c>
      <c r="BA45" s="82">
        <f>IF('[1]Public Fund Data'!AC61&lt;0,'[1]Public Fund Data'!AC61,0)</f>
        <v>0</v>
      </c>
      <c r="BB45" s="82">
        <f>IF('[1]Public Fund Data'!AD61&lt;0,'[1]Public Fund Data'!AD61,0)</f>
        <v>0</v>
      </c>
      <c r="BC45" s="82">
        <f>IF('[1]Public Fund Data'!AE61&lt;0,'[1]Public Fund Data'!AE61,0)</f>
        <v>0</v>
      </c>
      <c r="BD45" s="82">
        <f>IF('[1]Public Fund Data'!AF61&lt;0,'[1]Public Fund Data'!AF61,0)</f>
        <v>-3.2386615397563129E-3</v>
      </c>
      <c r="BE45" s="82">
        <f>IF('[1]Public Fund Data'!AG61&lt;0,'[1]Public Fund Data'!AG61,0)</f>
        <v>-4.7603142917256869E-3</v>
      </c>
      <c r="BF45" s="82">
        <f>IF('[1]Public Fund Data'!AH61&lt;0,'[1]Public Fund Data'!AH61,0)</f>
        <v>-2.266497261906586E-4</v>
      </c>
      <c r="BG45" s="82">
        <f>IF('[1]Public Fund Data'!AI61&lt;0,'[1]Public Fund Data'!AI61,0)</f>
        <v>-2.1676340681855213E-3</v>
      </c>
      <c r="BH45" s="82">
        <f>IF('[1]Public Fund Data'!AJ61&lt;0,'[1]Public Fund Data'!AJ61,0)</f>
        <v>0</v>
      </c>
      <c r="BJ45" s="4">
        <v>2011</v>
      </c>
      <c r="BK45" s="8">
        <f>BV46*(1+D45)</f>
        <v>113.3123915291108</v>
      </c>
      <c r="BL45" s="8">
        <f t="shared" si="7"/>
        <v>115.8333655129628</v>
      </c>
      <c r="BM45" s="8">
        <f t="shared" si="7"/>
        <v>113.73481113969659</v>
      </c>
      <c r="BN45" s="8">
        <f t="shared" si="7"/>
        <v>120.20442774751773</v>
      </c>
      <c r="BO45" s="8">
        <f t="shared" si="7"/>
        <v>117.59858969862692</v>
      </c>
      <c r="BP45" s="8">
        <f t="shared" si="7"/>
        <v>117.37697683858769</v>
      </c>
      <c r="BQ45" s="8">
        <f t="shared" si="7"/>
        <v>115.80400756045009</v>
      </c>
      <c r="BR45" s="8">
        <f t="shared" si="7"/>
        <v>104.97301582238389</v>
      </c>
      <c r="BS45" s="8">
        <f t="shared" si="7"/>
        <v>94.470691982033273</v>
      </c>
      <c r="BT45" s="8">
        <f t="shared" si="7"/>
        <v>103.55824101400161</v>
      </c>
      <c r="BU45" s="8">
        <f t="shared" si="7"/>
        <v>98.309893374990395</v>
      </c>
      <c r="BV45" s="8">
        <f t="shared" si="7"/>
        <v>97.590821507158907</v>
      </c>
      <c r="BX45" s="4">
        <v>2011</v>
      </c>
      <c r="BY45" s="11" cm="1">
        <f t="array" ref="BY45">SUM(BK45:BV45*D45:O45)/SUM(D45:O45)</f>
        <v>84.046641051594918</v>
      </c>
      <c r="CA45" s="4"/>
      <c r="CB45" s="8"/>
      <c r="CC45" s="8"/>
      <c r="CD45" s="8"/>
      <c r="CE45" s="8"/>
      <c r="CF45" s="8"/>
      <c r="CG45" s="8"/>
      <c r="CH45" s="8"/>
      <c r="CI45" s="8"/>
      <c r="CJ45" s="8"/>
      <c r="CK45" s="8"/>
      <c r="CL45" s="8"/>
      <c r="CM45" s="8"/>
      <c r="CO45" s="4"/>
      <c r="CP45" s="12"/>
      <c r="CQ45" s="12"/>
      <c r="CR45" s="12"/>
    </row>
    <row r="46" spans="3:96" x14ac:dyDescent="0.35">
      <c r="C46" s="4">
        <v>2010</v>
      </c>
      <c r="D46" s="81">
        <v>-2.7813557369999999E-2</v>
      </c>
      <c r="E46" s="81">
        <v>-7.6904947339999996E-3</v>
      </c>
      <c r="F46" s="81">
        <v>5.2403368882999998E-2</v>
      </c>
      <c r="G46" s="81">
        <v>-7.7604899059999996E-3</v>
      </c>
      <c r="H46" s="81">
        <v>-0.102030536822</v>
      </c>
      <c r="I46" s="81">
        <v>-1.6714133847E-2</v>
      </c>
      <c r="J46" s="81">
        <v>8.9025746971000005E-2</v>
      </c>
      <c r="K46" s="81">
        <v>-3.3654087824999998E-2</v>
      </c>
      <c r="L46" s="81">
        <v>0.101846095658</v>
      </c>
      <c r="M46" s="81">
        <v>3.5893397361000001E-2</v>
      </c>
      <c r="N46" s="81">
        <v>-3.5796147660999998E-2</v>
      </c>
      <c r="O46" s="81">
        <v>7.9414793107000003E-2</v>
      </c>
      <c r="Q46" s="4">
        <v>2010</v>
      </c>
      <c r="R46" s="7">
        <f t="shared" si="8"/>
        <v>0.97218644262999998</v>
      </c>
      <c r="S46" s="7">
        <f t="shared" si="6"/>
        <v>0.99230950526600004</v>
      </c>
      <c r="T46" s="7">
        <f t="shared" si="6"/>
        <v>1.0524033688829999</v>
      </c>
      <c r="U46" s="7">
        <f t="shared" si="6"/>
        <v>0.99223951009400002</v>
      </c>
      <c r="V46" s="7">
        <f t="shared" si="6"/>
        <v>0.89796946317799997</v>
      </c>
      <c r="W46" s="7">
        <f t="shared" si="6"/>
        <v>0.98328586615299995</v>
      </c>
      <c r="X46" s="7">
        <f t="shared" si="6"/>
        <v>1.0890257469710001</v>
      </c>
      <c r="Y46" s="7">
        <f t="shared" si="6"/>
        <v>0.96634591217499999</v>
      </c>
      <c r="Z46" s="7">
        <f t="shared" si="6"/>
        <v>1.1018460956580001</v>
      </c>
      <c r="AA46" s="7">
        <f t="shared" si="6"/>
        <v>1.0358933973610001</v>
      </c>
      <c r="AB46" s="7">
        <f t="shared" si="6"/>
        <v>0.96420385233899997</v>
      </c>
      <c r="AC46" s="7">
        <f t="shared" si="6"/>
        <v>1.0794147931069999</v>
      </c>
      <c r="AD46" s="7"/>
      <c r="AE46" s="4">
        <v>2010</v>
      </c>
      <c r="AF46" s="9">
        <f t="shared" si="9"/>
        <v>0.11198982644952959</v>
      </c>
      <c r="AH46" s="4">
        <v>2010</v>
      </c>
      <c r="AI46" s="82">
        <f>IF('[1]Public Fund Data'!Y62&gt;0,'[1]Public Fund Data'!Y62,0)</f>
        <v>1.6243757462076867E-2</v>
      </c>
      <c r="AJ46" s="82">
        <f>IF('[1]Public Fund Data'!Z62&gt;0,'[1]Public Fund Data'!Z62,0)</f>
        <v>0</v>
      </c>
      <c r="AK46" s="82">
        <f>IF('[1]Public Fund Data'!AA62&gt;0,'[1]Public Fund Data'!AA62,0)</f>
        <v>0</v>
      </c>
      <c r="AL46" s="82">
        <f>IF('[1]Public Fund Data'!AB62&gt;0,'[1]Public Fund Data'!AB62,0)</f>
        <v>1.03339331608183E-2</v>
      </c>
      <c r="AM46" s="82">
        <f>IF('[1]Public Fund Data'!AC62&gt;0,'[1]Public Fund Data'!AC62,0)</f>
        <v>1.3031009508373687E-2</v>
      </c>
      <c r="AN46" s="82">
        <f>IF('[1]Public Fund Data'!AD62&gt;0,'[1]Public Fund Data'!AD62,0)</f>
        <v>0</v>
      </c>
      <c r="AO46" s="82">
        <f>IF('[1]Public Fund Data'!AE62&gt;0,'[1]Public Fund Data'!AE62,0)</f>
        <v>0</v>
      </c>
      <c r="AP46" s="82">
        <f>IF('[1]Public Fund Data'!AF62&gt;0,'[1]Public Fund Data'!AF62,0)</f>
        <v>0</v>
      </c>
      <c r="AQ46" s="82">
        <f>IF('[1]Public Fund Data'!AG62&gt;0,'[1]Public Fund Data'!AG62,0)</f>
        <v>3.8593351649571089E-3</v>
      </c>
      <c r="AR46" s="82">
        <f>IF('[1]Public Fund Data'!AH62&gt;0,'[1]Public Fund Data'!AH62,0)</f>
        <v>0</v>
      </c>
      <c r="AS46" s="82">
        <f>IF('[1]Public Fund Data'!AI62&gt;0,'[1]Public Fund Data'!AI62,0)</f>
        <v>1.2348656544568327E-2</v>
      </c>
      <c r="AT46" s="82">
        <f>IF('[1]Public Fund Data'!AJ62&gt;0,'[1]Public Fund Data'!AJ62,0)</f>
        <v>0</v>
      </c>
      <c r="AV46" s="4">
        <v>2010</v>
      </c>
      <c r="AW46" s="82">
        <f>IF('[1]Public Fund Data'!Y62&lt;0,'[1]Public Fund Data'!Y62,0)</f>
        <v>0</v>
      </c>
      <c r="AX46" s="82">
        <f>IF('[1]Public Fund Data'!Z62&lt;0,'[1]Public Fund Data'!Z62,0)</f>
        <v>-8.3479840732917591E-4</v>
      </c>
      <c r="AY46" s="82">
        <f>IF('[1]Public Fund Data'!AA62&lt;0,'[1]Public Fund Data'!AA62,0)</f>
        <v>-1.0019783211540859E-2</v>
      </c>
      <c r="AZ46" s="82">
        <f>IF('[1]Public Fund Data'!AB62&lt;0,'[1]Public Fund Data'!AB62,0)</f>
        <v>0</v>
      </c>
      <c r="BA46" s="82">
        <f>IF('[1]Public Fund Data'!AC62&lt;0,'[1]Public Fund Data'!AC62,0)</f>
        <v>0</v>
      </c>
      <c r="BB46" s="82">
        <f>IF('[1]Public Fund Data'!AD62&lt;0,'[1]Public Fund Data'!AD62,0)</f>
        <v>-6.7417473023830381E-3</v>
      </c>
      <c r="BC46" s="82">
        <f>IF('[1]Public Fund Data'!AE62&lt;0,'[1]Public Fund Data'!AE62,0)</f>
        <v>-5.8026277531380704E-3</v>
      </c>
      <c r="BD46" s="82">
        <f>IF('[1]Public Fund Data'!AF62&lt;0,'[1]Public Fund Data'!AF62,0)</f>
        <v>-2.6057149720216527E-3</v>
      </c>
      <c r="BE46" s="82">
        <f>IF('[1]Public Fund Data'!AG62&lt;0,'[1]Public Fund Data'!AG62,0)</f>
        <v>0</v>
      </c>
      <c r="BF46" s="82">
        <f>IF('[1]Public Fund Data'!AH62&lt;0,'[1]Public Fund Data'!AH62,0)</f>
        <v>-2.3470323902646806E-4</v>
      </c>
      <c r="BG46" s="82">
        <f>IF('[1]Public Fund Data'!AI62&lt;0,'[1]Public Fund Data'!AI62,0)</f>
        <v>0</v>
      </c>
      <c r="BH46" s="82">
        <f>IF('[1]Public Fund Data'!AJ62&lt;0,'[1]Public Fund Data'!AJ62,0)</f>
        <v>-1.5609276966703223E-3</v>
      </c>
      <c r="BJ46" s="4">
        <v>2010</v>
      </c>
      <c r="BK46" s="8">
        <v>96</v>
      </c>
      <c r="BL46" s="8">
        <f t="shared" si="7"/>
        <v>95.261712505535996</v>
      </c>
      <c r="BM46" s="8">
        <f t="shared" si="7"/>
        <v>100.25374716638989</v>
      </c>
      <c r="BN46" s="8">
        <f t="shared" si="7"/>
        <v>99.475728973466445</v>
      </c>
      <c r="BO46" s="8">
        <f t="shared" si="7"/>
        <v>89.326166945543889</v>
      </c>
      <c r="BP46" s="8">
        <f t="shared" si="7"/>
        <v>87.833157435176602</v>
      </c>
      <c r="BQ46" s="8">
        <f t="shared" si="7"/>
        <v>95.652569884664643</v>
      </c>
      <c r="BR46" s="8">
        <f t="shared" si="7"/>
        <v>92.433469897079192</v>
      </c>
      <c r="BS46" s="8">
        <f t="shared" si="7"/>
        <v>101.84745791421798</v>
      </c>
      <c r="BT46" s="8">
        <f t="shared" si="7"/>
        <v>105.50310919134074</v>
      </c>
      <c r="BU46" s="8">
        <f t="shared" si="7"/>
        <v>101.7265043160329</v>
      </c>
      <c r="BV46" s="8">
        <f t="shared" si="7"/>
        <v>109.805093609789</v>
      </c>
      <c r="BX46" s="4">
        <v>2010</v>
      </c>
      <c r="BY46" s="11" cm="1">
        <f t="array" ref="BY46">SUM(BK46:BV46*D46:O46)/SUM(D46:O46)</f>
        <v>119.09660046118515</v>
      </c>
      <c r="CA46" s="4"/>
      <c r="CB46" s="8"/>
      <c r="CC46" s="8"/>
      <c r="CD46" s="8"/>
      <c r="CE46" s="8"/>
      <c r="CF46" s="8"/>
      <c r="CG46" s="8"/>
      <c r="CH46" s="8"/>
      <c r="CI46" s="8"/>
      <c r="CJ46" s="8"/>
      <c r="CK46" s="8"/>
      <c r="CL46" s="8"/>
      <c r="CM46" s="8"/>
      <c r="CO46" s="4"/>
      <c r="CP46" s="12"/>
      <c r="CQ46" s="12"/>
      <c r="CR46" s="12"/>
    </row>
    <row r="47" spans="3:96" x14ac:dyDescent="0.35">
      <c r="C47" s="4">
        <v>2009</v>
      </c>
      <c r="D47" s="81">
        <v>-8.8080774587000005E-2</v>
      </c>
      <c r="E47" s="81">
        <v>-0.102796373118</v>
      </c>
      <c r="F47" s="81">
        <v>4.8337987555000003E-2</v>
      </c>
      <c r="G47" s="81">
        <v>0.11742397304</v>
      </c>
      <c r="H47" s="81">
        <v>0.127836478575</v>
      </c>
      <c r="I47" s="81">
        <v>-1.3173386100000001E-4</v>
      </c>
      <c r="J47" s="81">
        <v>9.7234352625000006E-2</v>
      </c>
      <c r="K47" s="81">
        <v>3.9628209220000002E-2</v>
      </c>
      <c r="L47" s="81">
        <v>3.7641692493999998E-2</v>
      </c>
      <c r="M47" s="81">
        <v>-2.1802061875000001E-2</v>
      </c>
      <c r="N47" s="81">
        <v>7.0875085050000003E-3</v>
      </c>
      <c r="O47" s="81">
        <v>2.1206005505999999E-2</v>
      </c>
      <c r="Q47" s="4">
        <v>2009</v>
      </c>
      <c r="R47" s="7">
        <f t="shared" si="8"/>
        <v>0.91191922541299997</v>
      </c>
      <c r="S47" s="7">
        <f t="shared" si="6"/>
        <v>0.89720362688200006</v>
      </c>
      <c r="T47" s="7">
        <f t="shared" si="6"/>
        <v>1.0483379875550001</v>
      </c>
      <c r="U47" s="7">
        <f t="shared" si="6"/>
        <v>1.11742397304</v>
      </c>
      <c r="V47" s="7">
        <f t="shared" si="6"/>
        <v>1.1278364785749999</v>
      </c>
      <c r="W47" s="7">
        <f t="shared" si="6"/>
        <v>0.99986826613900004</v>
      </c>
      <c r="X47" s="7">
        <f t="shared" si="6"/>
        <v>1.0972343526249999</v>
      </c>
      <c r="Y47" s="7">
        <f t="shared" si="6"/>
        <v>1.03962820922</v>
      </c>
      <c r="Z47" s="7">
        <f t="shared" si="6"/>
        <v>1.037641692494</v>
      </c>
      <c r="AA47" s="7">
        <f t="shared" si="6"/>
        <v>0.978197938125</v>
      </c>
      <c r="AB47" s="7">
        <f t="shared" si="6"/>
        <v>1.007087508505</v>
      </c>
      <c r="AC47" s="7">
        <f t="shared" si="6"/>
        <v>1.0212060055059999</v>
      </c>
      <c r="AD47" s="7"/>
      <c r="AE47" s="4">
        <v>2009</v>
      </c>
      <c r="AF47" s="9">
        <f t="shared" si="9"/>
        <v>0.28702741863611614</v>
      </c>
      <c r="AH47" s="4">
        <v>2009</v>
      </c>
      <c r="AI47" s="82">
        <f>IF('[1]Public Fund Data'!Y63&gt;0,'[1]Public Fund Data'!Y63,0)</f>
        <v>1.0052031272118872E-2</v>
      </c>
      <c r="AJ47" s="82">
        <f>IF('[1]Public Fund Data'!Z63&gt;0,'[1]Public Fund Data'!Z63,0)</f>
        <v>0</v>
      </c>
      <c r="AK47" s="82">
        <f>IF('[1]Public Fund Data'!AA63&gt;0,'[1]Public Fund Data'!AA63,0)</f>
        <v>0</v>
      </c>
      <c r="AL47" s="82">
        <f>IF('[1]Public Fund Data'!AB63&gt;0,'[1]Public Fund Data'!AB63,0)</f>
        <v>0</v>
      </c>
      <c r="AM47" s="82">
        <f>IF('[1]Public Fund Data'!AC63&gt;0,'[1]Public Fund Data'!AC63,0)</f>
        <v>9.5304330755946187E-3</v>
      </c>
      <c r="AN47" s="82">
        <f>IF('[1]Public Fund Data'!AD63&gt;0,'[1]Public Fund Data'!AD63,0)</f>
        <v>5.5557726648914505E-3</v>
      </c>
      <c r="AO47" s="82">
        <f>IF('[1]Public Fund Data'!AE63&gt;0,'[1]Public Fund Data'!AE63,0)</f>
        <v>5.9331753580761232E-3</v>
      </c>
      <c r="AP47" s="82">
        <f>IF('[1]Public Fund Data'!AF63&gt;0,'[1]Public Fund Data'!AF63,0)</f>
        <v>0</v>
      </c>
      <c r="AQ47" s="82">
        <f>IF('[1]Public Fund Data'!AG63&gt;0,'[1]Public Fund Data'!AG63,0)</f>
        <v>0</v>
      </c>
      <c r="AR47" s="82">
        <f>IF('[1]Public Fund Data'!AH63&gt;0,'[1]Public Fund Data'!AH63,0)</f>
        <v>0</v>
      </c>
      <c r="AS47" s="82">
        <f>IF('[1]Public Fund Data'!AI63&gt;0,'[1]Public Fund Data'!AI63,0)</f>
        <v>0</v>
      </c>
      <c r="AT47" s="82">
        <f>IF('[1]Public Fund Data'!AJ63&gt;0,'[1]Public Fund Data'!AJ63,0)</f>
        <v>6.8033081409555954E-3</v>
      </c>
      <c r="AV47" s="4">
        <v>2009</v>
      </c>
      <c r="AW47" s="82">
        <f>IF('[1]Public Fund Data'!Y63&lt;0,'[1]Public Fund Data'!Y63,0)</f>
        <v>0</v>
      </c>
      <c r="AX47" s="82">
        <f>IF('[1]Public Fund Data'!Z63&lt;0,'[1]Public Fund Data'!Z63,0)</f>
        <v>-2.0314404618887449E-4</v>
      </c>
      <c r="AY47" s="82">
        <f>IF('[1]Public Fund Data'!AA63&lt;0,'[1]Public Fund Data'!AA63,0)</f>
        <v>-1.5038101261460948E-2</v>
      </c>
      <c r="AZ47" s="82">
        <f>IF('[1]Public Fund Data'!AB63&lt;0,'[1]Public Fund Data'!AB63,0)</f>
        <v>-1.0616552070430177E-2</v>
      </c>
      <c r="BA47" s="82">
        <f>IF('[1]Public Fund Data'!AC63&lt;0,'[1]Public Fund Data'!AC63,0)</f>
        <v>0</v>
      </c>
      <c r="BB47" s="82">
        <f>IF('[1]Public Fund Data'!AD63&lt;0,'[1]Public Fund Data'!AD63,0)</f>
        <v>0</v>
      </c>
      <c r="BC47" s="82">
        <f>IF('[1]Public Fund Data'!AE63&lt;0,'[1]Public Fund Data'!AE63,0)</f>
        <v>0</v>
      </c>
      <c r="BD47" s="82">
        <f>IF('[1]Public Fund Data'!AF63&lt;0,'[1]Public Fund Data'!AF63,0)</f>
        <v>-1.4730231645115652E-2</v>
      </c>
      <c r="BE47" s="82">
        <f>IF('[1]Public Fund Data'!AG63&lt;0,'[1]Public Fund Data'!AG63,0)</f>
        <v>-6.466403410960303E-4</v>
      </c>
      <c r="BF47" s="82">
        <f>IF('[1]Public Fund Data'!AH63&lt;0,'[1]Public Fund Data'!AH63,0)</f>
        <v>-9.3061915155048247E-3</v>
      </c>
      <c r="BG47" s="82">
        <f>IF('[1]Public Fund Data'!AI63&lt;0,'[1]Public Fund Data'!AI63,0)</f>
        <v>-1.293433932300387E-2</v>
      </c>
      <c r="BH47" s="82">
        <f>IF('[1]Public Fund Data'!AJ63&lt;0,'[1]Public Fund Data'!AJ63,0)</f>
        <v>0</v>
      </c>
      <c r="BJ47" s="4">
        <v>2009</v>
      </c>
      <c r="BK47" s="8">
        <f>BV48*(1+D47)</f>
        <v>49.780577314882784</v>
      </c>
      <c r="BL47" s="8">
        <f t="shared" si="7"/>
        <v>44.663314515192653</v>
      </c>
      <c r="BM47" s="8">
        <f t="shared" si="7"/>
        <v>46.822249256393093</v>
      </c>
      <c r="BN47" s="8">
        <f t="shared" si="7"/>
        <v>52.320303790747957</v>
      </c>
      <c r="BO47" s="8">
        <f t="shared" si="7"/>
        <v>59.008747185331394</v>
      </c>
      <c r="BP47" s="8">
        <f t="shared" si="7"/>
        <v>59.000973735231902</v>
      </c>
      <c r="BQ47" s="8">
        <f t="shared" si="7"/>
        <v>64.737895220621795</v>
      </c>
      <c r="BR47" s="8">
        <f t="shared" si="7"/>
        <v>67.303342076887034</v>
      </c>
      <c r="BS47" s="8">
        <f t="shared" si="7"/>
        <v>69.836753783163701</v>
      </c>
      <c r="BT47" s="8">
        <f t="shared" si="7"/>
        <v>68.314168556034019</v>
      </c>
      <c r="BU47" s="8">
        <f t="shared" si="7"/>
        <v>68.79834580668691</v>
      </c>
      <c r="BV47" s="8">
        <f t="shared" si="7"/>
        <v>70.257283906667197</v>
      </c>
      <c r="BX47" s="4">
        <v>2009</v>
      </c>
      <c r="BY47" s="11" cm="1">
        <f t="array" ref="BY47">SUM(BK47:BV47*D47:O47)/SUM(D47:O47)</f>
        <v>67.159477119584281</v>
      </c>
      <c r="CA47" s="4"/>
      <c r="CB47" s="8"/>
      <c r="CC47" s="8"/>
      <c r="CD47" s="8"/>
      <c r="CE47" s="8"/>
      <c r="CF47" s="8"/>
      <c r="CG47" s="8"/>
      <c r="CH47" s="8"/>
      <c r="CI47" s="8"/>
      <c r="CJ47" s="8"/>
      <c r="CK47" s="8"/>
      <c r="CL47" s="8"/>
      <c r="CM47" s="8"/>
      <c r="CO47" s="4"/>
      <c r="CP47" s="12"/>
      <c r="CQ47" s="12"/>
      <c r="CR47" s="12"/>
    </row>
    <row r="48" spans="3:96" x14ac:dyDescent="0.35">
      <c r="C48" s="4">
        <v>2008</v>
      </c>
      <c r="D48" s="81">
        <v>-0.112553252014</v>
      </c>
      <c r="E48" s="81">
        <v>3.2548498777000001E-2</v>
      </c>
      <c r="F48" s="81">
        <v>-3.5440850829999999E-3</v>
      </c>
      <c r="G48" s="81">
        <v>4.6976161788000001E-2</v>
      </c>
      <c r="H48" s="81">
        <v>1.3149033931E-2</v>
      </c>
      <c r="I48" s="81">
        <v>-8.7247322367999994E-2</v>
      </c>
      <c r="J48" s="81">
        <v>-4.7344291167000001E-2</v>
      </c>
      <c r="K48" s="81">
        <v>-5.3024999376999997E-2</v>
      </c>
      <c r="L48" s="81">
        <v>-0.18473502848600001</v>
      </c>
      <c r="M48" s="81">
        <v>-0.24394153778399999</v>
      </c>
      <c r="N48" s="81">
        <v>-3.7751088279999997E-2</v>
      </c>
      <c r="O48" s="81">
        <v>5.5805576225999999E-2</v>
      </c>
      <c r="Q48" s="4">
        <v>2008</v>
      </c>
      <c r="R48" s="7">
        <f t="shared" si="8"/>
        <v>0.88744674798599998</v>
      </c>
      <c r="S48" s="7">
        <f t="shared" si="6"/>
        <v>1.0325484987769999</v>
      </c>
      <c r="T48" s="7">
        <f t="shared" si="6"/>
        <v>0.99645591491700003</v>
      </c>
      <c r="U48" s="7">
        <f t="shared" si="6"/>
        <v>1.046976161788</v>
      </c>
      <c r="V48" s="7">
        <f t="shared" si="6"/>
        <v>1.0131490339310001</v>
      </c>
      <c r="W48" s="7">
        <f t="shared" si="6"/>
        <v>0.91275267763199996</v>
      </c>
      <c r="X48" s="7">
        <f t="shared" si="6"/>
        <v>0.95265570883299999</v>
      </c>
      <c r="Y48" s="7">
        <f t="shared" si="6"/>
        <v>0.946975000623</v>
      </c>
      <c r="Z48" s="7">
        <f t="shared" si="6"/>
        <v>0.81526497151400001</v>
      </c>
      <c r="AA48" s="7">
        <f t="shared" si="6"/>
        <v>0.75605846221600004</v>
      </c>
      <c r="AB48" s="7">
        <f t="shared" si="6"/>
        <v>0.96224891172000004</v>
      </c>
      <c r="AC48" s="7">
        <f t="shared" si="6"/>
        <v>1.0558055762259999</v>
      </c>
      <c r="AD48" s="7"/>
      <c r="AE48" s="4">
        <v>2008</v>
      </c>
      <c r="AF48" s="9">
        <f t="shared" si="9"/>
        <v>-0.50057057619046796</v>
      </c>
      <c r="AH48" s="4">
        <v>2008</v>
      </c>
      <c r="AI48" s="82">
        <f>IF('[1]Public Fund Data'!Y64&gt;0,'[1]Public Fund Data'!Y64,0)</f>
        <v>0</v>
      </c>
      <c r="AJ48" s="82">
        <f>IF('[1]Public Fund Data'!Z64&gt;0,'[1]Public Fund Data'!Z64,0)</f>
        <v>1.8221503658197469E-2</v>
      </c>
      <c r="AK48" s="82">
        <f>IF('[1]Public Fund Data'!AA64&gt;0,'[1]Public Fund Data'!AA64,0)</f>
        <v>6.9777250352924518E-3</v>
      </c>
      <c r="AL48" s="82">
        <f>IF('[1]Public Fund Data'!AB64&gt;0,'[1]Public Fund Data'!AB64,0)</f>
        <v>0</v>
      </c>
      <c r="AM48" s="82">
        <f>IF('[1]Public Fund Data'!AC64&gt;0,'[1]Public Fund Data'!AC64,0)</f>
        <v>3.4112491492660733E-3</v>
      </c>
      <c r="AN48" s="82">
        <f>IF('[1]Public Fund Data'!AD64&gt;0,'[1]Public Fund Data'!AD64,0)</f>
        <v>0</v>
      </c>
      <c r="AO48" s="82">
        <f>IF('[1]Public Fund Data'!AE64&gt;0,'[1]Public Fund Data'!AE64,0)</f>
        <v>0</v>
      </c>
      <c r="AP48" s="82">
        <f>IF('[1]Public Fund Data'!AF64&gt;0,'[1]Public Fund Data'!AF64,0)</f>
        <v>0</v>
      </c>
      <c r="AQ48" s="82">
        <f>IF('[1]Public Fund Data'!AG64&gt;0,'[1]Public Fund Data'!AG64,0)</f>
        <v>0</v>
      </c>
      <c r="AR48" s="82">
        <f>IF('[1]Public Fund Data'!AH64&gt;0,'[1]Public Fund Data'!AH64,0)</f>
        <v>0</v>
      </c>
      <c r="AS48" s="82">
        <f>IF('[1]Public Fund Data'!AI64&gt;0,'[1]Public Fund Data'!AI64,0)</f>
        <v>1.6299455752013484E-2</v>
      </c>
      <c r="AT48" s="82">
        <f>IF('[1]Public Fund Data'!AJ64&gt;0,'[1]Public Fund Data'!AJ64,0)</f>
        <v>0</v>
      </c>
      <c r="AV48" s="4">
        <v>2008</v>
      </c>
      <c r="AW48" s="82">
        <f>IF('[1]Public Fund Data'!Y64&lt;0,'[1]Public Fund Data'!Y64,0)</f>
        <v>-2.0174747872262463E-2</v>
      </c>
      <c r="AX48" s="82">
        <f>IF('[1]Public Fund Data'!Z64&lt;0,'[1]Public Fund Data'!Z64,0)</f>
        <v>0</v>
      </c>
      <c r="AY48" s="82">
        <f>IF('[1]Public Fund Data'!AA64&lt;0,'[1]Public Fund Data'!AA64,0)</f>
        <v>0</v>
      </c>
      <c r="AZ48" s="82">
        <f>IF('[1]Public Fund Data'!AB64&lt;0,'[1]Public Fund Data'!AB64,0)</f>
        <v>-7.3018256435362222E-3</v>
      </c>
      <c r="BA48" s="82">
        <f>IF('[1]Public Fund Data'!AC64&lt;0,'[1]Public Fund Data'!AC64,0)</f>
        <v>0</v>
      </c>
      <c r="BB48" s="82">
        <f>IF('[1]Public Fund Data'!AD64&lt;0,'[1]Public Fund Data'!AD64,0)</f>
        <v>-5.4593294132476294E-3</v>
      </c>
      <c r="BC48" s="82">
        <f>IF('[1]Public Fund Data'!AE64&lt;0,'[1]Public Fund Data'!AE64,0)</f>
        <v>-1.5249130715746732E-2</v>
      </c>
      <c r="BD48" s="82">
        <f>IF('[1]Public Fund Data'!AF64&lt;0,'[1]Public Fund Data'!AF64,0)</f>
        <v>-1.2501434242174973E-2</v>
      </c>
      <c r="BE48" s="82">
        <f>IF('[1]Public Fund Data'!AG64&lt;0,'[1]Public Fund Data'!AG64,0)</f>
        <v>-4.014507878628551E-2</v>
      </c>
      <c r="BF48" s="82">
        <f>IF('[1]Public Fund Data'!AH64&lt;0,'[1]Public Fund Data'!AH64,0)</f>
        <v>-4.2158442215471076E-2</v>
      </c>
      <c r="BG48" s="82">
        <f>IF('[1]Public Fund Data'!AI64&lt;0,'[1]Public Fund Data'!AI64,0)</f>
        <v>0</v>
      </c>
      <c r="BH48" s="82">
        <f>IF('[1]Public Fund Data'!AJ64&lt;0,'[1]Public Fund Data'!AJ64,0)</f>
        <v>-4.3161927730591895E-3</v>
      </c>
      <c r="BJ48" s="4">
        <v>2008</v>
      </c>
      <c r="BK48" s="8">
        <v>97</v>
      </c>
      <c r="BL48" s="8">
        <f t="shared" si="7"/>
        <v>100.157204381369</v>
      </c>
      <c r="BM48" s="8">
        <f t="shared" si="7"/>
        <v>99.802238727366003</v>
      </c>
      <c r="BN48" s="8">
        <f t="shared" si="7"/>
        <v>104.49056484062734</v>
      </c>
      <c r="BO48" s="8">
        <f t="shared" si="7"/>
        <v>105.86451482318611</v>
      </c>
      <c r="BP48" s="8">
        <f t="shared" si="7"/>
        <v>96.62811937107567</v>
      </c>
      <c r="BQ48" s="8">
        <f t="shared" si="7"/>
        <v>92.053329552651832</v>
      </c>
      <c r="BR48" s="8">
        <f t="shared" si="7"/>
        <v>87.172201810471691</v>
      </c>
      <c r="BS48" s="8">
        <f t="shared" si="7"/>
        <v>71.068442625826862</v>
      </c>
      <c r="BT48" s="8">
        <f t="shared" si="7"/>
        <v>53.731897443768688</v>
      </c>
      <c r="BU48" s="8">
        <f t="shared" si="7"/>
        <v>51.703459839917073</v>
      </c>
      <c r="BV48" s="8">
        <f t="shared" si="7"/>
        <v>54.588801209161488</v>
      </c>
      <c r="BX48" s="4">
        <v>2008</v>
      </c>
      <c r="BY48" s="11" cm="1">
        <f t="array" ref="BY48">SUM(BK48:BV48*D48:O48)/SUM(D48:O48)</f>
        <v>71.20207762042844</v>
      </c>
      <c r="CA48" s="4"/>
      <c r="CB48" s="8"/>
      <c r="CC48" s="8"/>
      <c r="CD48" s="8"/>
      <c r="CE48" s="8"/>
      <c r="CF48" s="8"/>
      <c r="CG48" s="8"/>
      <c r="CH48" s="8"/>
      <c r="CI48" s="8"/>
      <c r="CJ48" s="8"/>
      <c r="CK48" s="8"/>
      <c r="CL48" s="8"/>
      <c r="CM48" s="8"/>
      <c r="CO48" s="4"/>
      <c r="CP48" s="12"/>
      <c r="CQ48" s="12"/>
      <c r="CR48" s="12"/>
    </row>
    <row r="49" spans="1:96" x14ac:dyDescent="0.35">
      <c r="C49" s="4">
        <v>2007</v>
      </c>
      <c r="D49" s="81">
        <v>7.7600381699999997E-3</v>
      </c>
      <c r="E49" s="81">
        <v>7.5061853899999996E-3</v>
      </c>
      <c r="F49" s="81">
        <v>2.3446149531999999E-2</v>
      </c>
      <c r="G49" s="81">
        <v>5.5246874302000003E-2</v>
      </c>
      <c r="H49" s="81">
        <v>2.146260874E-2</v>
      </c>
      <c r="I49" s="81">
        <v>6.0871815080000002E-3</v>
      </c>
      <c r="J49" s="81">
        <v>-9.2828125260000002E-3</v>
      </c>
      <c r="K49" s="81">
        <v>-2.9318357117999998E-2</v>
      </c>
      <c r="L49" s="81">
        <v>5.3015442857000002E-2</v>
      </c>
      <c r="M49" s="81">
        <v>5.0293821728000003E-2</v>
      </c>
      <c r="N49" s="81">
        <v>-7.5310596605000002E-2</v>
      </c>
      <c r="O49" s="81">
        <v>-3.3584827322999999E-2</v>
      </c>
      <c r="Q49" s="4">
        <v>2007</v>
      </c>
      <c r="R49" s="7">
        <f t="shared" si="8"/>
        <v>1.00776003817</v>
      </c>
      <c r="S49" s="7">
        <f t="shared" si="8"/>
        <v>1.00750618539</v>
      </c>
      <c r="T49" s="7">
        <f t="shared" si="8"/>
        <v>1.023446149532</v>
      </c>
      <c r="U49" s="7">
        <f t="shared" si="8"/>
        <v>1.055246874302</v>
      </c>
      <c r="V49" s="7">
        <f t="shared" si="8"/>
        <v>1.0214626087400001</v>
      </c>
      <c r="W49" s="7">
        <f t="shared" si="8"/>
        <v>1.0060871815079999</v>
      </c>
      <c r="X49" s="7">
        <f t="shared" si="8"/>
        <v>0.99071718747399995</v>
      </c>
      <c r="Y49" s="7">
        <f t="shared" si="8"/>
        <v>0.97068164288199998</v>
      </c>
      <c r="Z49" s="7">
        <f t="shared" si="8"/>
        <v>1.053015442857</v>
      </c>
      <c r="AA49" s="7">
        <f t="shared" si="8"/>
        <v>1.050293821728</v>
      </c>
      <c r="AB49" s="7">
        <f t="shared" si="8"/>
        <v>0.92468940339499994</v>
      </c>
      <c r="AC49" s="7">
        <f t="shared" si="8"/>
        <v>0.96641517267700006</v>
      </c>
      <c r="AD49" s="7"/>
      <c r="AE49" s="4">
        <v>2007</v>
      </c>
      <c r="AF49" s="9">
        <f t="shared" si="9"/>
        <v>7.1059751626602718E-2</v>
      </c>
      <c r="AH49" s="4">
        <v>2007</v>
      </c>
      <c r="AI49" s="82">
        <f>IF('[1]Public Fund Data'!Y65&gt;0,'[1]Public Fund Data'!Y65,0)</f>
        <v>9.933461125899044E-4</v>
      </c>
      <c r="AJ49" s="82">
        <f>IF('[1]Public Fund Data'!Z65&gt;0,'[1]Public Fund Data'!Z65,0)</f>
        <v>0</v>
      </c>
      <c r="AK49" s="82">
        <f>IF('[1]Public Fund Data'!AA65&gt;0,'[1]Public Fund Data'!AA65,0)</f>
        <v>0</v>
      </c>
      <c r="AL49" s="82">
        <f>IF('[1]Public Fund Data'!AB65&gt;0,'[1]Public Fund Data'!AB65,0)</f>
        <v>1.0835264924293063E-2</v>
      </c>
      <c r="AM49" s="82">
        <f>IF('[1]Public Fund Data'!AC65&gt;0,'[1]Public Fund Data'!AC65,0)</f>
        <v>3.9169841204380051E-3</v>
      </c>
      <c r="AN49" s="82">
        <f>IF('[1]Public Fund Data'!AD65&gt;0,'[1]Public Fund Data'!AD65,0)</f>
        <v>4.8654052486488408E-3</v>
      </c>
      <c r="AO49" s="82">
        <f>IF('[1]Public Fund Data'!AE65&gt;0,'[1]Public Fund Data'!AE65,0)</f>
        <v>5.4449962149696832E-3</v>
      </c>
      <c r="AP49" s="82">
        <f>IF('[1]Public Fund Data'!AF65&gt;0,'[1]Public Fund Data'!AF65,0)</f>
        <v>0</v>
      </c>
      <c r="AQ49" s="82">
        <f>IF('[1]Public Fund Data'!AG65&gt;0,'[1]Public Fund Data'!AG65,0)</f>
        <v>0</v>
      </c>
      <c r="AR49" s="82">
        <f>IF('[1]Public Fund Data'!AH65&gt;0,'[1]Public Fund Data'!AH65,0)</f>
        <v>1.1003001873172817E-2</v>
      </c>
      <c r="AS49" s="82">
        <f>IF('[1]Public Fund Data'!AI65&gt;0,'[1]Public Fund Data'!AI65,0)</f>
        <v>0</v>
      </c>
      <c r="AT49" s="82">
        <f>IF('[1]Public Fund Data'!AJ65&gt;0,'[1]Public Fund Data'!AJ65,0)</f>
        <v>0</v>
      </c>
      <c r="AV49" s="4">
        <v>2007</v>
      </c>
      <c r="AW49" s="82">
        <f>IF('[1]Public Fund Data'!Y65&lt;0,'[1]Public Fund Data'!Y65,0)</f>
        <v>0</v>
      </c>
      <c r="AX49" s="82">
        <f>IF('[1]Public Fund Data'!Z65&lt;0,'[1]Public Fund Data'!Z65,0)</f>
        <v>-5.6277955217768141E-4</v>
      </c>
      <c r="AY49" s="82">
        <f>IF('[1]Public Fund Data'!AA65&lt;0,'[1]Public Fund Data'!AA65,0)</f>
        <v>-2.0441327631570416E-3</v>
      </c>
      <c r="AZ49" s="82">
        <f>IF('[1]Public Fund Data'!AB65&lt;0,'[1]Public Fund Data'!AB65,0)</f>
        <v>0</v>
      </c>
      <c r="BA49" s="82">
        <f>IF('[1]Public Fund Data'!AC65&lt;0,'[1]Public Fund Data'!AC65,0)</f>
        <v>0</v>
      </c>
      <c r="BB49" s="82">
        <f>IF('[1]Public Fund Data'!AD65&lt;0,'[1]Public Fund Data'!AD65,0)</f>
        <v>0</v>
      </c>
      <c r="BC49" s="82">
        <f>IF('[1]Public Fund Data'!AE65&lt;0,'[1]Public Fund Data'!AE65,0)</f>
        <v>0</v>
      </c>
      <c r="BD49" s="82">
        <f>IF('[1]Public Fund Data'!AF65&lt;0,'[1]Public Fund Data'!AF65,0)</f>
        <v>-1.369130391725935E-2</v>
      </c>
      <c r="BE49" s="82">
        <f>IF('[1]Public Fund Data'!AG65&lt;0,'[1]Public Fund Data'!AG65,0)</f>
        <v>-4.8459025861990329E-4</v>
      </c>
      <c r="BF49" s="82">
        <f>IF('[1]Public Fund Data'!AH65&lt;0,'[1]Public Fund Data'!AH65,0)</f>
        <v>0</v>
      </c>
      <c r="BG49" s="82">
        <f>IF('[1]Public Fund Data'!AI65&lt;0,'[1]Public Fund Data'!AI65,0)</f>
        <v>-4.2427126446633767E-2</v>
      </c>
      <c r="BH49" s="82">
        <f>IF('[1]Public Fund Data'!AJ65&lt;0,'[1]Public Fund Data'!AJ65,0)</f>
        <v>-1.1077310896417447E-2</v>
      </c>
      <c r="BJ49" s="4">
        <v>2007</v>
      </c>
      <c r="BK49" s="8">
        <f>BV50*(1+D49)</f>
        <v>117.70105863221043</v>
      </c>
      <c r="BL49" s="8">
        <f t="shared" si="7"/>
        <v>118.58454459890307</v>
      </c>
      <c r="BM49" s="8">
        <f t="shared" si="7"/>
        <v>121.36489556375307</v>
      </c>
      <c r="BN49" s="8">
        <f t="shared" si="7"/>
        <v>128.0699266936391</v>
      </c>
      <c r="BO49" s="8">
        <f t="shared" si="7"/>
        <v>130.81864142162516</v>
      </c>
      <c r="BP49" s="8">
        <f t="shared" si="7"/>
        <v>131.61495823658854</v>
      </c>
      <c r="BQ49" s="8">
        <f t="shared" si="7"/>
        <v>130.39320125366095</v>
      </c>
      <c r="BR49" s="8">
        <f t="shared" si="7"/>
        <v>126.57028681354687</v>
      </c>
      <c r="BS49" s="8">
        <f t="shared" si="7"/>
        <v>133.28046662150456</v>
      </c>
      <c r="BT49" s="8">
        <f t="shared" si="7"/>
        <v>139.98365064959117</v>
      </c>
      <c r="BU49" s="8">
        <f t="shared" si="7"/>
        <v>129.44139840422454</v>
      </c>
      <c r="BV49" s="8">
        <f t="shared" si="7"/>
        <v>125.09413139037102</v>
      </c>
      <c r="BX49" s="4">
        <v>2007</v>
      </c>
      <c r="BY49" s="11" cm="1">
        <f t="array" ref="BY49">SUM(BK49:BV49*D49:O49)/SUM(D49:O49)</f>
        <v>136.68569973389688</v>
      </c>
      <c r="CA49" s="4"/>
      <c r="CB49" s="8"/>
      <c r="CC49" s="8"/>
      <c r="CD49" s="8"/>
      <c r="CE49" s="8"/>
      <c r="CF49" s="8"/>
      <c r="CG49" s="8"/>
      <c r="CH49" s="8"/>
      <c r="CI49" s="8"/>
      <c r="CJ49" s="8"/>
      <c r="CK49" s="8"/>
      <c r="CL49" s="8"/>
      <c r="CM49" s="8"/>
      <c r="CO49" s="4"/>
      <c r="CP49" s="12"/>
      <c r="CQ49" s="12"/>
      <c r="CR49" s="12"/>
    </row>
    <row r="50" spans="1:96" x14ac:dyDescent="0.35">
      <c r="C50" s="4">
        <v>2006</v>
      </c>
      <c r="D50" s="81">
        <v>7.2039184261999997E-2</v>
      </c>
      <c r="E50" s="81">
        <v>-6.0973661440000002E-3</v>
      </c>
      <c r="F50" s="81">
        <v>4.3351818381000003E-2</v>
      </c>
      <c r="G50" s="81">
        <v>3.9944511800999997E-2</v>
      </c>
      <c r="H50" s="81">
        <v>-3.3260214806999998E-2</v>
      </c>
      <c r="I50" s="81">
        <v>-5.6055600579999997E-3</v>
      </c>
      <c r="J50" s="81">
        <v>7.4263358769999996E-3</v>
      </c>
      <c r="K50" s="81">
        <v>2.8599552468E-2</v>
      </c>
      <c r="L50" s="81">
        <v>8.2905350869999991E-3</v>
      </c>
      <c r="M50" s="81">
        <v>4.0164590201000001E-2</v>
      </c>
      <c r="N50" s="81">
        <v>2.9294856370999999E-2</v>
      </c>
      <c r="O50" s="81">
        <v>2.7677637080000001E-2</v>
      </c>
      <c r="Q50" s="4">
        <v>2006</v>
      </c>
      <c r="R50" s="7">
        <f t="shared" si="8"/>
        <v>1.0720391842620001</v>
      </c>
      <c r="S50" s="7">
        <f t="shared" si="8"/>
        <v>0.99390263385599997</v>
      </c>
      <c r="T50" s="7">
        <f t="shared" si="8"/>
        <v>1.043351818381</v>
      </c>
      <c r="U50" s="7">
        <f t="shared" si="8"/>
        <v>1.039944511801</v>
      </c>
      <c r="V50" s="7">
        <f t="shared" si="8"/>
        <v>0.96673978519299997</v>
      </c>
      <c r="W50" s="7">
        <f t="shared" si="8"/>
        <v>0.99439443994200005</v>
      </c>
      <c r="X50" s="7">
        <f t="shared" si="8"/>
        <v>1.0074263358769999</v>
      </c>
      <c r="Y50" s="7">
        <f t="shared" si="8"/>
        <v>1.0285995524680001</v>
      </c>
      <c r="Z50" s="7">
        <f t="shared" si="8"/>
        <v>1.008290535087</v>
      </c>
      <c r="AA50" s="7">
        <f t="shared" si="8"/>
        <v>1.0401645902009999</v>
      </c>
      <c r="AB50" s="7">
        <f t="shared" si="8"/>
        <v>1.029294856371</v>
      </c>
      <c r="AC50" s="7">
        <f t="shared" si="8"/>
        <v>1.02767763708</v>
      </c>
      <c r="AD50" s="7"/>
      <c r="AE50" s="4">
        <v>2006</v>
      </c>
      <c r="AF50" s="9">
        <f t="shared" si="9"/>
        <v>0.27763799956864688</v>
      </c>
      <c r="AH50" s="4">
        <v>2006</v>
      </c>
      <c r="AI50" s="82">
        <f>IF('[1]Public Fund Data'!Y66&gt;0,'[1]Public Fund Data'!Y66,0)</f>
        <v>1.0640457050117888E-2</v>
      </c>
      <c r="AJ50" s="82">
        <f>IF('[1]Public Fund Data'!Z66&gt;0,'[1]Public Fund Data'!Z66,0)</f>
        <v>0</v>
      </c>
      <c r="AK50" s="82">
        <f>IF('[1]Public Fund Data'!AA66&gt;0,'[1]Public Fund Data'!AA66,0)</f>
        <v>1.0393360775041501E-2</v>
      </c>
      <c r="AL50" s="82">
        <f>IF('[1]Public Fund Data'!AB66&gt;0,'[1]Public Fund Data'!AB66,0)</f>
        <v>0</v>
      </c>
      <c r="AM50" s="82">
        <f>IF('[1]Public Fund Data'!AC66&gt;0,'[1]Public Fund Data'!AC66,0)</f>
        <v>5.5735332997336809E-3</v>
      </c>
      <c r="AN50" s="82">
        <f>IF('[1]Public Fund Data'!AD66&gt;0,'[1]Public Fund Data'!AD66,0)</f>
        <v>0</v>
      </c>
      <c r="AO50" s="82">
        <f>IF('[1]Public Fund Data'!AE66&gt;0,'[1]Public Fund Data'!AE66,0)</f>
        <v>0</v>
      </c>
      <c r="AP50" s="82">
        <f>IF('[1]Public Fund Data'!AF66&gt;0,'[1]Public Fund Data'!AF66,0)</f>
        <v>1.1047657248250409E-3</v>
      </c>
      <c r="AQ50" s="82">
        <f>IF('[1]Public Fund Data'!AG66&gt;0,'[1]Public Fund Data'!AG66,0)</f>
        <v>6.7444803832291053E-3</v>
      </c>
      <c r="AR50" s="82">
        <f>IF('[1]Public Fund Data'!AH66&gt;0,'[1]Public Fund Data'!AH66,0)</f>
        <v>1.2705898821248687E-3</v>
      </c>
      <c r="AS50" s="82">
        <f>IF('[1]Public Fund Data'!AI66&gt;0,'[1]Public Fund Data'!AI66,0)</f>
        <v>0</v>
      </c>
      <c r="AT50" s="82">
        <f>IF('[1]Public Fund Data'!AJ66&gt;0,'[1]Public Fund Data'!AJ66,0)</f>
        <v>0</v>
      </c>
      <c r="AV50" s="4">
        <v>2006</v>
      </c>
      <c r="AW50" s="82">
        <f>IF('[1]Public Fund Data'!Y66&lt;0,'[1]Public Fund Data'!Y66,0)</f>
        <v>0</v>
      </c>
      <c r="AX50" s="82">
        <f>IF('[1]Public Fund Data'!Z66&lt;0,'[1]Public Fund Data'!Z66,0)</f>
        <v>-3.8853264103806137E-3</v>
      </c>
      <c r="AY50" s="82">
        <f>IF('[1]Public Fund Data'!AA66&lt;0,'[1]Public Fund Data'!AA66,0)</f>
        <v>0</v>
      </c>
      <c r="AZ50" s="82">
        <f>IF('[1]Public Fund Data'!AB66&lt;0,'[1]Public Fund Data'!AB66,0)</f>
        <v>-7.814229110719724E-3</v>
      </c>
      <c r="BA50" s="82">
        <f>IF('[1]Public Fund Data'!AC66&lt;0,'[1]Public Fund Data'!AC66,0)</f>
        <v>0</v>
      </c>
      <c r="BB50" s="82">
        <f>IF('[1]Public Fund Data'!AD66&lt;0,'[1]Public Fund Data'!AD66,0)</f>
        <v>-5.539436951977391E-3</v>
      </c>
      <c r="BC50" s="82">
        <f>IF('[1]Public Fund Data'!AE66&lt;0,'[1]Public Fund Data'!AE66,0)</f>
        <v>-2.4725169505958391E-3</v>
      </c>
      <c r="BD50" s="82">
        <f>IF('[1]Public Fund Data'!AF66&lt;0,'[1]Public Fund Data'!AF66,0)</f>
        <v>0</v>
      </c>
      <c r="BE50" s="82">
        <f>IF('[1]Public Fund Data'!AG66&lt;0,'[1]Public Fund Data'!AG66,0)</f>
        <v>0</v>
      </c>
      <c r="BF50" s="82">
        <f>IF('[1]Public Fund Data'!AH66&lt;0,'[1]Public Fund Data'!AH66,0)</f>
        <v>0</v>
      </c>
      <c r="BG50" s="82">
        <f>IF('[1]Public Fund Data'!AI66&lt;0,'[1]Public Fund Data'!AI66,0)</f>
        <v>-5.8928187464273377E-4</v>
      </c>
      <c r="BH50" s="82">
        <f>IF('[1]Public Fund Data'!AJ66&lt;0,'[1]Public Fund Data'!AJ66,0)</f>
        <v>-3.71494149714428E-3</v>
      </c>
      <c r="BJ50" s="4">
        <v>2006</v>
      </c>
      <c r="BK50" s="8">
        <v>98</v>
      </c>
      <c r="BL50" s="8">
        <f t="shared" si="7"/>
        <v>97.402458117888003</v>
      </c>
      <c r="BM50" s="8">
        <f t="shared" si="7"/>
        <v>101.62503179207764</v>
      </c>
      <c r="BN50" s="8">
        <f t="shared" si="7"/>
        <v>105.68439407377328</v>
      </c>
      <c r="BO50" s="8">
        <f t="shared" si="7"/>
        <v>102.16930842513193</v>
      </c>
      <c r="BP50" s="8">
        <f t="shared" si="7"/>
        <v>101.59659223067054</v>
      </c>
      <c r="BQ50" s="8">
        <f t="shared" si="7"/>
        <v>102.3510826485341</v>
      </c>
      <c r="BR50" s="8">
        <f t="shared" si="7"/>
        <v>105.27827780689746</v>
      </c>
      <c r="BS50" s="8">
        <f t="shared" si="7"/>
        <v>106.15109106295448</v>
      </c>
      <c r="BT50" s="8">
        <f t="shared" si="7"/>
        <v>110.41460613488707</v>
      </c>
      <c r="BU50" s="8">
        <f t="shared" si="7"/>
        <v>113.64918616286913</v>
      </c>
      <c r="BV50" s="8">
        <f t="shared" si="7"/>
        <v>116.79472709192238</v>
      </c>
      <c r="BX50" s="4">
        <v>2006</v>
      </c>
      <c r="BY50" s="11" cm="1">
        <f t="array" ref="BY50">SUM(BK50:BV50*D50:O50)/SUM(D50:O50)</f>
        <v>106.3161364089658</v>
      </c>
      <c r="CA50" s="4"/>
      <c r="CB50" s="8"/>
      <c r="CC50" s="8"/>
      <c r="CD50" s="8"/>
      <c r="CE50" s="8"/>
      <c r="CF50" s="8"/>
      <c r="CG50" s="8"/>
      <c r="CH50" s="8"/>
      <c r="CI50" s="8"/>
      <c r="CJ50" s="8"/>
      <c r="CK50" s="8"/>
      <c r="CL50" s="8"/>
      <c r="CM50" s="8"/>
      <c r="CO50" s="4"/>
      <c r="CP50" s="12"/>
      <c r="CQ50" s="12"/>
      <c r="CR50" s="12"/>
    </row>
    <row r="51" spans="1:96" x14ac:dyDescent="0.35">
      <c r="C51" s="4">
        <v>2005</v>
      </c>
      <c r="D51" s="81">
        <v>-1.1807797732000001E-2</v>
      </c>
      <c r="E51" s="81">
        <v>7.6241557441999994E-2</v>
      </c>
      <c r="F51" s="81">
        <v>-3.2143121575000003E-2</v>
      </c>
      <c r="G51" s="81">
        <v>-3.2285780386000003E-2</v>
      </c>
      <c r="H51" s="81">
        <v>-7.7735310469999996E-3</v>
      </c>
      <c r="I51" s="81">
        <v>2.8882618855999999E-2</v>
      </c>
      <c r="J51" s="81">
        <v>4.4989965492000003E-2</v>
      </c>
      <c r="K51" s="81">
        <v>2.5181025248000002E-2</v>
      </c>
      <c r="L51" s="81">
        <v>5.2971279782000003E-2</v>
      </c>
      <c r="M51" s="81">
        <v>-4.3738653986999998E-2</v>
      </c>
      <c r="N51" s="81">
        <v>1.6747305572999999E-2</v>
      </c>
      <c r="O51" s="81">
        <v>5.0164264681E-2</v>
      </c>
      <c r="Q51" s="4">
        <v>2005</v>
      </c>
      <c r="R51" s="7">
        <f t="shared" si="8"/>
        <v>0.98819220226799998</v>
      </c>
      <c r="S51" s="7">
        <f t="shared" si="8"/>
        <v>1.0762415574419999</v>
      </c>
      <c r="T51" s="7">
        <f t="shared" si="8"/>
        <v>0.96785687842500001</v>
      </c>
      <c r="U51" s="7">
        <f t="shared" si="8"/>
        <v>0.96771421961399995</v>
      </c>
      <c r="V51" s="7">
        <f t="shared" si="8"/>
        <v>0.99222646895300004</v>
      </c>
      <c r="W51" s="7">
        <f t="shared" si="8"/>
        <v>1.0288826188560001</v>
      </c>
      <c r="X51" s="7">
        <f t="shared" si="8"/>
        <v>1.0449899654920001</v>
      </c>
      <c r="Y51" s="7">
        <f t="shared" si="8"/>
        <v>1.025181025248</v>
      </c>
      <c r="Z51" s="7">
        <f t="shared" si="8"/>
        <v>1.0529712797820001</v>
      </c>
      <c r="AA51" s="7">
        <f t="shared" si="8"/>
        <v>0.95626134601300006</v>
      </c>
      <c r="AB51" s="7">
        <f t="shared" si="8"/>
        <v>1.0167473055730001</v>
      </c>
      <c r="AC51" s="7">
        <f t="shared" si="8"/>
        <v>1.0501642646810001</v>
      </c>
      <c r="AD51" s="7"/>
      <c r="AE51" s="4">
        <v>2005</v>
      </c>
      <c r="AF51" s="9">
        <f t="shared" si="9"/>
        <v>0.17128384989373302</v>
      </c>
      <c r="AH51" s="4">
        <v>2005</v>
      </c>
      <c r="AI51" s="82">
        <f>IF('[1]Public Fund Data'!Y67&gt;0,'[1]Public Fund Data'!Y67,0)</f>
        <v>6.5393143676566699E-3</v>
      </c>
      <c r="AJ51" s="82">
        <f>IF('[1]Public Fund Data'!Z67&gt;0,'[1]Public Fund Data'!Z67,0)</f>
        <v>3.3032224892447601E-2</v>
      </c>
      <c r="AK51" s="82">
        <f>IF('[1]Public Fund Data'!AA67&gt;0,'[1]Public Fund Data'!AA67,0)</f>
        <v>0</v>
      </c>
      <c r="AL51" s="82">
        <f>IF('[1]Public Fund Data'!AB67&gt;0,'[1]Public Fund Data'!AB67,0)</f>
        <v>0</v>
      </c>
      <c r="AM51" s="82">
        <f>IF('[1]Public Fund Data'!AC67&gt;0,'[1]Public Fund Data'!AC67,0)</f>
        <v>0</v>
      </c>
      <c r="AN51" s="82">
        <f>IF('[1]Public Fund Data'!AD67&gt;0,'[1]Public Fund Data'!AD67,0)</f>
        <v>1.5613134478883385E-2</v>
      </c>
      <c r="AO51" s="82">
        <f>IF('[1]Public Fund Data'!AE67&gt;0,'[1]Public Fund Data'!AE67,0)</f>
        <v>1.4334227629388449E-2</v>
      </c>
      <c r="AP51" s="82">
        <f>IF('[1]Public Fund Data'!AF67&gt;0,'[1]Public Fund Data'!AF67,0)</f>
        <v>0</v>
      </c>
      <c r="AQ51" s="82">
        <f>IF('[1]Public Fund Data'!AG67&gt;0,'[1]Public Fund Data'!AG67,0)</f>
        <v>8.4294245783805843E-3</v>
      </c>
      <c r="AR51" s="82">
        <f>IF('[1]Public Fund Data'!AH67&gt;0,'[1]Public Fund Data'!AH67,0)</f>
        <v>0</v>
      </c>
      <c r="AS51" s="82">
        <f>IF('[1]Public Fund Data'!AI67&gt;0,'[1]Public Fund Data'!AI67,0)</f>
        <v>0</v>
      </c>
      <c r="AT51" s="82">
        <f>IF('[1]Public Fund Data'!AJ67&gt;0,'[1]Public Fund Data'!AJ67,0)</f>
        <v>3.6304646562884749E-3</v>
      </c>
      <c r="AV51" s="4">
        <v>2005</v>
      </c>
      <c r="AW51" s="82">
        <f>IF('[1]Public Fund Data'!Y67&lt;0,'[1]Public Fund Data'!Y67,0)</f>
        <v>0</v>
      </c>
      <c r="AX51" s="82">
        <f>IF('[1]Public Fund Data'!Z67&lt;0,'[1]Public Fund Data'!Z67,0)</f>
        <v>0</v>
      </c>
      <c r="AY51" s="82">
        <f>IF('[1]Public Fund Data'!AA67&lt;0,'[1]Public Fund Data'!AA67,0)</f>
        <v>-7.0210247683153565E-3</v>
      </c>
      <c r="AZ51" s="82">
        <f>IF('[1]Public Fund Data'!AB67&lt;0,'[1]Public Fund Data'!AB67,0)</f>
        <v>-8.7753275045104398E-3</v>
      </c>
      <c r="BA51" s="82">
        <f>IF('[1]Public Fund Data'!AC67&lt;0,'[1]Public Fund Data'!AC67,0)</f>
        <v>-8.2568879034834852E-3</v>
      </c>
      <c r="BB51" s="82">
        <f>IF('[1]Public Fund Data'!AD67&lt;0,'[1]Public Fund Data'!AD67,0)</f>
        <v>0</v>
      </c>
      <c r="BC51" s="82">
        <f>IF('[1]Public Fund Data'!AE67&lt;0,'[1]Public Fund Data'!AE67,0)</f>
        <v>0</v>
      </c>
      <c r="BD51" s="82">
        <f>IF('[1]Public Fund Data'!AF67&lt;0,'[1]Public Fund Data'!AF67,0)</f>
        <v>-8.5141533464425795E-5</v>
      </c>
      <c r="BE51" s="82">
        <f>IF('[1]Public Fund Data'!AG67&lt;0,'[1]Public Fund Data'!AG67,0)</f>
        <v>0</v>
      </c>
      <c r="BF51" s="82">
        <f>IF('[1]Public Fund Data'!AH67&lt;0,'[1]Public Fund Data'!AH67,0)</f>
        <v>-1.453295623819989E-2</v>
      </c>
      <c r="BG51" s="82">
        <f>IF('[1]Public Fund Data'!AI67&lt;0,'[1]Public Fund Data'!AI67,0)</f>
        <v>-7.7086323240534715E-3</v>
      </c>
      <c r="BH51" s="82">
        <f>IF('[1]Public Fund Data'!AJ67&lt;0,'[1]Public Fund Data'!AJ67,0)</f>
        <v>0</v>
      </c>
      <c r="BJ51" s="4">
        <v>2005</v>
      </c>
      <c r="BK51" s="8">
        <f>BV52*(1+D51)</f>
        <v>119.61226806171022</v>
      </c>
      <c r="BL51" s="8">
        <f t="shared" si="7"/>
        <v>128.73169366790501</v>
      </c>
      <c r="BM51" s="8">
        <f t="shared" si="7"/>
        <v>124.59385518778188</v>
      </c>
      <c r="BN51" s="8">
        <f t="shared" si="7"/>
        <v>120.57124534174406</v>
      </c>
      <c r="BO51" s="8">
        <f t="shared" si="7"/>
        <v>119.63398102270456</v>
      </c>
      <c r="BP51" s="8">
        <f t="shared" si="7"/>
        <v>123.08932369880928</v>
      </c>
      <c r="BQ51" s="8">
        <f t="shared" si="7"/>
        <v>128.62710812445235</v>
      </c>
      <c r="BR51" s="8">
        <f t="shared" si="7"/>
        <v>131.86607058171143</v>
      </c>
      <c r="BS51" s="8">
        <f t="shared" si="7"/>
        <v>138.85118510024824</v>
      </c>
      <c r="BT51" s="8">
        <f t="shared" si="7"/>
        <v>132.77802115946361</v>
      </c>
      <c r="BU51" s="8">
        <f t="shared" si="7"/>
        <v>135.00169525319941</v>
      </c>
      <c r="BV51" s="8">
        <f t="shared" si="7"/>
        <v>141.77395602626461</v>
      </c>
      <c r="BX51" s="4">
        <v>2005</v>
      </c>
      <c r="BY51" s="11" cm="1">
        <f t="array" ref="BY51">SUM(BK51:BV51*D51:O51)/SUM(D51:O51)</f>
        <v>138.31454750168194</v>
      </c>
      <c r="CA51" s="4"/>
      <c r="CB51" s="8"/>
      <c r="CC51" s="8"/>
      <c r="CD51" s="8"/>
      <c r="CE51" s="8"/>
      <c r="CF51" s="8"/>
      <c r="CG51" s="8"/>
      <c r="CH51" s="8"/>
      <c r="CI51" s="8"/>
      <c r="CJ51" s="8"/>
      <c r="CK51" s="8"/>
      <c r="CL51" s="8"/>
      <c r="CM51" s="8"/>
      <c r="CO51" s="4"/>
      <c r="CP51" s="12"/>
      <c r="CQ51" s="12"/>
      <c r="CR51" s="12"/>
    </row>
    <row r="52" spans="1:96" x14ac:dyDescent="0.35">
      <c r="C52" s="4">
        <v>2004</v>
      </c>
      <c r="D52" s="81">
        <v>2.6421184468E-2</v>
      </c>
      <c r="E52" s="81">
        <v>3.3176699828999998E-2</v>
      </c>
      <c r="F52" s="81">
        <v>1.6937309934999999E-2</v>
      </c>
      <c r="G52" s="81">
        <v>-3.1355254330999997E-2</v>
      </c>
      <c r="H52" s="81">
        <v>-4.1716333700000004E-3</v>
      </c>
      <c r="I52" s="81">
        <v>2.8999868142999999E-2</v>
      </c>
      <c r="J52" s="81">
        <v>-1.7733139084999999E-2</v>
      </c>
      <c r="K52" s="81">
        <v>1.4326341451999999E-2</v>
      </c>
      <c r="L52" s="81">
        <v>4.852042493E-2</v>
      </c>
      <c r="M52" s="81">
        <v>1.3628451563999999E-2</v>
      </c>
      <c r="N52" s="81">
        <v>5.5431402042999997E-2</v>
      </c>
      <c r="O52" s="81">
        <v>4.8994205733E-2</v>
      </c>
      <c r="Q52" s="4">
        <v>2004</v>
      </c>
      <c r="R52" s="7">
        <f t="shared" si="8"/>
        <v>1.026421184468</v>
      </c>
      <c r="S52" s="7">
        <f t="shared" si="8"/>
        <v>1.033176699829</v>
      </c>
      <c r="T52" s="7">
        <f t="shared" si="8"/>
        <v>1.0169373099350001</v>
      </c>
      <c r="U52" s="7">
        <f t="shared" si="8"/>
        <v>0.96864474566900005</v>
      </c>
      <c r="V52" s="7">
        <f t="shared" si="8"/>
        <v>0.99582836662999996</v>
      </c>
      <c r="W52" s="7">
        <f t="shared" si="8"/>
        <v>1.0289998681429999</v>
      </c>
      <c r="X52" s="7">
        <f t="shared" si="8"/>
        <v>0.98226686091500004</v>
      </c>
      <c r="Y52" s="7">
        <f t="shared" si="8"/>
        <v>1.0143263414520001</v>
      </c>
      <c r="Z52" s="7">
        <f t="shared" si="8"/>
        <v>1.04852042493</v>
      </c>
      <c r="AA52" s="7">
        <f t="shared" si="8"/>
        <v>1.0136284515639999</v>
      </c>
      <c r="AB52" s="7">
        <f t="shared" si="8"/>
        <v>1.055431402043</v>
      </c>
      <c r="AC52" s="7">
        <f t="shared" si="8"/>
        <v>1.048994205733</v>
      </c>
      <c r="AD52" s="7"/>
      <c r="AE52" s="4">
        <v>2004</v>
      </c>
      <c r="AF52" s="9">
        <f t="shared" si="9"/>
        <v>0.25494506538373685</v>
      </c>
      <c r="AH52" s="4">
        <v>2004</v>
      </c>
      <c r="AI52" s="82">
        <f>IF('[1]Public Fund Data'!Y68&gt;0,'[1]Public Fund Data'!Y68,0)</f>
        <v>1.2280518564952589E-2</v>
      </c>
      <c r="AJ52" s="82">
        <f>IF('[1]Public Fund Data'!Z68&gt;0,'[1]Public Fund Data'!Z68,0)</f>
        <v>1.0092342995747391E-2</v>
      </c>
      <c r="AK52" s="82">
        <f>IF('[1]Public Fund Data'!AA68&gt;0,'[1]Public Fund Data'!AA68,0)</f>
        <v>1.1310576026151063E-2</v>
      </c>
      <c r="AL52" s="82">
        <f>IF('[1]Public Fund Data'!AB68&gt;0,'[1]Public Fund Data'!AB68,0)</f>
        <v>0</v>
      </c>
      <c r="AM52" s="82">
        <f>IF('[1]Public Fund Data'!AC68&gt;0,'[1]Public Fund Data'!AC68,0)</f>
        <v>0</v>
      </c>
      <c r="AN52" s="82">
        <f>IF('[1]Public Fund Data'!AD68&gt;0,'[1]Public Fund Data'!AD68,0)</f>
        <v>7.0896191664529679E-3</v>
      </c>
      <c r="AO52" s="82">
        <f>IF('[1]Public Fund Data'!AE68&gt;0,'[1]Public Fund Data'!AE68,0)</f>
        <v>1.4720394084977013E-2</v>
      </c>
      <c r="AP52" s="82">
        <f>IF('[1]Public Fund Data'!AF68&gt;0,'[1]Public Fund Data'!AF68,0)</f>
        <v>9.9102320876637701E-3</v>
      </c>
      <c r="AQ52" s="82">
        <f>IF('[1]Public Fund Data'!AG68&gt;0,'[1]Public Fund Data'!AG68,0)</f>
        <v>2.2384756293289759E-2</v>
      </c>
      <c r="AR52" s="82">
        <f>IF('[1]Public Fund Data'!AH68&gt;0,'[1]Public Fund Data'!AH68,0)</f>
        <v>0</v>
      </c>
      <c r="AS52" s="82">
        <f>IF('[1]Public Fund Data'!AI68&gt;0,'[1]Public Fund Data'!AI68,0)</f>
        <v>0</v>
      </c>
      <c r="AT52" s="82">
        <f>IF('[1]Public Fund Data'!AJ68&gt;0,'[1]Public Fund Data'!AJ68,0)</f>
        <v>5.1316143532898414E-3</v>
      </c>
      <c r="AV52" s="4">
        <v>2004</v>
      </c>
      <c r="AW52" s="82">
        <f>IF('[1]Public Fund Data'!Y68&lt;0,'[1]Public Fund Data'!Y68,0)</f>
        <v>0</v>
      </c>
      <c r="AX52" s="82">
        <f>IF('[1]Public Fund Data'!Z68&lt;0,'[1]Public Fund Data'!Z68,0)</f>
        <v>0</v>
      </c>
      <c r="AY52" s="82">
        <f>IF('[1]Public Fund Data'!AA68&lt;0,'[1]Public Fund Data'!AA68,0)</f>
        <v>0</v>
      </c>
      <c r="AZ52" s="82">
        <f>IF('[1]Public Fund Data'!AB68&lt;0,'[1]Public Fund Data'!AB68,0)</f>
        <v>-8.7343133165069184E-3</v>
      </c>
      <c r="BA52" s="82">
        <f>IF('[1]Public Fund Data'!AC68&lt;0,'[1]Public Fund Data'!AC68,0)</f>
        <v>-7.534144084523426E-3</v>
      </c>
      <c r="BB52" s="82">
        <f>IF('[1]Public Fund Data'!AD68&lt;0,'[1]Public Fund Data'!AD68,0)</f>
        <v>0</v>
      </c>
      <c r="BC52" s="82">
        <f>IF('[1]Public Fund Data'!AE68&lt;0,'[1]Public Fund Data'!AE68,0)</f>
        <v>0</v>
      </c>
      <c r="BD52" s="82">
        <f>IF('[1]Public Fund Data'!AF68&lt;0,'[1]Public Fund Data'!AF68,0)</f>
        <v>0</v>
      </c>
      <c r="BE52" s="82">
        <f>IF('[1]Public Fund Data'!AG68&lt;0,'[1]Public Fund Data'!AG68,0)</f>
        <v>0</v>
      </c>
      <c r="BF52" s="82">
        <f>IF('[1]Public Fund Data'!AH68&lt;0,'[1]Public Fund Data'!AH68,0)</f>
        <v>-2.04712570026781E-2</v>
      </c>
      <c r="BG52" s="82">
        <f>IF('[1]Public Fund Data'!AI68&lt;0,'[1]Public Fund Data'!AI68,0)</f>
        <v>-1.2881842624092213E-2</v>
      </c>
      <c r="BH52" s="82">
        <f>IF('[1]Public Fund Data'!AJ68&lt;0,'[1]Public Fund Data'!AJ68,0)</f>
        <v>0</v>
      </c>
      <c r="BJ52" s="4">
        <v>2004</v>
      </c>
      <c r="BK52" s="8">
        <v>99</v>
      </c>
      <c r="BL52" s="8">
        <f t="shared" si="7"/>
        <v>102.284493283071</v>
      </c>
      <c r="BM52" s="8">
        <f t="shared" si="7"/>
        <v>104.01691744735081</v>
      </c>
      <c r="BN52" s="8">
        <f t="shared" si="7"/>
        <v>100.7554405460625</v>
      </c>
      <c r="BO52" s="8">
        <f t="shared" si="7"/>
        <v>100.33512578807149</v>
      </c>
      <c r="BP52" s="8">
        <f t="shared" si="7"/>
        <v>103.24483120603688</v>
      </c>
      <c r="BQ52" s="8">
        <f t="shared" si="7"/>
        <v>101.41397625445288</v>
      </c>
      <c r="BR52" s="8">
        <f t="shared" si="7"/>
        <v>102.86686750627919</v>
      </c>
      <c r="BS52" s="8">
        <f t="shared" si="7"/>
        <v>107.85801162890186</v>
      </c>
      <c r="BT52" s="8">
        <f t="shared" si="7"/>
        <v>109.32794931617569</v>
      </c>
      <c r="BU52" s="8">
        <f t="shared" si="7"/>
        <v>115.38815082925736</v>
      </c>
      <c r="BV52" s="8">
        <f t="shared" si="7"/>
        <v>121.04150163013642</v>
      </c>
      <c r="BX52" s="4">
        <v>2004</v>
      </c>
      <c r="BY52" s="11" cm="1">
        <f t="array" ref="BY52">SUM(BK52:BV52*D52:O52)/SUM(D52:O52)</f>
        <v>111.12772410704136</v>
      </c>
      <c r="CA52" s="4"/>
      <c r="CB52" s="8"/>
      <c r="CC52" s="8"/>
      <c r="CD52" s="8"/>
      <c r="CE52" s="8"/>
      <c r="CF52" s="8"/>
      <c r="CG52" s="8"/>
      <c r="CH52" s="8"/>
      <c r="CI52" s="8"/>
      <c r="CJ52" s="8"/>
      <c r="CK52" s="8"/>
      <c r="CL52" s="8"/>
      <c r="CM52" s="8"/>
      <c r="CO52" s="4"/>
      <c r="CP52" s="12"/>
      <c r="CQ52" s="12"/>
      <c r="CR52" s="12"/>
    </row>
    <row r="53" spans="1:96" x14ac:dyDescent="0.35">
      <c r="C53" s="4">
        <v>2003</v>
      </c>
      <c r="D53" s="81">
        <v>-3.8785245551999997E-2</v>
      </c>
      <c r="E53" s="81">
        <v>-2.2928025578E-2</v>
      </c>
      <c r="F53" s="81">
        <v>-2.1479588720000001E-3</v>
      </c>
      <c r="G53" s="81">
        <v>7.5600099988999997E-2</v>
      </c>
      <c r="H53" s="81">
        <v>8.4827190474000003E-2</v>
      </c>
      <c r="I53" s="81">
        <v>3.2309218314999999E-2</v>
      </c>
      <c r="J53" s="81">
        <v>2.5947224705999999E-2</v>
      </c>
      <c r="K53" s="81">
        <v>2.5513156169999999E-3</v>
      </c>
      <c r="L53" s="81">
        <v>3.7654491924E-2</v>
      </c>
      <c r="M53" s="81">
        <v>6.7301435797E-2</v>
      </c>
      <c r="N53" s="81">
        <v>1.9999590518000002E-2</v>
      </c>
      <c r="O53" s="81">
        <v>8.0409877413E-2</v>
      </c>
      <c r="Q53" s="4">
        <v>2003</v>
      </c>
      <c r="R53" s="7">
        <f t="shared" si="8"/>
        <v>0.96121475444799998</v>
      </c>
      <c r="S53" s="7">
        <f t="shared" si="8"/>
        <v>0.977071974422</v>
      </c>
      <c r="T53" s="7">
        <f t="shared" si="8"/>
        <v>0.99785204112799997</v>
      </c>
      <c r="U53" s="7">
        <f t="shared" si="8"/>
        <v>1.0756000999890001</v>
      </c>
      <c r="V53" s="7">
        <f t="shared" si="8"/>
        <v>1.0848271904739999</v>
      </c>
      <c r="W53" s="7">
        <f t="shared" si="8"/>
        <v>1.032309218315</v>
      </c>
      <c r="X53" s="7">
        <f t="shared" si="8"/>
        <v>1.025947224706</v>
      </c>
      <c r="Y53" s="7">
        <f t="shared" si="8"/>
        <v>1.0025513156170001</v>
      </c>
      <c r="Z53" s="7">
        <f t="shared" si="8"/>
        <v>1.0376544919240001</v>
      </c>
      <c r="AA53" s="7">
        <f t="shared" si="8"/>
        <v>1.0673014357970001</v>
      </c>
      <c r="AB53" s="7">
        <f t="shared" si="8"/>
        <v>1.0199995905179999</v>
      </c>
      <c r="AC53" s="7">
        <f t="shared" si="8"/>
        <v>1.080409877413</v>
      </c>
      <c r="AD53" s="7"/>
      <c r="AE53" s="4">
        <v>2003</v>
      </c>
      <c r="AF53" s="9">
        <f t="shared" si="9"/>
        <v>0.41708002452859594</v>
      </c>
      <c r="AH53" s="4">
        <v>2003</v>
      </c>
      <c r="AI53" s="82">
        <f>IF('[1]Public Fund Data'!Y69&gt;0,'[1]Public Fund Data'!Y69,0)</f>
        <v>2.9624369805744399E-3</v>
      </c>
      <c r="AJ53" s="82">
        <f>IF('[1]Public Fund Data'!Z69&gt;0,'[1]Public Fund Data'!Z69,0)</f>
        <v>2.1859961891412816E-5</v>
      </c>
      <c r="AK53" s="82">
        <f>IF('[1]Public Fund Data'!AA69&gt;0,'[1]Public Fund Data'!AA69,0)</f>
        <v>1.7499963445524215E-2</v>
      </c>
      <c r="AL53" s="82">
        <f>IF('[1]Public Fund Data'!AB69&gt;0,'[1]Public Fund Data'!AB69,0)</f>
        <v>0</v>
      </c>
      <c r="AM53" s="82">
        <f>IF('[1]Public Fund Data'!AC69&gt;0,'[1]Public Fund Data'!AC69,0)</f>
        <v>2.4234562716770491E-2</v>
      </c>
      <c r="AN53" s="82">
        <f>IF('[1]Public Fund Data'!AD69&gt;0,'[1]Public Fund Data'!AD69,0)</f>
        <v>8.143196783700013E-3</v>
      </c>
      <c r="AO53" s="82">
        <f>IF('[1]Public Fund Data'!AE69&gt;0,'[1]Public Fund Data'!AE69,0)</f>
        <v>1.7407219790841755E-3</v>
      </c>
      <c r="AP53" s="82">
        <f>IF('[1]Public Fund Data'!AF69&gt;0,'[1]Public Fund Data'!AF69,0)</f>
        <v>0</v>
      </c>
      <c r="AQ53" s="82">
        <f>IF('[1]Public Fund Data'!AG69&gt;0,'[1]Public Fund Data'!AG69,0)</f>
        <v>6.8279958166312382E-3</v>
      </c>
      <c r="AR53" s="82">
        <f>IF('[1]Public Fund Data'!AH69&gt;0,'[1]Public Fund Data'!AH69,0)</f>
        <v>4.9724410278137038E-3</v>
      </c>
      <c r="AS53" s="82">
        <f>IF('[1]Public Fund Data'!AI69&gt;0,'[1]Public Fund Data'!AI69,0)</f>
        <v>0</v>
      </c>
      <c r="AT53" s="82">
        <f>IF('[1]Public Fund Data'!AJ69&gt;0,'[1]Public Fund Data'!AJ69,0)</f>
        <v>2.2853203245061376E-3</v>
      </c>
      <c r="AV53" s="4">
        <v>2003</v>
      </c>
      <c r="AW53" s="82">
        <f>IF('[1]Public Fund Data'!Y69&lt;0,'[1]Public Fund Data'!Y69,0)</f>
        <v>0</v>
      </c>
      <c r="AX53" s="82">
        <f>IF('[1]Public Fund Data'!Z69&lt;0,'[1]Public Fund Data'!Z69,0)</f>
        <v>0</v>
      </c>
      <c r="AY53" s="82">
        <f>IF('[1]Public Fund Data'!AA69&lt;0,'[1]Public Fund Data'!AA69,0)</f>
        <v>0</v>
      </c>
      <c r="AZ53" s="82">
        <f>IF('[1]Public Fund Data'!AB69&lt;0,'[1]Public Fund Data'!AB69,0)</f>
        <v>-2.241178177331235E-2</v>
      </c>
      <c r="BA53" s="82">
        <f>IF('[1]Public Fund Data'!AC69&lt;0,'[1]Public Fund Data'!AC69,0)</f>
        <v>0</v>
      </c>
      <c r="BB53" s="82">
        <f>IF('[1]Public Fund Data'!AD69&lt;0,'[1]Public Fund Data'!AD69,0)</f>
        <v>0</v>
      </c>
      <c r="BC53" s="82">
        <f>IF('[1]Public Fund Data'!AE69&lt;0,'[1]Public Fund Data'!AE69,0)</f>
        <v>0</v>
      </c>
      <c r="BD53" s="82">
        <f>IF('[1]Public Fund Data'!AF69&lt;0,'[1]Public Fund Data'!AF69,0)</f>
        <v>-2.1597865414254409E-2</v>
      </c>
      <c r="BE53" s="82">
        <f>IF('[1]Public Fund Data'!AG69&lt;0,'[1]Public Fund Data'!AG69,0)</f>
        <v>0</v>
      </c>
      <c r="BF53" s="82">
        <f>IF('[1]Public Fund Data'!AH69&lt;0,'[1]Public Fund Data'!AH69,0)</f>
        <v>0</v>
      </c>
      <c r="BG53" s="82">
        <f>IF('[1]Public Fund Data'!AI69&lt;0,'[1]Public Fund Data'!AI69,0)</f>
        <v>-2.2325518517011672E-3</v>
      </c>
      <c r="BH53" s="82">
        <f>IF('[1]Public Fund Data'!AJ69&lt;0,'[1]Public Fund Data'!AJ69,0)</f>
        <v>0</v>
      </c>
      <c r="BJ53" s="4">
        <v>2003</v>
      </c>
      <c r="BK53" s="8">
        <f>BV54*(1+D53)</f>
        <v>89.990325029082797</v>
      </c>
      <c r="BL53" s="8">
        <f t="shared" si="7"/>
        <v>87.927024555043459</v>
      </c>
      <c r="BM53" s="8">
        <f t="shared" si="7"/>
        <v>87.738160922561889</v>
      </c>
      <c r="BN53" s="8">
        <f t="shared" si="7"/>
        <v>94.371174661158548</v>
      </c>
      <c r="BO53" s="8">
        <f t="shared" si="7"/>
        <v>102.37641626939576</v>
      </c>
      <c r="BP53" s="8">
        <f t="shared" si="7"/>
        <v>105.68411825295098</v>
      </c>
      <c r="BQ53" s="8">
        <f t="shared" si="7"/>
        <v>108.42632781711578</v>
      </c>
      <c r="BR53" s="8">
        <f t="shared" si="7"/>
        <v>108.70295760056955</v>
      </c>
      <c r="BS53" s="8">
        <f t="shared" si="7"/>
        <v>112.79611223965512</v>
      </c>
      <c r="BT53" s="8">
        <f t="shared" si="7"/>
        <v>120.38745254570348</v>
      </c>
      <c r="BU53" s="8">
        <f t="shared" si="7"/>
        <v>122.79515230012269</v>
      </c>
      <c r="BV53" s="8">
        <f t="shared" si="7"/>
        <v>132.66909544348621</v>
      </c>
      <c r="BX53" s="4">
        <v>2003</v>
      </c>
      <c r="BY53" s="11" cm="1">
        <f t="array" ref="BY53">SUM(BK53:BV53*D53:O53)/SUM(D53:O53)</f>
        <v>116.06846095824687</v>
      </c>
      <c r="CA53" s="4"/>
      <c r="CB53" s="8"/>
      <c r="CC53" s="8"/>
      <c r="CD53" s="8"/>
      <c r="CE53" s="8"/>
      <c r="CF53" s="8"/>
      <c r="CG53" s="8"/>
      <c r="CH53" s="8"/>
      <c r="CI53" s="8"/>
      <c r="CJ53" s="8"/>
      <c r="CK53" s="8"/>
      <c r="CL53" s="8"/>
      <c r="CM53" s="8"/>
      <c r="CO53" s="4"/>
      <c r="CP53" s="12"/>
      <c r="CQ53" s="12"/>
      <c r="CR53" s="12"/>
    </row>
    <row r="54" spans="1:96" x14ac:dyDescent="0.35">
      <c r="C54" s="4">
        <v>2002</v>
      </c>
      <c r="D54" s="81">
        <v>-3.7937346467999997E-2</v>
      </c>
      <c r="E54" s="81">
        <v>7.1977884009999998E-3</v>
      </c>
      <c r="F54" s="81">
        <v>5.8218645263000003E-2</v>
      </c>
      <c r="G54" s="81">
        <v>1.9964083837000001E-2</v>
      </c>
      <c r="H54" s="81">
        <v>2.4693204555000001E-2</v>
      </c>
      <c r="I54" s="81">
        <v>-2.9391317177000002E-2</v>
      </c>
      <c r="J54" s="81">
        <v>-7.9992378199E-2</v>
      </c>
      <c r="K54" s="81">
        <v>-2.4612599729999999E-3</v>
      </c>
      <c r="L54" s="81">
        <v>-9.7732070926999995E-2</v>
      </c>
      <c r="M54" s="81">
        <v>2.7599626621999999E-2</v>
      </c>
      <c r="N54" s="81">
        <v>2.8218308814999999E-2</v>
      </c>
      <c r="O54" s="81">
        <v>-1.0316512258E-2</v>
      </c>
      <c r="Q54" s="4">
        <v>2002</v>
      </c>
      <c r="R54" s="7">
        <f t="shared" si="8"/>
        <v>0.96206265353200004</v>
      </c>
      <c r="S54" s="7">
        <f t="shared" si="8"/>
        <v>1.0071977884009999</v>
      </c>
      <c r="T54" s="7">
        <f t="shared" si="8"/>
        <v>1.058218645263</v>
      </c>
      <c r="U54" s="7">
        <f t="shared" si="8"/>
        <v>1.0199640838370001</v>
      </c>
      <c r="V54" s="7">
        <f t="shared" si="8"/>
        <v>1.0246932045549999</v>
      </c>
      <c r="W54" s="7">
        <f t="shared" si="8"/>
        <v>0.97060868282299995</v>
      </c>
      <c r="X54" s="7">
        <f t="shared" si="8"/>
        <v>0.92000762180100004</v>
      </c>
      <c r="Y54" s="7">
        <f t="shared" si="8"/>
        <v>0.99753874002700005</v>
      </c>
      <c r="Z54" s="7">
        <f t="shared" si="8"/>
        <v>0.90226792907300002</v>
      </c>
      <c r="AA54" s="7">
        <f t="shared" si="8"/>
        <v>1.027599626622</v>
      </c>
      <c r="AB54" s="7">
        <f t="shared" si="8"/>
        <v>1.0282183088150001</v>
      </c>
      <c r="AC54" s="7">
        <f t="shared" si="8"/>
        <v>0.98968348774199999</v>
      </c>
      <c r="AD54" s="7"/>
      <c r="AE54" s="4">
        <v>2002</v>
      </c>
      <c r="AF54" s="9">
        <f t="shared" si="9"/>
        <v>-9.9302934239653418E-2</v>
      </c>
      <c r="AH54" s="4">
        <v>2002</v>
      </c>
      <c r="AI54" s="82">
        <f>IF('[1]Public Fund Data'!Y70&gt;0,'[1]Public Fund Data'!Y70,0)</f>
        <v>1.5197243195926594E-2</v>
      </c>
      <c r="AJ54" s="82">
        <f>IF('[1]Public Fund Data'!Z70&gt;0,'[1]Public Fund Data'!Z70,0)</f>
        <v>1.8342588194270645E-4</v>
      </c>
      <c r="AK54" s="82">
        <f>IF('[1]Public Fund Data'!AA70&gt;0,'[1]Public Fund Data'!AA70,0)</f>
        <v>4.1263534995390275E-3</v>
      </c>
      <c r="AL54" s="82">
        <f>IF('[1]Public Fund Data'!AB70&gt;0,'[1]Public Fund Data'!AB70,0)</f>
        <v>1.3337033724488145E-2</v>
      </c>
      <c r="AM54" s="82">
        <f>IF('[1]Public Fund Data'!AC70&gt;0,'[1]Public Fund Data'!AC70,0)</f>
        <v>1.2022586226719909E-2</v>
      </c>
      <c r="AN54" s="82">
        <f>IF('[1]Public Fund Data'!AD70&gt;0,'[1]Public Fund Data'!AD70,0)</f>
        <v>1.0414340230491644E-2</v>
      </c>
      <c r="AO54" s="82">
        <f>IF('[1]Public Fund Data'!AE70&gt;0,'[1]Public Fund Data'!AE70,0)</f>
        <v>1.8727781496769083E-2</v>
      </c>
      <c r="AP54" s="82">
        <f>IF('[1]Public Fund Data'!AF70&gt;0,'[1]Public Fund Data'!AF70,0)</f>
        <v>0</v>
      </c>
      <c r="AQ54" s="82">
        <f>IF('[1]Public Fund Data'!AG70&gt;0,'[1]Public Fund Data'!AG70,0)</f>
        <v>9.6614445366845908E-3</v>
      </c>
      <c r="AR54" s="82">
        <f>IF('[1]Public Fund Data'!AH70&gt;0,'[1]Public Fund Data'!AH70,0)</f>
        <v>0</v>
      </c>
      <c r="AS54" s="82">
        <f>IF('[1]Public Fund Data'!AI70&gt;0,'[1]Public Fund Data'!AI70,0)</f>
        <v>0</v>
      </c>
      <c r="AT54" s="82">
        <f>IF('[1]Public Fund Data'!AJ70&gt;0,'[1]Public Fund Data'!AJ70,0)</f>
        <v>2.3308027241099604E-2</v>
      </c>
      <c r="AV54" s="4">
        <v>2002</v>
      </c>
      <c r="AW54" s="82">
        <f>IF('[1]Public Fund Data'!Y70&lt;0,'[1]Public Fund Data'!Y70,0)</f>
        <v>0</v>
      </c>
      <c r="AX54" s="82">
        <f>IF('[1]Public Fund Data'!Z70&lt;0,'[1]Public Fund Data'!Z70,0)</f>
        <v>0</v>
      </c>
      <c r="AY54" s="82">
        <f>IF('[1]Public Fund Data'!AA70&lt;0,'[1]Public Fund Data'!AA70,0)</f>
        <v>0</v>
      </c>
      <c r="AZ54" s="82">
        <f>IF('[1]Public Fund Data'!AB70&lt;0,'[1]Public Fund Data'!AB70,0)</f>
        <v>0</v>
      </c>
      <c r="BA54" s="82">
        <f>IF('[1]Public Fund Data'!AC70&lt;0,'[1]Public Fund Data'!AC70,0)</f>
        <v>0</v>
      </c>
      <c r="BB54" s="82">
        <f>IF('[1]Public Fund Data'!AD70&lt;0,'[1]Public Fund Data'!AD70,0)</f>
        <v>0</v>
      </c>
      <c r="BC54" s="82">
        <f>IF('[1]Public Fund Data'!AE70&lt;0,'[1]Public Fund Data'!AE70,0)</f>
        <v>0</v>
      </c>
      <c r="BD54" s="82">
        <f>IF('[1]Public Fund Data'!AF70&lt;0,'[1]Public Fund Data'!AF70,0)</f>
        <v>-1.9134199343733655E-4</v>
      </c>
      <c r="BE54" s="82">
        <f>IF('[1]Public Fund Data'!AG70&lt;0,'[1]Public Fund Data'!AG70,0)</f>
        <v>0</v>
      </c>
      <c r="BF54" s="82">
        <f>IF('[1]Public Fund Data'!AH70&lt;0,'[1]Public Fund Data'!AH70,0)</f>
        <v>-2.614569836221747E-2</v>
      </c>
      <c r="BG54" s="82">
        <f>IF('[1]Public Fund Data'!AI70&lt;0,'[1]Public Fund Data'!AI70,0)</f>
        <v>-1.716715070250761E-2</v>
      </c>
      <c r="BH54" s="82">
        <f>IF('[1]Public Fund Data'!AJ70&lt;0,'[1]Public Fund Data'!AJ70,0)</f>
        <v>0</v>
      </c>
      <c r="BJ54" s="4">
        <v>2002</v>
      </c>
      <c r="BK54" s="8">
        <v>100</v>
      </c>
      <c r="BL54" s="8">
        <f t="shared" si="7"/>
        <v>100.71977884009999</v>
      </c>
      <c r="BM54" s="8">
        <f t="shared" si="7"/>
        <v>106.58354791535959</v>
      </c>
      <c r="BN54" s="8">
        <f t="shared" si="7"/>
        <v>108.71139080158675</v>
      </c>
      <c r="BO54" s="8">
        <f t="shared" si="7"/>
        <v>111.39582341210887</v>
      </c>
      <c r="BP54" s="8">
        <f t="shared" si="7"/>
        <v>108.12175343401049</v>
      </c>
      <c r="BQ54" s="8">
        <f t="shared" si="7"/>
        <v>99.472837241778095</v>
      </c>
      <c r="BR54" s="8">
        <f t="shared" si="7"/>
        <v>99.228008729074162</v>
      </c>
      <c r="BS54" s="8">
        <f t="shared" si="7"/>
        <v>89.53024994201931</v>
      </c>
      <c r="BT54" s="8">
        <f t="shared" si="7"/>
        <v>92.001251411793376</v>
      </c>
      <c r="BU54" s="8">
        <f t="shared" si="7"/>
        <v>94.597371135497824</v>
      </c>
      <c r="BV54" s="8">
        <f t="shared" si="7"/>
        <v>93.621456196603887</v>
      </c>
      <c r="BX54" s="4">
        <v>2002</v>
      </c>
      <c r="BY54" s="11" cm="1">
        <f t="array" ref="BY54">SUM(BK54:BV54*D54:O54)/SUM(D54:O54)</f>
        <v>85.15367566767361</v>
      </c>
      <c r="CA54" s="4"/>
      <c r="CB54" s="8"/>
      <c r="CC54" s="8"/>
      <c r="CD54" s="8"/>
      <c r="CE54" s="8"/>
      <c r="CF54" s="8"/>
      <c r="CG54" s="8"/>
      <c r="CH54" s="8"/>
      <c r="CI54" s="8"/>
      <c r="CJ54" s="8"/>
      <c r="CK54" s="8"/>
      <c r="CL54" s="8"/>
      <c r="CM54" s="8"/>
      <c r="CO54" s="4"/>
      <c r="CP54" s="14"/>
      <c r="CQ54" s="14"/>
      <c r="CR54" s="14"/>
    </row>
    <row r="56" spans="1:96" x14ac:dyDescent="0.35">
      <c r="BY56" s="11" cm="1">
        <f t="array" ref="BY56">SUM(BK33:BV54*D33:O54)/SUM(D33:O54)</f>
        <v>129.77565496781196</v>
      </c>
    </row>
    <row r="58" spans="1:96" x14ac:dyDescent="0.35">
      <c r="A58" s="15" t="s">
        <v>24</v>
      </c>
    </row>
    <row r="59" spans="1:96" x14ac:dyDescent="0.35">
      <c r="C59" s="4" t="s">
        <v>10</v>
      </c>
      <c r="D59" s="4" t="s">
        <v>11</v>
      </c>
      <c r="E59" s="4" t="s">
        <v>12</v>
      </c>
      <c r="F59" s="4" t="s">
        <v>13</v>
      </c>
      <c r="G59" s="4" t="s">
        <v>14</v>
      </c>
      <c r="H59" s="4" t="s">
        <v>15</v>
      </c>
      <c r="I59" s="4" t="s">
        <v>16</v>
      </c>
      <c r="J59" s="4" t="s">
        <v>17</v>
      </c>
      <c r="K59" s="4" t="s">
        <v>18</v>
      </c>
      <c r="L59" s="4" t="s">
        <v>19</v>
      </c>
      <c r="M59" s="4" t="s">
        <v>7</v>
      </c>
      <c r="N59" s="4" t="s">
        <v>8</v>
      </c>
      <c r="O59" s="4" t="s">
        <v>9</v>
      </c>
      <c r="Q59" s="4" t="s">
        <v>10</v>
      </c>
      <c r="R59" s="4" t="s">
        <v>11</v>
      </c>
      <c r="S59" s="4" t="s">
        <v>12</v>
      </c>
      <c r="T59" s="4" t="s">
        <v>13</v>
      </c>
      <c r="U59" s="4" t="s">
        <v>14</v>
      </c>
      <c r="V59" s="4" t="s">
        <v>15</v>
      </c>
      <c r="W59" s="4" t="s">
        <v>16</v>
      </c>
      <c r="X59" s="4" t="s">
        <v>17</v>
      </c>
      <c r="Y59" s="4" t="s">
        <v>18</v>
      </c>
      <c r="Z59" s="4" t="s">
        <v>19</v>
      </c>
      <c r="AA59" s="4" t="s">
        <v>7</v>
      </c>
      <c r="AB59" s="4" t="s">
        <v>8</v>
      </c>
      <c r="AC59" s="4" t="s">
        <v>9</v>
      </c>
      <c r="AD59" s="4"/>
      <c r="AE59" s="4" t="s">
        <v>10</v>
      </c>
      <c r="AF59" s="4" t="s">
        <v>20</v>
      </c>
      <c r="AH59" s="16"/>
      <c r="AI59" s="4"/>
      <c r="AJ59" s="16"/>
      <c r="AK59" s="4"/>
      <c r="AL59" s="16"/>
      <c r="AM59" s="4"/>
      <c r="AN59" s="4"/>
      <c r="AO59" s="4"/>
      <c r="AP59" s="4"/>
      <c r="AQ59" s="4"/>
      <c r="AR59" s="4"/>
      <c r="AS59" s="4"/>
      <c r="AT59" s="4"/>
      <c r="AV59" s="4"/>
      <c r="AW59" s="4"/>
      <c r="AX59" s="4"/>
      <c r="AY59" s="4"/>
      <c r="AZ59" s="4"/>
      <c r="BA59" s="4"/>
      <c r="BB59" s="4"/>
      <c r="BC59" s="4"/>
      <c r="BD59" s="4"/>
      <c r="BE59" s="4"/>
      <c r="BF59" s="4"/>
      <c r="BG59" s="4"/>
      <c r="BH59" s="4"/>
    </row>
    <row r="60" spans="1:96" x14ac:dyDescent="0.35">
      <c r="C60" s="4">
        <v>2023</v>
      </c>
      <c r="D60" s="81">
        <v>8.0977100581694383E-2</v>
      </c>
      <c r="E60" s="81">
        <v>-2.0866566167204725E-2</v>
      </c>
      <c r="F60" s="81">
        <v>2.4784011389273219E-2</v>
      </c>
      <c r="G60" s="81">
        <v>2.823284813967919E-2</v>
      </c>
      <c r="H60" s="81">
        <v>-4.2318061685408859E-2</v>
      </c>
      <c r="I60" s="81">
        <v>4.5509628396035451E-2</v>
      </c>
      <c r="J60" s="81">
        <v>3.2356450641415568E-2</v>
      </c>
      <c r="K60" s="81">
        <v>-3.8312423956619601E-2</v>
      </c>
      <c r="L60" s="81">
        <v>-3.4157691375485966E-2</v>
      </c>
      <c r="M60" s="81">
        <v>-4.054178658326224E-2</v>
      </c>
      <c r="N60" s="81">
        <v>9.2817811235547776E-2</v>
      </c>
      <c r="O60" s="81">
        <v>5.3129011034415807E-2</v>
      </c>
      <c r="Q60" s="4">
        <v>2023</v>
      </c>
      <c r="R60" s="7">
        <f>D60+1</f>
        <v>1.0809771005816944</v>
      </c>
      <c r="S60" s="7">
        <f t="shared" ref="S60:AC75" si="10">E60+1</f>
        <v>0.97913343383279527</v>
      </c>
      <c r="T60" s="7">
        <f t="shared" si="10"/>
        <v>1.0247840113892732</v>
      </c>
      <c r="U60" s="7">
        <f t="shared" si="10"/>
        <v>1.0282328481396792</v>
      </c>
      <c r="V60" s="7">
        <f t="shared" si="10"/>
        <v>0.95768193831459114</v>
      </c>
      <c r="W60" s="7">
        <f t="shared" si="10"/>
        <v>1.0455096283960355</v>
      </c>
      <c r="X60" s="7">
        <f t="shared" si="10"/>
        <v>1.0323564506414156</v>
      </c>
      <c r="Y60" s="7">
        <f t="shared" si="10"/>
        <v>0.9616875760433804</v>
      </c>
      <c r="Z60" s="7">
        <f t="shared" si="10"/>
        <v>0.96584230862451403</v>
      </c>
      <c r="AA60" s="7">
        <f t="shared" si="10"/>
        <v>0.95945821341673776</v>
      </c>
      <c r="AB60" s="7">
        <f t="shared" si="10"/>
        <v>1.0928178112355478</v>
      </c>
      <c r="AC60" s="7">
        <f t="shared" si="10"/>
        <v>1.0531290110344158</v>
      </c>
      <c r="AD60" s="7"/>
      <c r="AE60" s="4">
        <v>2023</v>
      </c>
      <c r="AF60" s="9">
        <f>(((1+GEOMEAN(R60:AC60)^12)-1)-1)</f>
        <v>0.18237934913125375</v>
      </c>
      <c r="AH60" s="4"/>
      <c r="AI60" s="10"/>
      <c r="AJ60" s="16"/>
      <c r="AK60" s="10"/>
      <c r="AL60" s="10"/>
      <c r="AM60" s="10"/>
      <c r="AN60" s="10"/>
      <c r="AO60" s="10"/>
      <c r="AP60" s="10"/>
      <c r="AQ60" s="10"/>
      <c r="AR60" s="10"/>
      <c r="AS60" s="10"/>
      <c r="AT60" s="10"/>
      <c r="AV60" s="4"/>
      <c r="AW60" s="10"/>
      <c r="AX60" s="10"/>
      <c r="AY60" s="10"/>
      <c r="AZ60" s="10"/>
      <c r="BA60" s="10"/>
      <c r="BB60" s="10"/>
      <c r="BC60" s="10"/>
      <c r="BD60" s="10"/>
      <c r="BE60" s="10"/>
      <c r="BF60" s="10"/>
      <c r="BG60" s="10"/>
      <c r="BH60" s="10"/>
    </row>
    <row r="61" spans="1:96" x14ac:dyDescent="0.35">
      <c r="C61" s="4">
        <v>2022</v>
      </c>
      <c r="D61" s="81">
        <v>-4.8324049751250264E-2</v>
      </c>
      <c r="E61" s="81">
        <v>-1.7681448815938583E-2</v>
      </c>
      <c r="F61" s="81">
        <v>6.4274748975410301E-3</v>
      </c>
      <c r="G61" s="81">
        <v>-6.4694747053874124E-2</v>
      </c>
      <c r="H61" s="81">
        <v>7.4968144297726802E-3</v>
      </c>
      <c r="I61" s="81">
        <v>-9.2787603051045386E-2</v>
      </c>
      <c r="J61" s="81">
        <v>4.9829974176237357E-2</v>
      </c>
      <c r="K61" s="81">
        <v>-4.7494659189994182E-2</v>
      </c>
      <c r="L61" s="81">
        <v>-9.3547023695466858E-2</v>
      </c>
      <c r="M61" s="81">
        <v>5.3774662241828475E-2</v>
      </c>
      <c r="N61" s="81">
        <v>0.11263586218818267</v>
      </c>
      <c r="O61" s="81">
        <v>8.0357928747787355E-4</v>
      </c>
      <c r="Q61" s="4">
        <v>2022</v>
      </c>
      <c r="R61" s="7">
        <f t="shared" ref="R61:AC81" si="11">D61+1</f>
        <v>0.95167595024874974</v>
      </c>
      <c r="S61" s="7">
        <f t="shared" si="10"/>
        <v>0.98231855118406142</v>
      </c>
      <c r="T61" s="7">
        <f t="shared" si="10"/>
        <v>1.006427474897541</v>
      </c>
      <c r="U61" s="7">
        <f t="shared" si="10"/>
        <v>0.93530525294612588</v>
      </c>
      <c r="V61" s="7">
        <f t="shared" si="10"/>
        <v>1.0074968144297727</v>
      </c>
      <c r="W61" s="7">
        <f t="shared" si="10"/>
        <v>0.90721239694895461</v>
      </c>
      <c r="X61" s="7">
        <f t="shared" si="10"/>
        <v>1.0498299741762374</v>
      </c>
      <c r="Y61" s="7">
        <f t="shared" si="10"/>
        <v>0.95250534081000582</v>
      </c>
      <c r="Z61" s="7">
        <f t="shared" si="10"/>
        <v>0.90645297630453314</v>
      </c>
      <c r="AA61" s="7">
        <f t="shared" si="10"/>
        <v>1.0537746622418285</v>
      </c>
      <c r="AB61" s="7">
        <f t="shared" si="10"/>
        <v>1.1126358621881827</v>
      </c>
      <c r="AC61" s="7">
        <f t="shared" si="10"/>
        <v>1.0008035792874779</v>
      </c>
      <c r="AD61" s="7"/>
      <c r="AE61" s="4">
        <v>2022</v>
      </c>
      <c r="AF61" s="9">
        <f t="shared" ref="AF61:AF81" si="12">(((1+GEOMEAN(R61:AC61)^12)-1)-1)</f>
        <v>-0.1445172071675791</v>
      </c>
      <c r="AH61" s="4"/>
      <c r="AI61" s="10"/>
      <c r="AJ61" s="16"/>
      <c r="AK61" s="10"/>
      <c r="AL61" s="10"/>
      <c r="AM61" s="10"/>
      <c r="AN61" s="10"/>
      <c r="AO61" s="10"/>
      <c r="AP61" s="10"/>
      <c r="AQ61" s="10"/>
      <c r="AR61" s="10"/>
      <c r="AS61" s="10"/>
      <c r="AT61" s="10"/>
      <c r="AV61" s="4"/>
      <c r="AW61" s="10"/>
      <c r="AX61" s="10"/>
      <c r="AY61" s="10"/>
      <c r="AZ61" s="10"/>
      <c r="BA61" s="10"/>
      <c r="BB61" s="10"/>
      <c r="BC61" s="10"/>
      <c r="BD61" s="10"/>
      <c r="BE61" s="10"/>
      <c r="BF61" s="10"/>
      <c r="BG61" s="10"/>
      <c r="BH61" s="10"/>
    </row>
    <row r="62" spans="1:96" x14ac:dyDescent="0.35">
      <c r="C62" s="4">
        <v>2021</v>
      </c>
      <c r="D62" s="81">
        <v>-1.0653868202713745E-2</v>
      </c>
      <c r="E62" s="81">
        <v>2.2429373610211689E-2</v>
      </c>
      <c r="F62" s="81">
        <v>2.2993184774636743E-2</v>
      </c>
      <c r="G62" s="81">
        <v>3.0089506760617057E-2</v>
      </c>
      <c r="H62" s="81">
        <v>3.2610929285949997E-2</v>
      </c>
      <c r="I62" s="81">
        <v>-1.1253807686699813E-2</v>
      </c>
      <c r="J62" s="81">
        <v>7.529477033740184E-3</v>
      </c>
      <c r="K62" s="81">
        <v>1.7639359843204305E-2</v>
      </c>
      <c r="L62" s="81">
        <v>-2.9020946355939103E-2</v>
      </c>
      <c r="M62" s="81">
        <v>2.4595349716087123E-2</v>
      </c>
      <c r="N62" s="81">
        <v>-4.6543743210311184E-2</v>
      </c>
      <c r="O62" s="81">
        <v>5.1203856493420519E-2</v>
      </c>
      <c r="Q62" s="4">
        <v>2021</v>
      </c>
      <c r="R62" s="7">
        <f t="shared" si="11"/>
        <v>0.98934613179728625</v>
      </c>
      <c r="S62" s="7">
        <f t="shared" si="10"/>
        <v>1.0224293736102117</v>
      </c>
      <c r="T62" s="7">
        <f t="shared" si="10"/>
        <v>1.0229931847746367</v>
      </c>
      <c r="U62" s="7">
        <f t="shared" si="10"/>
        <v>1.0300895067606171</v>
      </c>
      <c r="V62" s="7">
        <f t="shared" si="10"/>
        <v>1.03261092928595</v>
      </c>
      <c r="W62" s="7">
        <f t="shared" si="10"/>
        <v>0.98874619231330019</v>
      </c>
      <c r="X62" s="7">
        <f t="shared" si="10"/>
        <v>1.0075294770337402</v>
      </c>
      <c r="Y62" s="7">
        <f t="shared" si="10"/>
        <v>1.0176393598432043</v>
      </c>
      <c r="Z62" s="7">
        <f t="shared" si="10"/>
        <v>0.9709790536440609</v>
      </c>
      <c r="AA62" s="7">
        <f t="shared" si="10"/>
        <v>1.0245953497160871</v>
      </c>
      <c r="AB62" s="7">
        <f t="shared" si="10"/>
        <v>0.95345625678968882</v>
      </c>
      <c r="AC62" s="7">
        <f t="shared" si="10"/>
        <v>1.0512038564934205</v>
      </c>
      <c r="AD62" s="7"/>
      <c r="AE62" s="4">
        <v>2021</v>
      </c>
      <c r="AF62" s="9">
        <f t="shared" si="12"/>
        <v>0.11263429025418148</v>
      </c>
      <c r="AH62" s="4"/>
      <c r="AI62" s="10"/>
      <c r="AJ62" s="16"/>
      <c r="AK62" s="10"/>
      <c r="AL62" s="10"/>
      <c r="AM62" s="10"/>
      <c r="AN62" s="10"/>
      <c r="AO62" s="10"/>
      <c r="AP62" s="10"/>
      <c r="AQ62" s="10"/>
      <c r="AR62" s="10"/>
      <c r="AS62" s="10"/>
      <c r="AT62" s="10"/>
      <c r="AV62" s="4"/>
      <c r="AW62" s="10"/>
      <c r="AX62" s="10"/>
      <c r="AY62" s="10"/>
      <c r="AZ62" s="10"/>
      <c r="BA62" s="10"/>
      <c r="BB62" s="10"/>
      <c r="BC62" s="10"/>
      <c r="BD62" s="10"/>
      <c r="BE62" s="10"/>
      <c r="BF62" s="10"/>
      <c r="BG62" s="10"/>
      <c r="BH62" s="10"/>
    </row>
    <row r="63" spans="1:96" x14ac:dyDescent="0.35">
      <c r="C63" s="4">
        <v>2020</v>
      </c>
      <c r="D63" s="81">
        <v>-2.0887687759028717E-2</v>
      </c>
      <c r="E63" s="81">
        <v>-9.0397742424664584E-2</v>
      </c>
      <c r="F63" s="81">
        <v>-0.13346834042791544</v>
      </c>
      <c r="G63" s="81">
        <v>6.4602691558309333E-2</v>
      </c>
      <c r="H63" s="81">
        <v>4.354482409773941E-2</v>
      </c>
      <c r="I63" s="81">
        <v>3.404953568814939E-2</v>
      </c>
      <c r="J63" s="81">
        <v>2.3308922433119328E-2</v>
      </c>
      <c r="K63" s="81">
        <v>5.1410879469738324E-2</v>
      </c>
      <c r="L63" s="81">
        <v>-2.5983298587068604E-2</v>
      </c>
      <c r="M63" s="81">
        <v>-3.9928840454433123E-2</v>
      </c>
      <c r="N63" s="81">
        <v>0.15501331930130391</v>
      </c>
      <c r="O63" s="81">
        <v>4.6495951979345529E-2</v>
      </c>
      <c r="Q63" s="4">
        <v>2020</v>
      </c>
      <c r="R63" s="7">
        <f t="shared" si="11"/>
        <v>0.97911231224097128</v>
      </c>
      <c r="S63" s="7">
        <f t="shared" si="10"/>
        <v>0.90960225757533542</v>
      </c>
      <c r="T63" s="7">
        <f t="shared" si="10"/>
        <v>0.86653165957208456</v>
      </c>
      <c r="U63" s="7">
        <f t="shared" si="10"/>
        <v>1.0646026915583093</v>
      </c>
      <c r="V63" s="7">
        <f t="shared" si="10"/>
        <v>1.0435448240977394</v>
      </c>
      <c r="W63" s="7">
        <f t="shared" si="10"/>
        <v>1.0340495356881494</v>
      </c>
      <c r="X63" s="7">
        <f t="shared" si="10"/>
        <v>1.0233089224331193</v>
      </c>
      <c r="Y63" s="7">
        <f t="shared" si="10"/>
        <v>1.0514108794697383</v>
      </c>
      <c r="Z63" s="7">
        <f t="shared" si="10"/>
        <v>0.9740167014129314</v>
      </c>
      <c r="AA63" s="7">
        <f t="shared" si="10"/>
        <v>0.96007115954556688</v>
      </c>
      <c r="AB63" s="7">
        <f t="shared" si="10"/>
        <v>1.1550133193013039</v>
      </c>
      <c r="AC63" s="7">
        <f t="shared" si="10"/>
        <v>1.0464959519793455</v>
      </c>
      <c r="AD63" s="7"/>
      <c r="AE63" s="4">
        <v>2020</v>
      </c>
      <c r="AF63" s="9">
        <f t="shared" si="12"/>
        <v>7.815720200135079E-2</v>
      </c>
      <c r="AH63" s="4"/>
      <c r="AI63" s="10"/>
      <c r="AJ63" s="16"/>
      <c r="AK63" s="10"/>
      <c r="AL63" s="10"/>
      <c r="AM63" s="10"/>
      <c r="AN63" s="10"/>
      <c r="AO63" s="10"/>
      <c r="AP63" s="10"/>
      <c r="AQ63" s="10"/>
      <c r="AR63" s="10"/>
      <c r="AS63" s="10"/>
      <c r="AT63" s="10"/>
      <c r="AV63" s="4"/>
      <c r="AW63" s="10"/>
      <c r="AX63" s="10"/>
      <c r="AY63" s="10"/>
      <c r="AZ63" s="10"/>
      <c r="BA63" s="10"/>
      <c r="BB63" s="10"/>
      <c r="BC63" s="10"/>
      <c r="BD63" s="10"/>
      <c r="BE63" s="10"/>
      <c r="BF63" s="10"/>
      <c r="BG63" s="10"/>
      <c r="BH63" s="10"/>
    </row>
    <row r="64" spans="1:96" x14ac:dyDescent="0.35">
      <c r="C64" s="4">
        <v>2019</v>
      </c>
      <c r="D64" s="81">
        <v>6.5720118327101229E-2</v>
      </c>
      <c r="E64" s="81">
        <v>2.5491325342962945E-2</v>
      </c>
      <c r="F64" s="81">
        <v>6.3057856144268509E-3</v>
      </c>
      <c r="G64" s="81">
        <v>2.8115296773249643E-2</v>
      </c>
      <c r="H64" s="81">
        <v>-4.8025878100085628E-2</v>
      </c>
      <c r="I64" s="81">
        <v>5.9325452605282436E-2</v>
      </c>
      <c r="J64" s="81">
        <v>-1.2696848439983199E-2</v>
      </c>
      <c r="K64" s="81">
        <v>-2.590593914794781E-2</v>
      </c>
      <c r="L64" s="81">
        <v>2.8656103516421449E-2</v>
      </c>
      <c r="M64" s="81">
        <v>3.5929066531867893E-2</v>
      </c>
      <c r="N64" s="81">
        <v>1.1273160223539636E-2</v>
      </c>
      <c r="O64" s="81">
        <v>3.2499638669363229E-2</v>
      </c>
      <c r="Q64" s="4">
        <v>2019</v>
      </c>
      <c r="R64" s="7">
        <f t="shared" si="11"/>
        <v>1.0657201183271012</v>
      </c>
      <c r="S64" s="7">
        <f t="shared" si="10"/>
        <v>1.0254913253429629</v>
      </c>
      <c r="T64" s="7">
        <f t="shared" si="10"/>
        <v>1.0063057856144269</v>
      </c>
      <c r="U64" s="7">
        <f t="shared" si="10"/>
        <v>1.0281152967732496</v>
      </c>
      <c r="V64" s="7">
        <f t="shared" si="10"/>
        <v>0.95197412189991437</v>
      </c>
      <c r="W64" s="7">
        <f t="shared" si="10"/>
        <v>1.0593254526052824</v>
      </c>
      <c r="X64" s="7">
        <f t="shared" si="10"/>
        <v>0.9873031515600168</v>
      </c>
      <c r="Y64" s="7">
        <f t="shared" si="10"/>
        <v>0.97409406085205219</v>
      </c>
      <c r="Z64" s="7">
        <f t="shared" si="10"/>
        <v>1.0286561035164214</v>
      </c>
      <c r="AA64" s="7">
        <f t="shared" si="10"/>
        <v>1.0359290665318679</v>
      </c>
      <c r="AB64" s="7">
        <f t="shared" si="10"/>
        <v>1.0112731602235396</v>
      </c>
      <c r="AC64" s="7">
        <f t="shared" si="10"/>
        <v>1.0324996386693632</v>
      </c>
      <c r="AD64" s="7"/>
      <c r="AE64" s="4">
        <v>2019</v>
      </c>
      <c r="AF64" s="9">
        <f t="shared" si="12"/>
        <v>0.22014524037355976</v>
      </c>
      <c r="AH64" s="4"/>
      <c r="AI64" s="10"/>
      <c r="AJ64" s="16"/>
      <c r="AK64" s="10"/>
      <c r="AL64" s="10"/>
      <c r="AM64" s="10"/>
      <c r="AN64" s="10"/>
      <c r="AO64" s="10"/>
      <c r="AP64" s="10"/>
      <c r="AQ64" s="10"/>
      <c r="AR64" s="10"/>
      <c r="AS64" s="10"/>
      <c r="AT64" s="10"/>
      <c r="AV64" s="4"/>
      <c r="AW64" s="10"/>
      <c r="AX64" s="10"/>
      <c r="AY64" s="10"/>
      <c r="AZ64" s="10"/>
      <c r="BA64" s="10"/>
      <c r="BB64" s="10"/>
      <c r="BC64" s="10"/>
      <c r="BD64" s="10"/>
      <c r="BE64" s="10"/>
      <c r="BF64" s="10"/>
      <c r="BG64" s="10"/>
      <c r="BH64" s="10"/>
    </row>
    <row r="65" spans="3:60" x14ac:dyDescent="0.35">
      <c r="C65" s="4">
        <v>2018</v>
      </c>
      <c r="D65" s="81">
        <v>5.0159469744856855E-2</v>
      </c>
      <c r="E65" s="81">
        <v>-4.5136007909372222E-2</v>
      </c>
      <c r="F65" s="81">
        <v>-1.8023611563969921E-2</v>
      </c>
      <c r="G65" s="81">
        <v>2.2832669054019927E-2</v>
      </c>
      <c r="H65" s="81">
        <v>-2.2477964942202111E-2</v>
      </c>
      <c r="I65" s="81">
        <v>-1.2217238204001446E-2</v>
      </c>
      <c r="J65" s="81">
        <v>2.4615293308134722E-2</v>
      </c>
      <c r="K65" s="81">
        <v>-1.9312519016564389E-2</v>
      </c>
      <c r="L65" s="81">
        <v>8.6788024252724139E-3</v>
      </c>
      <c r="M65" s="81">
        <v>-7.9592101542095839E-2</v>
      </c>
      <c r="N65" s="81">
        <v>-1.2601105253565725E-3</v>
      </c>
      <c r="O65" s="81">
        <v>-4.854379649489049E-2</v>
      </c>
      <c r="Q65" s="4">
        <v>2018</v>
      </c>
      <c r="R65" s="7">
        <f t="shared" si="11"/>
        <v>1.0501594697448569</v>
      </c>
      <c r="S65" s="7">
        <f t="shared" si="10"/>
        <v>0.95486399209062778</v>
      </c>
      <c r="T65" s="7">
        <f t="shared" si="10"/>
        <v>0.98197638843603008</v>
      </c>
      <c r="U65" s="7">
        <f t="shared" si="10"/>
        <v>1.0228326690540199</v>
      </c>
      <c r="V65" s="7">
        <f t="shared" si="10"/>
        <v>0.97752203505779789</v>
      </c>
      <c r="W65" s="7">
        <f t="shared" si="10"/>
        <v>0.98778276179599855</v>
      </c>
      <c r="X65" s="7">
        <f t="shared" si="10"/>
        <v>1.0246152933081347</v>
      </c>
      <c r="Y65" s="7">
        <f t="shared" si="10"/>
        <v>0.98068748098343561</v>
      </c>
      <c r="Z65" s="7">
        <f t="shared" si="10"/>
        <v>1.0086788024252724</v>
      </c>
      <c r="AA65" s="7">
        <f t="shared" si="10"/>
        <v>0.92040789845790416</v>
      </c>
      <c r="AB65" s="7">
        <f t="shared" si="10"/>
        <v>0.99873988947464343</v>
      </c>
      <c r="AC65" s="7">
        <f t="shared" si="10"/>
        <v>0.95145620350510951</v>
      </c>
      <c r="AD65" s="7"/>
      <c r="AE65" s="4">
        <v>2018</v>
      </c>
      <c r="AF65" s="9">
        <f t="shared" si="12"/>
        <v>-0.13790267319860483</v>
      </c>
      <c r="AH65" s="4"/>
      <c r="AI65" s="10"/>
      <c r="AJ65" s="16"/>
      <c r="AK65" s="10"/>
      <c r="AL65" s="10"/>
      <c r="AM65" s="10"/>
      <c r="AN65" s="10"/>
      <c r="AO65" s="10"/>
      <c r="AP65" s="10"/>
      <c r="AQ65" s="10"/>
      <c r="AR65" s="10"/>
      <c r="AS65" s="10"/>
      <c r="AT65" s="10"/>
      <c r="AV65" s="4"/>
      <c r="AW65" s="10"/>
      <c r="AX65" s="10"/>
      <c r="AY65" s="10"/>
      <c r="AZ65" s="10"/>
      <c r="BA65" s="10"/>
      <c r="BB65" s="10"/>
      <c r="BC65" s="10"/>
      <c r="BD65" s="10"/>
      <c r="BE65" s="10"/>
      <c r="BF65" s="10"/>
      <c r="BG65" s="10"/>
      <c r="BH65" s="10"/>
    </row>
    <row r="66" spans="3:60" x14ac:dyDescent="0.35">
      <c r="C66" s="4">
        <v>2017</v>
      </c>
      <c r="D66" s="81">
        <v>2.9007833599414834E-2</v>
      </c>
      <c r="E66" s="81">
        <v>1.429947039957824E-2</v>
      </c>
      <c r="F66" s="81">
        <v>2.7528675539994607E-2</v>
      </c>
      <c r="G66" s="81">
        <v>2.5444940442337582E-2</v>
      </c>
      <c r="H66" s="81">
        <v>3.6703943619067703E-2</v>
      </c>
      <c r="I66" s="81">
        <v>-1.7685776176296075E-3</v>
      </c>
      <c r="J66" s="81">
        <v>2.8845833398634779E-2</v>
      </c>
      <c r="K66" s="81">
        <v>-3.7679964729309123E-4</v>
      </c>
      <c r="L66" s="81">
        <v>2.4880427863836818E-2</v>
      </c>
      <c r="M66" s="81">
        <v>1.5184704684600092E-2</v>
      </c>
      <c r="N66" s="81">
        <v>1.0489227355088948E-2</v>
      </c>
      <c r="O66" s="81">
        <v>1.6051167010007417E-2</v>
      </c>
      <c r="Q66" s="4">
        <v>2017</v>
      </c>
      <c r="R66" s="7">
        <f t="shared" si="11"/>
        <v>1.0290078335994148</v>
      </c>
      <c r="S66" s="7">
        <f t="shared" si="10"/>
        <v>1.0142994703995782</v>
      </c>
      <c r="T66" s="7">
        <f t="shared" si="10"/>
        <v>1.0275286755399946</v>
      </c>
      <c r="U66" s="7">
        <f t="shared" si="10"/>
        <v>1.0254449404423376</v>
      </c>
      <c r="V66" s="7">
        <f t="shared" si="10"/>
        <v>1.0367039436190677</v>
      </c>
      <c r="W66" s="7">
        <f t="shared" si="10"/>
        <v>0.99823142238237039</v>
      </c>
      <c r="X66" s="7">
        <f t="shared" si="10"/>
        <v>1.0288458333986348</v>
      </c>
      <c r="Y66" s="7">
        <f t="shared" si="10"/>
        <v>0.99962320035270691</v>
      </c>
      <c r="Z66" s="7">
        <f t="shared" si="10"/>
        <v>1.0248804278638368</v>
      </c>
      <c r="AA66" s="7">
        <f t="shared" si="10"/>
        <v>1.0151847046846001</v>
      </c>
      <c r="AB66" s="7">
        <f t="shared" si="10"/>
        <v>1.0104892273550889</v>
      </c>
      <c r="AC66" s="7">
        <f t="shared" si="10"/>
        <v>1.0160511670100074</v>
      </c>
      <c r="AD66" s="7"/>
      <c r="AE66" s="4">
        <v>2017</v>
      </c>
      <c r="AF66" s="9">
        <f t="shared" si="12"/>
        <v>0.25034345932685031</v>
      </c>
      <c r="AH66" s="4"/>
      <c r="AI66" s="10"/>
      <c r="AJ66" s="16"/>
      <c r="AK66" s="10"/>
      <c r="AL66" s="10"/>
      <c r="AM66" s="10"/>
      <c r="AN66" s="10"/>
      <c r="AO66" s="10"/>
      <c r="AP66" s="10"/>
      <c r="AQ66" s="10"/>
      <c r="AR66" s="10"/>
      <c r="AS66" s="10"/>
      <c r="AT66" s="10"/>
      <c r="AV66" s="4"/>
      <c r="AW66" s="10"/>
      <c r="AX66" s="10"/>
      <c r="AY66" s="10"/>
      <c r="AZ66" s="10"/>
      <c r="BA66" s="10"/>
      <c r="BB66" s="10"/>
      <c r="BC66" s="10"/>
      <c r="BD66" s="10"/>
      <c r="BE66" s="10"/>
      <c r="BF66" s="10"/>
      <c r="BG66" s="10"/>
      <c r="BH66" s="10"/>
    </row>
    <row r="67" spans="3:60" x14ac:dyDescent="0.35">
      <c r="C67" s="4">
        <v>2016</v>
      </c>
      <c r="D67" s="81">
        <v>-7.2313930221852618E-2</v>
      </c>
      <c r="E67" s="81">
        <v>-1.8320765401659167E-2</v>
      </c>
      <c r="F67" s="81">
        <v>6.5067445813130176E-2</v>
      </c>
      <c r="G67" s="81">
        <v>2.8951098814296694E-2</v>
      </c>
      <c r="H67" s="81">
        <v>-9.0840792397782755E-3</v>
      </c>
      <c r="I67" s="81">
        <v>-3.3567645344357522E-2</v>
      </c>
      <c r="J67" s="81">
        <v>5.068083585193861E-2</v>
      </c>
      <c r="K67" s="81">
        <v>7.0995912012916662E-4</v>
      </c>
      <c r="L67" s="81">
        <v>1.2284314626485493E-2</v>
      </c>
      <c r="M67" s="81">
        <v>-2.045481100362867E-2</v>
      </c>
      <c r="N67" s="81">
        <v>-1.9916058258403146E-2</v>
      </c>
      <c r="O67" s="81">
        <v>3.4194331667906752E-2</v>
      </c>
      <c r="Q67" s="4">
        <v>2016</v>
      </c>
      <c r="R67" s="7">
        <f t="shared" si="11"/>
        <v>0.92768606977814738</v>
      </c>
      <c r="S67" s="7">
        <f t="shared" si="10"/>
        <v>0.98167923459834083</v>
      </c>
      <c r="T67" s="7">
        <f t="shared" si="10"/>
        <v>1.0650674458131302</v>
      </c>
      <c r="U67" s="7">
        <f t="shared" si="10"/>
        <v>1.0289510988142967</v>
      </c>
      <c r="V67" s="7">
        <f t="shared" si="10"/>
        <v>0.99091592076022172</v>
      </c>
      <c r="W67" s="7">
        <f t="shared" si="10"/>
        <v>0.96643235465564248</v>
      </c>
      <c r="X67" s="7">
        <f t="shared" si="10"/>
        <v>1.0506808358519386</v>
      </c>
      <c r="Y67" s="7">
        <f t="shared" si="10"/>
        <v>1.0007099591201292</v>
      </c>
      <c r="Z67" s="7">
        <f t="shared" si="10"/>
        <v>1.0122843146264855</v>
      </c>
      <c r="AA67" s="7">
        <f t="shared" si="10"/>
        <v>0.97954518899637133</v>
      </c>
      <c r="AB67" s="7">
        <f t="shared" si="10"/>
        <v>0.98008394174159685</v>
      </c>
      <c r="AC67" s="7">
        <f t="shared" si="10"/>
        <v>1.0341943316679068</v>
      </c>
      <c r="AD67" s="7"/>
      <c r="AE67" s="4">
        <v>2016</v>
      </c>
      <c r="AF67" s="9">
        <f t="shared" si="12"/>
        <v>1.0001911259180929E-2</v>
      </c>
      <c r="AH67" s="4"/>
      <c r="AI67" s="10"/>
      <c r="AJ67" s="16"/>
      <c r="AK67" s="10"/>
      <c r="AL67" s="10"/>
      <c r="AM67" s="10"/>
      <c r="AN67" s="10"/>
      <c r="AO67" s="10"/>
      <c r="AP67" s="10"/>
      <c r="AQ67" s="10"/>
      <c r="AR67" s="10"/>
      <c r="AS67" s="10"/>
      <c r="AT67" s="10"/>
      <c r="AV67" s="4"/>
      <c r="AW67" s="10"/>
      <c r="AX67" s="10"/>
      <c r="AY67" s="10"/>
      <c r="AZ67" s="10"/>
      <c r="BA67" s="10"/>
      <c r="BB67" s="10"/>
      <c r="BC67" s="10"/>
      <c r="BD67" s="10"/>
      <c r="BE67" s="10"/>
      <c r="BF67" s="10"/>
      <c r="BG67" s="10"/>
      <c r="BH67" s="10"/>
    </row>
    <row r="68" spans="3:60" x14ac:dyDescent="0.35">
      <c r="C68" s="4">
        <v>2015</v>
      </c>
      <c r="D68" s="81">
        <v>4.8883550719067692E-3</v>
      </c>
      <c r="E68" s="81">
        <v>5.9780870309535716E-2</v>
      </c>
      <c r="F68" s="81">
        <v>-1.5191091585490257E-2</v>
      </c>
      <c r="G68" s="81">
        <v>4.0829023580219337E-2</v>
      </c>
      <c r="H68" s="81">
        <v>-5.1187860917129013E-3</v>
      </c>
      <c r="I68" s="81">
        <v>-2.8333540731875995E-2</v>
      </c>
      <c r="J68" s="81">
        <v>2.0763322645451554E-2</v>
      </c>
      <c r="K68" s="81">
        <v>-7.35629084926821E-2</v>
      </c>
      <c r="L68" s="81">
        <v>-5.0775719578931233E-2</v>
      </c>
      <c r="M68" s="81">
        <v>7.8169438414977144E-2</v>
      </c>
      <c r="N68" s="81">
        <v>-1.5556870317584792E-2</v>
      </c>
      <c r="O68" s="81">
        <v>-1.3474120553125024E-2</v>
      </c>
      <c r="Q68" s="4">
        <v>2015</v>
      </c>
      <c r="R68" s="7">
        <f t="shared" si="11"/>
        <v>1.0048883550719068</v>
      </c>
      <c r="S68" s="7">
        <f t="shared" si="10"/>
        <v>1.0597808703095357</v>
      </c>
      <c r="T68" s="7">
        <f t="shared" si="10"/>
        <v>0.98480890841450974</v>
      </c>
      <c r="U68" s="7">
        <f t="shared" si="10"/>
        <v>1.0408290235802193</v>
      </c>
      <c r="V68" s="7">
        <f t="shared" si="10"/>
        <v>0.9948812139082871</v>
      </c>
      <c r="W68" s="7">
        <f t="shared" si="10"/>
        <v>0.97166645926812401</v>
      </c>
      <c r="X68" s="7">
        <f t="shared" si="10"/>
        <v>1.0207633226454516</v>
      </c>
      <c r="Y68" s="7">
        <f t="shared" si="10"/>
        <v>0.9264370915073179</v>
      </c>
      <c r="Z68" s="7">
        <f t="shared" si="10"/>
        <v>0.94922428042106877</v>
      </c>
      <c r="AA68" s="7">
        <f t="shared" si="10"/>
        <v>1.0781694384149771</v>
      </c>
      <c r="AB68" s="7">
        <f t="shared" si="10"/>
        <v>0.98444312968241521</v>
      </c>
      <c r="AC68" s="7">
        <f t="shared" si="10"/>
        <v>0.98652587944687498</v>
      </c>
      <c r="AD68" s="7"/>
      <c r="AE68" s="4">
        <v>2015</v>
      </c>
      <c r="AF68" s="9">
        <f t="shared" si="12"/>
        <v>-8.1416446118012242E-3</v>
      </c>
      <c r="AH68" s="4"/>
      <c r="AI68" s="10"/>
      <c r="AJ68" s="16"/>
      <c r="AK68" s="10"/>
      <c r="AL68" s="10"/>
      <c r="AM68" s="10"/>
      <c r="AN68" s="10"/>
      <c r="AO68" s="10"/>
      <c r="AP68" s="10"/>
      <c r="AQ68" s="10"/>
      <c r="AR68" s="10"/>
      <c r="AS68" s="10"/>
      <c r="AT68" s="10"/>
      <c r="AV68" s="4"/>
      <c r="AW68" s="10"/>
      <c r="AX68" s="10"/>
      <c r="AY68" s="10"/>
      <c r="AZ68" s="10"/>
      <c r="BA68" s="10"/>
      <c r="BB68" s="10"/>
      <c r="BC68" s="10"/>
      <c r="BD68" s="10"/>
      <c r="BE68" s="10"/>
      <c r="BF68" s="10"/>
      <c r="BG68" s="10"/>
      <c r="BH68" s="10"/>
    </row>
    <row r="69" spans="3:60" x14ac:dyDescent="0.35">
      <c r="C69" s="4">
        <v>2014</v>
      </c>
      <c r="D69" s="81">
        <v>-4.0265795343991884E-2</v>
      </c>
      <c r="E69" s="81">
        <v>5.5592063288875559E-2</v>
      </c>
      <c r="F69" s="81">
        <v>-6.373572433715835E-3</v>
      </c>
      <c r="G69" s="81">
        <v>1.4456050919821051E-2</v>
      </c>
      <c r="H69" s="81">
        <v>1.6240552436226352E-2</v>
      </c>
      <c r="I69" s="81">
        <v>9.6419456064777975E-3</v>
      </c>
      <c r="J69" s="81">
        <v>-1.9653002261359354E-2</v>
      </c>
      <c r="K69" s="81">
        <v>-1.5381119575895719E-3</v>
      </c>
      <c r="L69" s="81">
        <v>-3.8409767668973749E-2</v>
      </c>
      <c r="M69" s="81">
        <v>-1.4519728404196242E-2</v>
      </c>
      <c r="N69" s="81">
        <v>1.3601813843134858E-2</v>
      </c>
      <c r="O69" s="81">
        <v>-3.4641278633113171E-2</v>
      </c>
      <c r="Q69" s="4">
        <v>2014</v>
      </c>
      <c r="R69" s="7">
        <f t="shared" si="11"/>
        <v>0.95973420465600812</v>
      </c>
      <c r="S69" s="7">
        <f t="shared" si="10"/>
        <v>1.0555920632888756</v>
      </c>
      <c r="T69" s="7">
        <f t="shared" si="10"/>
        <v>0.99362642756628416</v>
      </c>
      <c r="U69" s="7">
        <f t="shared" si="10"/>
        <v>1.0144560509198211</v>
      </c>
      <c r="V69" s="7">
        <f t="shared" si="10"/>
        <v>1.0162405524362264</v>
      </c>
      <c r="W69" s="7">
        <f t="shared" si="10"/>
        <v>1.0096419456064778</v>
      </c>
      <c r="X69" s="7">
        <f t="shared" si="10"/>
        <v>0.98034699773864065</v>
      </c>
      <c r="Y69" s="7">
        <f t="shared" si="10"/>
        <v>0.99846188804241043</v>
      </c>
      <c r="Z69" s="7">
        <f t="shared" si="10"/>
        <v>0.96159023233102625</v>
      </c>
      <c r="AA69" s="7">
        <f t="shared" si="10"/>
        <v>0.98548027159580376</v>
      </c>
      <c r="AB69" s="7">
        <f t="shared" si="10"/>
        <v>1.0136018138431349</v>
      </c>
      <c r="AC69" s="7">
        <f t="shared" si="10"/>
        <v>0.96535872136688683</v>
      </c>
      <c r="AD69" s="7"/>
      <c r="AE69" s="4">
        <v>2014</v>
      </c>
      <c r="AF69" s="9">
        <f t="shared" si="12"/>
        <v>-4.9016978721567739E-2</v>
      </c>
      <c r="AH69" s="4"/>
      <c r="AI69" s="10"/>
      <c r="AJ69" s="16"/>
      <c r="AK69" s="10"/>
      <c r="AL69" s="10"/>
      <c r="AM69" s="10"/>
      <c r="AN69" s="10"/>
      <c r="AO69" s="10"/>
      <c r="AP69" s="10"/>
      <c r="AQ69" s="10"/>
      <c r="AR69" s="10"/>
      <c r="AS69" s="10"/>
      <c r="AT69" s="10"/>
      <c r="AV69" s="4"/>
      <c r="AW69" s="10"/>
      <c r="AX69" s="10"/>
      <c r="AY69" s="10"/>
      <c r="AZ69" s="10"/>
      <c r="BA69" s="10"/>
      <c r="BB69" s="10"/>
      <c r="BC69" s="10"/>
      <c r="BD69" s="10"/>
      <c r="BE69" s="10"/>
      <c r="BF69" s="10"/>
      <c r="BG69" s="10"/>
      <c r="BH69" s="10"/>
    </row>
    <row r="70" spans="3:60" x14ac:dyDescent="0.35">
      <c r="C70" s="4">
        <v>2013</v>
      </c>
      <c r="D70" s="81">
        <v>5.2747834607384858E-2</v>
      </c>
      <c r="E70" s="81">
        <v>-9.4854451799309958E-3</v>
      </c>
      <c r="F70" s="81">
        <v>8.2107043870456309E-3</v>
      </c>
      <c r="G70" s="81">
        <v>5.2105917563459059E-2</v>
      </c>
      <c r="H70" s="81">
        <v>-2.4147498767475795E-2</v>
      </c>
      <c r="I70" s="81">
        <v>-3.5528379025066448E-2</v>
      </c>
      <c r="J70" s="81">
        <v>5.2769414093696287E-2</v>
      </c>
      <c r="K70" s="81">
        <v>-1.3228099602846322E-2</v>
      </c>
      <c r="L70" s="81">
        <v>7.3927644482091104E-2</v>
      </c>
      <c r="M70" s="81">
        <v>3.3623946077140809E-2</v>
      </c>
      <c r="N70" s="81">
        <v>7.6581137712412595E-3</v>
      </c>
      <c r="O70" s="81">
        <v>1.4962929188803376E-2</v>
      </c>
      <c r="Q70" s="4">
        <v>2013</v>
      </c>
      <c r="R70" s="7">
        <f t="shared" si="11"/>
        <v>1.0527478346073849</v>
      </c>
      <c r="S70" s="7">
        <f t="shared" si="10"/>
        <v>0.990514554820069</v>
      </c>
      <c r="T70" s="7">
        <f t="shared" si="10"/>
        <v>1.0082107043870456</v>
      </c>
      <c r="U70" s="7">
        <f t="shared" si="10"/>
        <v>1.0521059175634591</v>
      </c>
      <c r="V70" s="7">
        <f t="shared" si="10"/>
        <v>0.97585250123252421</v>
      </c>
      <c r="W70" s="7">
        <f t="shared" si="10"/>
        <v>0.96447162097493355</v>
      </c>
      <c r="X70" s="7">
        <f t="shared" si="10"/>
        <v>1.0527694140936963</v>
      </c>
      <c r="Y70" s="7">
        <f t="shared" si="10"/>
        <v>0.98677190039715368</v>
      </c>
      <c r="Z70" s="7">
        <f t="shared" si="10"/>
        <v>1.0739276444820911</v>
      </c>
      <c r="AA70" s="7">
        <f t="shared" si="10"/>
        <v>1.0336239460771408</v>
      </c>
      <c r="AB70" s="7">
        <f t="shared" si="10"/>
        <v>1.0076581137712413</v>
      </c>
      <c r="AC70" s="7">
        <f t="shared" si="10"/>
        <v>1.0149629291888034</v>
      </c>
      <c r="AD70" s="7"/>
      <c r="AE70" s="4">
        <v>2013</v>
      </c>
      <c r="AF70" s="9">
        <f t="shared" si="12"/>
        <v>0.22778019049747567</v>
      </c>
      <c r="AH70" s="4"/>
      <c r="AI70" s="10"/>
      <c r="AJ70" s="16"/>
      <c r="AK70" s="10"/>
      <c r="AL70" s="10"/>
      <c r="AM70" s="10"/>
      <c r="AN70" s="10"/>
      <c r="AO70" s="10"/>
      <c r="AP70" s="10"/>
      <c r="AQ70" s="10"/>
      <c r="AR70" s="10"/>
      <c r="AS70" s="10"/>
      <c r="AT70" s="10"/>
      <c r="AV70" s="4"/>
      <c r="AW70" s="10"/>
      <c r="AX70" s="10"/>
      <c r="AY70" s="10"/>
      <c r="AZ70" s="10"/>
      <c r="BA70" s="10"/>
      <c r="BB70" s="10"/>
      <c r="BC70" s="10"/>
      <c r="BD70" s="10"/>
      <c r="BE70" s="10"/>
      <c r="BF70" s="10"/>
      <c r="BG70" s="10"/>
      <c r="BH70" s="10"/>
    </row>
    <row r="71" spans="3:60" x14ac:dyDescent="0.35">
      <c r="C71" s="4">
        <v>2012</v>
      </c>
      <c r="D71" s="81">
        <v>5.3345396928284439E-2</v>
      </c>
      <c r="E71" s="81">
        <v>5.7377557081625952E-2</v>
      </c>
      <c r="F71" s="81">
        <v>-4.6464457657857672E-3</v>
      </c>
      <c r="G71" s="81">
        <v>-1.9573434639117315E-2</v>
      </c>
      <c r="H71" s="81">
        <v>-0.11481293104675527</v>
      </c>
      <c r="I71" s="81">
        <v>7.0111364696353595E-2</v>
      </c>
      <c r="J71" s="81">
        <v>1.1341083693229725E-2</v>
      </c>
      <c r="K71" s="81">
        <v>2.6855931949229639E-2</v>
      </c>
      <c r="L71" s="81">
        <v>2.9581246336024325E-2</v>
      </c>
      <c r="M71" s="81">
        <v>8.3223867475601399E-3</v>
      </c>
      <c r="N71" s="81">
        <v>2.4165220928626052E-2</v>
      </c>
      <c r="O71" s="81">
        <v>3.196852938578032E-2</v>
      </c>
      <c r="Q71" s="4">
        <v>2012</v>
      </c>
      <c r="R71" s="7">
        <f t="shared" si="11"/>
        <v>1.0533453969282844</v>
      </c>
      <c r="S71" s="7">
        <f t="shared" si="10"/>
        <v>1.057377557081626</v>
      </c>
      <c r="T71" s="7">
        <f t="shared" si="10"/>
        <v>0.99535355423421423</v>
      </c>
      <c r="U71" s="7">
        <f t="shared" si="10"/>
        <v>0.98042656536088268</v>
      </c>
      <c r="V71" s="7">
        <f t="shared" si="10"/>
        <v>0.88518706895324473</v>
      </c>
      <c r="W71" s="7">
        <f t="shared" si="10"/>
        <v>1.0701113646963536</v>
      </c>
      <c r="X71" s="7">
        <f t="shared" si="10"/>
        <v>1.0113410836932297</v>
      </c>
      <c r="Y71" s="7">
        <f t="shared" si="10"/>
        <v>1.0268559319492296</v>
      </c>
      <c r="Z71" s="7">
        <f t="shared" si="10"/>
        <v>1.0295812463360243</v>
      </c>
      <c r="AA71" s="7">
        <f t="shared" si="10"/>
        <v>1.0083223867475601</v>
      </c>
      <c r="AB71" s="7">
        <f t="shared" si="10"/>
        <v>1.0241652209286261</v>
      </c>
      <c r="AC71" s="7">
        <f t="shared" si="10"/>
        <v>1.0319685293857803</v>
      </c>
      <c r="AD71" s="7"/>
      <c r="AE71" s="4">
        <v>2012</v>
      </c>
      <c r="AF71" s="9">
        <f t="shared" si="12"/>
        <v>0.17317026098777522</v>
      </c>
      <c r="AH71" s="4"/>
      <c r="AI71" s="10"/>
      <c r="AJ71" s="16"/>
      <c r="AK71" s="10"/>
      <c r="AL71" s="10"/>
      <c r="AM71" s="10"/>
      <c r="AN71" s="10"/>
      <c r="AO71" s="10"/>
      <c r="AP71" s="10"/>
      <c r="AQ71" s="10"/>
      <c r="AR71" s="10"/>
      <c r="AS71" s="10"/>
      <c r="AT71" s="10"/>
      <c r="AV71" s="4"/>
      <c r="AW71" s="10"/>
      <c r="AX71" s="10"/>
      <c r="AY71" s="10"/>
      <c r="AZ71" s="10"/>
      <c r="BA71" s="10"/>
      <c r="BB71" s="10"/>
      <c r="BC71" s="10"/>
      <c r="BD71" s="10"/>
      <c r="BE71" s="10"/>
      <c r="BF71" s="10"/>
      <c r="BG71" s="10"/>
      <c r="BH71" s="10"/>
    </row>
    <row r="72" spans="3:60" x14ac:dyDescent="0.35">
      <c r="C72" s="4">
        <v>2011</v>
      </c>
      <c r="D72" s="81">
        <v>2.3596963682338767E-2</v>
      </c>
      <c r="E72" s="81">
        <v>3.2972194237550712E-2</v>
      </c>
      <c r="F72" s="81">
        <v>-2.241204909461858E-2</v>
      </c>
      <c r="G72" s="81">
        <v>5.9774113085021785E-2</v>
      </c>
      <c r="H72" s="81">
        <v>-2.9544933516735927E-2</v>
      </c>
      <c r="I72" s="81">
        <v>-1.252099873164747E-2</v>
      </c>
      <c r="J72" s="81">
        <v>-1.5902268987738388E-2</v>
      </c>
      <c r="K72" s="81">
        <v>-9.0289981952243692E-2</v>
      </c>
      <c r="L72" s="81">
        <v>-9.528752903327431E-2</v>
      </c>
      <c r="M72" s="81">
        <v>9.6421023254190663E-2</v>
      </c>
      <c r="N72" s="81">
        <v>-4.8512520283814475E-2</v>
      </c>
      <c r="O72" s="81">
        <v>-9.4802419718901243E-3</v>
      </c>
      <c r="Q72" s="4">
        <v>2011</v>
      </c>
      <c r="R72" s="7">
        <f t="shared" si="11"/>
        <v>1.0235969636823388</v>
      </c>
      <c r="S72" s="7">
        <f t="shared" si="10"/>
        <v>1.0329721942375507</v>
      </c>
      <c r="T72" s="7">
        <f t="shared" si="10"/>
        <v>0.97758795090538142</v>
      </c>
      <c r="U72" s="7">
        <f t="shared" si="10"/>
        <v>1.0597741130850218</v>
      </c>
      <c r="V72" s="7">
        <f t="shared" si="10"/>
        <v>0.97045506648326407</v>
      </c>
      <c r="W72" s="7">
        <f t="shared" si="10"/>
        <v>0.98747900126835253</v>
      </c>
      <c r="X72" s="7">
        <f t="shared" si="10"/>
        <v>0.98409773101226161</v>
      </c>
      <c r="Y72" s="7">
        <f t="shared" si="10"/>
        <v>0.90971001804775631</v>
      </c>
      <c r="Z72" s="7">
        <f t="shared" si="10"/>
        <v>0.90471247096672569</v>
      </c>
      <c r="AA72" s="7">
        <f t="shared" si="10"/>
        <v>1.0964210232541907</v>
      </c>
      <c r="AB72" s="7">
        <f t="shared" si="10"/>
        <v>0.95148747971618552</v>
      </c>
      <c r="AC72" s="7">
        <f t="shared" si="10"/>
        <v>0.99051975802810988</v>
      </c>
      <c r="AD72" s="7"/>
      <c r="AE72" s="4">
        <v>2011</v>
      </c>
      <c r="AF72" s="9">
        <f t="shared" si="12"/>
        <v>-0.12141167514070683</v>
      </c>
      <c r="AH72" s="4"/>
      <c r="AI72" s="10"/>
      <c r="AJ72" s="16"/>
      <c r="AK72" s="10"/>
      <c r="AL72" s="10"/>
      <c r="AM72" s="10"/>
      <c r="AN72" s="10"/>
      <c r="AO72" s="10"/>
      <c r="AP72" s="10"/>
      <c r="AQ72" s="10"/>
      <c r="AR72" s="10"/>
      <c r="AS72" s="10"/>
      <c r="AT72" s="10"/>
      <c r="AV72" s="4"/>
      <c r="AW72" s="10"/>
      <c r="AX72" s="10"/>
      <c r="AY72" s="10"/>
      <c r="AZ72" s="10"/>
      <c r="BA72" s="10"/>
      <c r="BB72" s="10"/>
      <c r="BC72" s="10"/>
      <c r="BD72" s="10"/>
      <c r="BE72" s="10"/>
      <c r="BF72" s="10"/>
      <c r="BG72" s="10"/>
      <c r="BH72" s="10"/>
    </row>
    <row r="73" spans="3:60" x14ac:dyDescent="0.35">
      <c r="C73" s="4">
        <v>2010</v>
      </c>
      <c r="D73" s="81">
        <v>-4.4057314832076866E-2</v>
      </c>
      <c r="E73" s="81">
        <v>-6.8556963266708237E-3</v>
      </c>
      <c r="F73" s="81">
        <v>6.2423152094540857E-2</v>
      </c>
      <c r="G73" s="81">
        <v>-1.8094423066818299E-2</v>
      </c>
      <c r="H73" s="81">
        <v>-0.11506154633037369</v>
      </c>
      <c r="I73" s="81">
        <v>-9.9723865446169624E-3</v>
      </c>
      <c r="J73" s="81">
        <v>9.4828374724138076E-2</v>
      </c>
      <c r="K73" s="81">
        <v>-3.1048372852978345E-2</v>
      </c>
      <c r="L73" s="81">
        <v>9.798676049304289E-2</v>
      </c>
      <c r="M73" s="81">
        <v>3.6128100600026469E-2</v>
      </c>
      <c r="N73" s="81">
        <v>-4.8144804205568326E-2</v>
      </c>
      <c r="O73" s="81">
        <v>8.0975720803670326E-2</v>
      </c>
      <c r="Q73" s="4">
        <v>2010</v>
      </c>
      <c r="R73" s="7">
        <f t="shared" si="11"/>
        <v>0.95594268516792313</v>
      </c>
      <c r="S73" s="7">
        <f t="shared" si="10"/>
        <v>0.99314430367332918</v>
      </c>
      <c r="T73" s="7">
        <f t="shared" si="10"/>
        <v>1.0624231520945409</v>
      </c>
      <c r="U73" s="7">
        <f t="shared" si="10"/>
        <v>0.9819055769331817</v>
      </c>
      <c r="V73" s="7">
        <f t="shared" si="10"/>
        <v>0.88493845366962631</v>
      </c>
      <c r="W73" s="7">
        <f t="shared" si="10"/>
        <v>0.99002761345538304</v>
      </c>
      <c r="X73" s="7">
        <f t="shared" si="10"/>
        <v>1.0948283747241381</v>
      </c>
      <c r="Y73" s="7">
        <f t="shared" si="10"/>
        <v>0.96895162714702165</v>
      </c>
      <c r="Z73" s="7">
        <f t="shared" si="10"/>
        <v>1.0979867604930429</v>
      </c>
      <c r="AA73" s="7">
        <f t="shared" si="10"/>
        <v>1.0361281006000265</v>
      </c>
      <c r="AB73" s="7">
        <f t="shared" si="10"/>
        <v>0.95185519579443167</v>
      </c>
      <c r="AC73" s="7">
        <f t="shared" si="10"/>
        <v>1.0809757208036703</v>
      </c>
      <c r="AD73" s="7"/>
      <c r="AE73" s="4">
        <v>2010</v>
      </c>
      <c r="AF73" s="9">
        <f t="shared" si="12"/>
        <v>7.7500199749645837E-2</v>
      </c>
      <c r="AH73" s="4"/>
      <c r="AI73" s="10"/>
      <c r="AJ73" s="16"/>
      <c r="AK73" s="10"/>
      <c r="AL73" s="10"/>
      <c r="AM73" s="10"/>
      <c r="AN73" s="10"/>
      <c r="AO73" s="10"/>
      <c r="AP73" s="10"/>
      <c r="AQ73" s="10"/>
      <c r="AR73" s="10"/>
      <c r="AS73" s="10"/>
      <c r="AT73" s="10"/>
      <c r="AV73" s="4"/>
      <c r="AW73" s="10"/>
      <c r="AX73" s="10"/>
      <c r="AY73" s="10"/>
      <c r="AZ73" s="10"/>
      <c r="BA73" s="10"/>
      <c r="BB73" s="10"/>
      <c r="BC73" s="10"/>
      <c r="BD73" s="10"/>
      <c r="BE73" s="10"/>
      <c r="BF73" s="10"/>
      <c r="BG73" s="10"/>
      <c r="BH73" s="10"/>
    </row>
    <row r="74" spans="3:60" x14ac:dyDescent="0.35">
      <c r="C74" s="4">
        <v>2009</v>
      </c>
      <c r="D74" s="81">
        <v>-9.8132805859118877E-2</v>
      </c>
      <c r="E74" s="81">
        <v>-0.10259322907181112</v>
      </c>
      <c r="F74" s="81">
        <v>6.3376088816460951E-2</v>
      </c>
      <c r="G74" s="81">
        <v>0.12804052511043018</v>
      </c>
      <c r="H74" s="81">
        <v>0.11830604549940538</v>
      </c>
      <c r="I74" s="81">
        <v>-5.6875065258914503E-3</v>
      </c>
      <c r="J74" s="81">
        <v>9.1301177266923883E-2</v>
      </c>
      <c r="K74" s="81">
        <v>5.4358440865115654E-2</v>
      </c>
      <c r="L74" s="81">
        <v>3.8288332835096028E-2</v>
      </c>
      <c r="M74" s="81">
        <v>-1.2495870359495176E-2</v>
      </c>
      <c r="N74" s="81">
        <v>2.0021847828003869E-2</v>
      </c>
      <c r="O74" s="81">
        <v>1.4402697365044403E-2</v>
      </c>
      <c r="Q74" s="4">
        <v>2009</v>
      </c>
      <c r="R74" s="7">
        <f t="shared" si="11"/>
        <v>0.90186719414088112</v>
      </c>
      <c r="S74" s="7">
        <f t="shared" si="10"/>
        <v>0.89740677092818888</v>
      </c>
      <c r="T74" s="7">
        <f t="shared" si="10"/>
        <v>1.063376088816461</v>
      </c>
      <c r="U74" s="7">
        <f t="shared" si="10"/>
        <v>1.1280405251104302</v>
      </c>
      <c r="V74" s="7">
        <f t="shared" si="10"/>
        <v>1.1183060454994054</v>
      </c>
      <c r="W74" s="7">
        <f t="shared" si="10"/>
        <v>0.99431249347410855</v>
      </c>
      <c r="X74" s="7">
        <f t="shared" si="10"/>
        <v>1.0913011772669239</v>
      </c>
      <c r="Y74" s="7">
        <f t="shared" si="10"/>
        <v>1.0543584408651157</v>
      </c>
      <c r="Z74" s="7">
        <f t="shared" si="10"/>
        <v>1.038288332835096</v>
      </c>
      <c r="AA74" s="7">
        <f t="shared" si="10"/>
        <v>0.98750412964050482</v>
      </c>
      <c r="AB74" s="7">
        <f t="shared" si="10"/>
        <v>1.0200218478280039</v>
      </c>
      <c r="AC74" s="7">
        <f t="shared" si="10"/>
        <v>1.0144026973650444</v>
      </c>
      <c r="AD74" s="7"/>
      <c r="AE74" s="4">
        <v>2009</v>
      </c>
      <c r="AF74" s="9">
        <f t="shared" si="12"/>
        <v>0.31776133242457183</v>
      </c>
      <c r="AH74" s="4"/>
      <c r="AI74" s="10"/>
      <c r="AJ74" s="16"/>
      <c r="AK74" s="10"/>
      <c r="AL74" s="10"/>
      <c r="AM74" s="10"/>
      <c r="AN74" s="10"/>
      <c r="AO74" s="10"/>
      <c r="AP74" s="10"/>
      <c r="AQ74" s="10"/>
      <c r="AR74" s="10"/>
      <c r="AS74" s="10"/>
      <c r="AT74" s="10"/>
      <c r="AV74" s="4"/>
      <c r="AW74" s="10"/>
      <c r="AX74" s="10"/>
      <c r="AY74" s="10"/>
      <c r="AZ74" s="10"/>
      <c r="BA74" s="10"/>
      <c r="BB74" s="10"/>
      <c r="BC74" s="10"/>
      <c r="BD74" s="10"/>
      <c r="BE74" s="10"/>
      <c r="BF74" s="10"/>
      <c r="BG74" s="10"/>
      <c r="BH74" s="10"/>
    </row>
    <row r="75" spans="3:60" x14ac:dyDescent="0.35">
      <c r="C75" s="4">
        <v>2008</v>
      </c>
      <c r="D75" s="81">
        <v>-9.2378504141737539E-2</v>
      </c>
      <c r="E75" s="81">
        <v>1.4326995118802532E-2</v>
      </c>
      <c r="F75" s="81">
        <v>-1.0521810118292452E-2</v>
      </c>
      <c r="G75" s="81">
        <v>5.4277987431536223E-2</v>
      </c>
      <c r="H75" s="81">
        <v>9.7377847817339269E-3</v>
      </c>
      <c r="I75" s="81">
        <v>-8.1787992954752364E-2</v>
      </c>
      <c r="J75" s="81">
        <v>-3.2095160451253268E-2</v>
      </c>
      <c r="K75" s="81">
        <v>-4.0523565134825024E-2</v>
      </c>
      <c r="L75" s="81">
        <v>-0.1445899496997145</v>
      </c>
      <c r="M75" s="81">
        <v>-0.20178309556852891</v>
      </c>
      <c r="N75" s="81">
        <v>-5.4050544032013481E-2</v>
      </c>
      <c r="O75" s="81">
        <v>6.0121768999059189E-2</v>
      </c>
      <c r="Q75" s="4">
        <v>2008</v>
      </c>
      <c r="R75" s="7">
        <f t="shared" si="11"/>
        <v>0.90762149585826246</v>
      </c>
      <c r="S75" s="7">
        <f t="shared" si="10"/>
        <v>1.0143269951188025</v>
      </c>
      <c r="T75" s="7">
        <f t="shared" si="10"/>
        <v>0.98947818988170755</v>
      </c>
      <c r="U75" s="7">
        <f t="shared" si="10"/>
        <v>1.0542779874315362</v>
      </c>
      <c r="V75" s="7">
        <f t="shared" si="10"/>
        <v>1.0097377847817339</v>
      </c>
      <c r="W75" s="7">
        <f t="shared" si="10"/>
        <v>0.91821200704524764</v>
      </c>
      <c r="X75" s="7">
        <f t="shared" si="10"/>
        <v>0.96790483954874673</v>
      </c>
      <c r="Y75" s="7">
        <f t="shared" si="10"/>
        <v>0.95947643486517498</v>
      </c>
      <c r="Z75" s="7">
        <f t="shared" si="10"/>
        <v>0.8554100503002855</v>
      </c>
      <c r="AA75" s="7">
        <f t="shared" si="10"/>
        <v>0.79821690443147109</v>
      </c>
      <c r="AB75" s="7">
        <f t="shared" si="10"/>
        <v>0.94594945596798652</v>
      </c>
      <c r="AC75" s="7">
        <f t="shared" si="10"/>
        <v>1.0601217689990592</v>
      </c>
      <c r="AD75" s="7"/>
      <c r="AE75" s="4">
        <v>2008</v>
      </c>
      <c r="AF75" s="9">
        <f t="shared" si="12"/>
        <v>-0.43378466782242731</v>
      </c>
      <c r="AH75" s="4"/>
      <c r="AI75" s="10"/>
      <c r="AJ75" s="16"/>
      <c r="AK75" s="10"/>
      <c r="AL75" s="10"/>
      <c r="AM75" s="10"/>
      <c r="AN75" s="10"/>
      <c r="AO75" s="10"/>
      <c r="AP75" s="10"/>
      <c r="AQ75" s="10"/>
      <c r="AR75" s="10"/>
      <c r="AS75" s="10"/>
      <c r="AT75" s="10"/>
      <c r="AV75" s="4"/>
      <c r="AW75" s="10"/>
      <c r="AX75" s="10"/>
      <c r="AY75" s="10"/>
      <c r="AZ75" s="10"/>
      <c r="BA75" s="10"/>
      <c r="BB75" s="10"/>
      <c r="BC75" s="10"/>
      <c r="BD75" s="10"/>
      <c r="BE75" s="10"/>
      <c r="BF75" s="10"/>
      <c r="BG75" s="10"/>
      <c r="BH75" s="10"/>
    </row>
    <row r="76" spans="3:60" x14ac:dyDescent="0.35">
      <c r="C76" s="4">
        <v>2007</v>
      </c>
      <c r="D76" s="81">
        <v>6.7666920574100953E-3</v>
      </c>
      <c r="E76" s="81">
        <v>8.068964942177681E-3</v>
      </c>
      <c r="F76" s="81">
        <v>2.5490282295157041E-2</v>
      </c>
      <c r="G76" s="81">
        <v>4.441160937770694E-2</v>
      </c>
      <c r="H76" s="81">
        <v>1.7545624619561995E-2</v>
      </c>
      <c r="I76" s="81">
        <v>1.2217762593511594E-3</v>
      </c>
      <c r="J76" s="81">
        <v>-1.4727808740969683E-2</v>
      </c>
      <c r="K76" s="81">
        <v>-1.5627053200740648E-2</v>
      </c>
      <c r="L76" s="81">
        <v>5.3500033115619905E-2</v>
      </c>
      <c r="M76" s="81">
        <v>3.9290819854827186E-2</v>
      </c>
      <c r="N76" s="81">
        <v>-3.2883470158366235E-2</v>
      </c>
      <c r="O76" s="81">
        <v>-2.2507516426582552E-2</v>
      </c>
      <c r="Q76" s="4">
        <v>2007</v>
      </c>
      <c r="R76" s="7">
        <f t="shared" si="11"/>
        <v>1.0067666920574101</v>
      </c>
      <c r="S76" s="7">
        <f t="shared" si="11"/>
        <v>1.0080689649421777</v>
      </c>
      <c r="T76" s="7">
        <f t="shared" si="11"/>
        <v>1.025490282295157</v>
      </c>
      <c r="U76" s="7">
        <f t="shared" si="11"/>
        <v>1.0444116093777069</v>
      </c>
      <c r="V76" s="7">
        <f t="shared" si="11"/>
        <v>1.017545624619562</v>
      </c>
      <c r="W76" s="7">
        <f t="shared" si="11"/>
        <v>1.0012217762593512</v>
      </c>
      <c r="X76" s="7">
        <f t="shared" si="11"/>
        <v>0.98527219125903032</v>
      </c>
      <c r="Y76" s="7">
        <f t="shared" si="11"/>
        <v>0.98437294679925935</v>
      </c>
      <c r="Z76" s="7">
        <f t="shared" si="11"/>
        <v>1.0535000331156199</v>
      </c>
      <c r="AA76" s="7">
        <f t="shared" si="11"/>
        <v>1.0392908198548272</v>
      </c>
      <c r="AB76" s="7">
        <f t="shared" si="11"/>
        <v>0.96711652984163377</v>
      </c>
      <c r="AC76" s="7">
        <f t="shared" si="11"/>
        <v>0.97749248357341745</v>
      </c>
      <c r="AD76" s="7"/>
      <c r="AE76" s="4">
        <v>2007</v>
      </c>
      <c r="AF76" s="9">
        <f t="shared" si="12"/>
        <v>0.11169659062993453</v>
      </c>
      <c r="AH76" s="4"/>
      <c r="AI76" s="10"/>
      <c r="AJ76" s="16"/>
      <c r="AK76" s="10"/>
      <c r="AL76" s="10"/>
      <c r="AM76" s="10"/>
      <c r="AN76" s="10"/>
      <c r="AO76" s="10"/>
      <c r="AP76" s="10"/>
      <c r="AQ76" s="10"/>
      <c r="AR76" s="10"/>
      <c r="AS76" s="10"/>
      <c r="AT76" s="10"/>
      <c r="AV76" s="4"/>
      <c r="AW76" s="10"/>
      <c r="AX76" s="10"/>
      <c r="AY76" s="10"/>
      <c r="AZ76" s="10"/>
      <c r="BA76" s="10"/>
      <c r="BB76" s="10"/>
      <c r="BC76" s="10"/>
      <c r="BD76" s="10"/>
      <c r="BE76" s="10"/>
      <c r="BF76" s="10"/>
      <c r="BG76" s="10"/>
      <c r="BH76" s="10"/>
    </row>
    <row r="77" spans="3:60" x14ac:dyDescent="0.35">
      <c r="C77" s="4">
        <v>2006</v>
      </c>
      <c r="D77" s="81">
        <v>6.1398727211882109E-2</v>
      </c>
      <c r="E77" s="81">
        <v>-2.2120397336193864E-3</v>
      </c>
      <c r="F77" s="81">
        <v>3.2958457605958502E-2</v>
      </c>
      <c r="G77" s="81">
        <v>4.7758740911719721E-2</v>
      </c>
      <c r="H77" s="81">
        <v>-3.8833748106733679E-2</v>
      </c>
      <c r="I77" s="81">
        <v>-6.6123106022608624E-5</v>
      </c>
      <c r="J77" s="81">
        <v>9.8988528275958387E-3</v>
      </c>
      <c r="K77" s="81">
        <v>2.7494786743174959E-2</v>
      </c>
      <c r="L77" s="81">
        <v>1.5460547037708938E-3</v>
      </c>
      <c r="M77" s="81">
        <v>3.8894000318875133E-2</v>
      </c>
      <c r="N77" s="81">
        <v>2.9884138245642733E-2</v>
      </c>
      <c r="O77" s="81">
        <v>3.1392578577144281E-2</v>
      </c>
      <c r="Q77" s="4">
        <v>2006</v>
      </c>
      <c r="R77" s="7">
        <f t="shared" si="11"/>
        <v>1.0613987272118821</v>
      </c>
      <c r="S77" s="7">
        <f t="shared" si="11"/>
        <v>0.99778796026638061</v>
      </c>
      <c r="T77" s="7">
        <f t="shared" si="11"/>
        <v>1.0329584576059585</v>
      </c>
      <c r="U77" s="7">
        <f t="shared" si="11"/>
        <v>1.0477587409117197</v>
      </c>
      <c r="V77" s="7">
        <f t="shared" si="11"/>
        <v>0.96116625189326632</v>
      </c>
      <c r="W77" s="7">
        <f t="shared" si="11"/>
        <v>0.99993387689397739</v>
      </c>
      <c r="X77" s="7">
        <f t="shared" si="11"/>
        <v>1.0098988528275958</v>
      </c>
      <c r="Y77" s="7">
        <f t="shared" si="11"/>
        <v>1.027494786743175</v>
      </c>
      <c r="Z77" s="7">
        <f t="shared" si="11"/>
        <v>1.0015460547037709</v>
      </c>
      <c r="AA77" s="7">
        <f t="shared" si="11"/>
        <v>1.0388940003188751</v>
      </c>
      <c r="AB77" s="7">
        <f t="shared" si="11"/>
        <v>1.0298841382456427</v>
      </c>
      <c r="AC77" s="7">
        <f t="shared" si="11"/>
        <v>1.0313925785771443</v>
      </c>
      <c r="AD77" s="7"/>
      <c r="AE77" s="4">
        <v>2006</v>
      </c>
      <c r="AF77" s="9">
        <f t="shared" si="12"/>
        <v>0.26340562508599996</v>
      </c>
      <c r="AH77" s="4"/>
      <c r="AI77" s="10"/>
      <c r="AJ77" s="16"/>
      <c r="AK77" s="10"/>
      <c r="AL77" s="10"/>
      <c r="AM77" s="10"/>
      <c r="AN77" s="10"/>
      <c r="AO77" s="10"/>
      <c r="AP77" s="10"/>
      <c r="AQ77" s="10"/>
      <c r="AR77" s="10"/>
      <c r="AS77" s="10"/>
      <c r="AT77" s="10"/>
      <c r="AV77" s="4"/>
      <c r="AW77" s="10"/>
      <c r="AX77" s="10"/>
      <c r="AY77" s="10"/>
      <c r="AZ77" s="10"/>
      <c r="BA77" s="10"/>
      <c r="BB77" s="10"/>
      <c r="BC77" s="10"/>
      <c r="BD77" s="10"/>
      <c r="BE77" s="10"/>
      <c r="BF77" s="10"/>
      <c r="BG77" s="10"/>
      <c r="BH77" s="10"/>
    </row>
    <row r="78" spans="3:60" x14ac:dyDescent="0.35">
      <c r="C78" s="4">
        <v>2005</v>
      </c>
      <c r="D78" s="81">
        <v>-1.8347112099656671E-2</v>
      </c>
      <c r="E78" s="81">
        <v>4.3209332549552393E-2</v>
      </c>
      <c r="F78" s="81">
        <v>-2.5122096806684646E-2</v>
      </c>
      <c r="G78" s="81">
        <v>-2.3510452881489563E-2</v>
      </c>
      <c r="H78" s="81">
        <v>4.8335685648348559E-4</v>
      </c>
      <c r="I78" s="81">
        <v>1.3269484377116614E-2</v>
      </c>
      <c r="J78" s="81">
        <v>3.0655737862611554E-2</v>
      </c>
      <c r="K78" s="81">
        <v>2.5266166781464428E-2</v>
      </c>
      <c r="L78" s="81">
        <v>4.4541855203619418E-2</v>
      </c>
      <c r="M78" s="81">
        <v>-2.9205697748800108E-2</v>
      </c>
      <c r="N78" s="81">
        <v>2.445593789705347E-2</v>
      </c>
      <c r="O78" s="81">
        <v>4.6533800024711525E-2</v>
      </c>
      <c r="Q78" s="4">
        <v>2005</v>
      </c>
      <c r="R78" s="7">
        <f t="shared" si="11"/>
        <v>0.98165288790034333</v>
      </c>
      <c r="S78" s="7">
        <f t="shared" si="11"/>
        <v>1.0432093325495524</v>
      </c>
      <c r="T78" s="7">
        <f t="shared" si="11"/>
        <v>0.97487790319331535</v>
      </c>
      <c r="U78" s="7">
        <f t="shared" si="11"/>
        <v>0.97648954711851044</v>
      </c>
      <c r="V78" s="7">
        <f t="shared" si="11"/>
        <v>1.0004833568564835</v>
      </c>
      <c r="W78" s="7">
        <f t="shared" si="11"/>
        <v>1.0132694843771166</v>
      </c>
      <c r="X78" s="7">
        <f t="shared" si="11"/>
        <v>1.0306557378626116</v>
      </c>
      <c r="Y78" s="7">
        <f t="shared" si="11"/>
        <v>1.0252661667814644</v>
      </c>
      <c r="Z78" s="7">
        <f t="shared" si="11"/>
        <v>1.0445418552036194</v>
      </c>
      <c r="AA78" s="7">
        <f t="shared" si="11"/>
        <v>0.97079430225119989</v>
      </c>
      <c r="AB78" s="7">
        <f t="shared" si="11"/>
        <v>1.0244559378970535</v>
      </c>
      <c r="AC78" s="7">
        <f t="shared" si="11"/>
        <v>1.0465338000247115</v>
      </c>
      <c r="AD78" s="7"/>
      <c r="AE78" s="4">
        <v>2005</v>
      </c>
      <c r="AF78" s="9">
        <f t="shared" si="12"/>
        <v>0.1353556626562531</v>
      </c>
      <c r="AH78" s="4"/>
      <c r="AI78" s="10"/>
      <c r="AJ78" s="16"/>
      <c r="AK78" s="10"/>
      <c r="AL78" s="10"/>
      <c r="AM78" s="10"/>
      <c r="AN78" s="10"/>
      <c r="AO78" s="10"/>
      <c r="AP78" s="10"/>
      <c r="AQ78" s="10"/>
      <c r="AR78" s="10"/>
      <c r="AS78" s="10"/>
      <c r="AT78" s="10"/>
      <c r="AV78" s="4"/>
      <c r="AW78" s="10"/>
      <c r="AX78" s="10"/>
      <c r="AY78" s="10"/>
      <c r="AZ78" s="10"/>
      <c r="BA78" s="10"/>
      <c r="BB78" s="10"/>
      <c r="BC78" s="10"/>
      <c r="BD78" s="10"/>
      <c r="BE78" s="10"/>
      <c r="BF78" s="10"/>
      <c r="BG78" s="10"/>
      <c r="BH78" s="10"/>
    </row>
    <row r="79" spans="3:60" x14ac:dyDescent="0.35">
      <c r="C79" s="4">
        <v>2004</v>
      </c>
      <c r="D79" s="81">
        <v>1.4140665903047411E-2</v>
      </c>
      <c r="E79" s="81">
        <v>2.3084356833252606E-2</v>
      </c>
      <c r="F79" s="81">
        <v>5.6267339088489354E-3</v>
      </c>
      <c r="G79" s="81">
        <v>-2.2620941014493079E-2</v>
      </c>
      <c r="H79" s="81">
        <v>3.3625107145234256E-3</v>
      </c>
      <c r="I79" s="81">
        <v>2.1910248976547031E-2</v>
      </c>
      <c r="J79" s="81">
        <v>-3.2453533169977011E-2</v>
      </c>
      <c r="K79" s="81">
        <v>4.4161093643362292E-3</v>
      </c>
      <c r="L79" s="81">
        <v>2.6135668636710241E-2</v>
      </c>
      <c r="M79" s="81">
        <v>3.40997085666781E-2</v>
      </c>
      <c r="N79" s="81">
        <v>6.831324466709221E-2</v>
      </c>
      <c r="O79" s="81">
        <v>4.3862591379710159E-2</v>
      </c>
      <c r="Q79" s="4">
        <v>2004</v>
      </c>
      <c r="R79" s="7">
        <f t="shared" si="11"/>
        <v>1.0141406659030474</v>
      </c>
      <c r="S79" s="7">
        <f t="shared" si="11"/>
        <v>1.0230843568332526</v>
      </c>
      <c r="T79" s="7">
        <f t="shared" si="11"/>
        <v>1.0056267339088489</v>
      </c>
      <c r="U79" s="7">
        <f t="shared" si="11"/>
        <v>0.97737905898550692</v>
      </c>
      <c r="V79" s="7">
        <f t="shared" si="11"/>
        <v>1.0033625107145234</v>
      </c>
      <c r="W79" s="7">
        <f t="shared" si="11"/>
        <v>1.021910248976547</v>
      </c>
      <c r="X79" s="7">
        <f t="shared" si="11"/>
        <v>0.96754646683002299</v>
      </c>
      <c r="Y79" s="7">
        <f t="shared" si="11"/>
        <v>1.0044161093643362</v>
      </c>
      <c r="Z79" s="7">
        <f t="shared" si="11"/>
        <v>1.0261356686367102</v>
      </c>
      <c r="AA79" s="7">
        <f t="shared" si="11"/>
        <v>1.0340997085666781</v>
      </c>
      <c r="AB79" s="7">
        <f t="shared" si="11"/>
        <v>1.0683132446670922</v>
      </c>
      <c r="AC79" s="7">
        <f t="shared" si="11"/>
        <v>1.0438625913797102</v>
      </c>
      <c r="AD79" s="7"/>
      <c r="AE79" s="4">
        <v>2004</v>
      </c>
      <c r="AF79" s="9">
        <f t="shared" si="12"/>
        <v>0.20247139668321346</v>
      </c>
      <c r="AH79" s="4"/>
      <c r="AI79" s="10"/>
      <c r="AJ79" s="16"/>
      <c r="AK79" s="10"/>
      <c r="AL79" s="10"/>
      <c r="AM79" s="10"/>
      <c r="AN79" s="10"/>
      <c r="AO79" s="10"/>
      <c r="AP79" s="10"/>
      <c r="AQ79" s="10"/>
      <c r="AR79" s="10"/>
      <c r="AS79" s="10"/>
      <c r="AT79" s="10"/>
      <c r="AV79" s="4"/>
      <c r="AW79" s="10"/>
      <c r="AX79" s="10"/>
      <c r="AY79" s="10"/>
      <c r="AZ79" s="10"/>
      <c r="BA79" s="10"/>
      <c r="BB79" s="10"/>
      <c r="BC79" s="10"/>
      <c r="BD79" s="10"/>
      <c r="BE79" s="10"/>
      <c r="BF79" s="10"/>
      <c r="BG79" s="10"/>
      <c r="BH79" s="10"/>
    </row>
    <row r="80" spans="3:60" x14ac:dyDescent="0.35">
      <c r="C80" s="4">
        <v>2003</v>
      </c>
      <c r="D80" s="81">
        <v>-4.1747682532574437E-2</v>
      </c>
      <c r="E80" s="81">
        <v>-2.2949885539891413E-2</v>
      </c>
      <c r="F80" s="81">
        <v>-1.9647922317524213E-2</v>
      </c>
      <c r="G80" s="81">
        <v>9.8011881762312347E-2</v>
      </c>
      <c r="H80" s="81">
        <v>6.0592627757229511E-2</v>
      </c>
      <c r="I80" s="81">
        <v>2.4166021531299986E-2</v>
      </c>
      <c r="J80" s="81">
        <v>2.4206502726915824E-2</v>
      </c>
      <c r="K80" s="81">
        <v>2.4149181031254408E-2</v>
      </c>
      <c r="L80" s="81">
        <v>3.0826496107368762E-2</v>
      </c>
      <c r="M80" s="81">
        <v>6.2328994769186297E-2</v>
      </c>
      <c r="N80" s="81">
        <v>2.2232142369701169E-2</v>
      </c>
      <c r="O80" s="81">
        <v>7.8124557088493862E-2</v>
      </c>
      <c r="Q80" s="4">
        <v>2003</v>
      </c>
      <c r="R80" s="7">
        <f t="shared" si="11"/>
        <v>0.95825231746742556</v>
      </c>
      <c r="S80" s="7">
        <f t="shared" si="11"/>
        <v>0.97705011446010859</v>
      </c>
      <c r="T80" s="7">
        <f t="shared" si="11"/>
        <v>0.98035207768247579</v>
      </c>
      <c r="U80" s="7">
        <f t="shared" si="11"/>
        <v>1.0980118817623123</v>
      </c>
      <c r="V80" s="7">
        <f t="shared" si="11"/>
        <v>1.0605926277572295</v>
      </c>
      <c r="W80" s="7">
        <f t="shared" si="11"/>
        <v>1.0241660215313</v>
      </c>
      <c r="X80" s="7">
        <f t="shared" si="11"/>
        <v>1.0242065027269158</v>
      </c>
      <c r="Y80" s="7">
        <f t="shared" si="11"/>
        <v>1.0241491810312544</v>
      </c>
      <c r="Z80" s="7">
        <f t="shared" si="11"/>
        <v>1.0308264961073688</v>
      </c>
      <c r="AA80" s="7">
        <f t="shared" si="11"/>
        <v>1.0623289947691863</v>
      </c>
      <c r="AB80" s="7">
        <f t="shared" si="11"/>
        <v>1.0222321423697012</v>
      </c>
      <c r="AC80" s="7">
        <f t="shared" si="11"/>
        <v>1.0781245570884939</v>
      </c>
      <c r="AD80" s="7"/>
      <c r="AE80" s="4">
        <v>2003</v>
      </c>
      <c r="AF80" s="9">
        <f t="shared" si="12"/>
        <v>0.38585766625723084</v>
      </c>
      <c r="AH80" s="4"/>
      <c r="AI80" s="10"/>
      <c r="AJ80" s="16"/>
      <c r="AK80" s="10"/>
      <c r="AL80" s="10"/>
      <c r="AM80" s="10"/>
      <c r="AN80" s="10"/>
      <c r="AO80" s="10"/>
      <c r="AP80" s="10"/>
      <c r="AQ80" s="10"/>
      <c r="AR80" s="10"/>
      <c r="AS80" s="10"/>
      <c r="AT80" s="10"/>
      <c r="AV80" s="4"/>
      <c r="AW80" s="10"/>
      <c r="AX80" s="10"/>
      <c r="AY80" s="10"/>
      <c r="AZ80" s="10"/>
      <c r="BA80" s="10"/>
      <c r="BB80" s="10"/>
      <c r="BC80" s="10"/>
      <c r="BD80" s="10"/>
      <c r="BE80" s="10"/>
      <c r="BF80" s="10"/>
      <c r="BG80" s="10"/>
      <c r="BH80" s="10"/>
    </row>
    <row r="81" spans="3:60" x14ac:dyDescent="0.35">
      <c r="C81" s="4">
        <v>2002</v>
      </c>
      <c r="D81" s="81">
        <v>-5.313458966392659E-2</v>
      </c>
      <c r="E81" s="81">
        <v>7.0143625190572934E-3</v>
      </c>
      <c r="F81" s="81">
        <v>5.4092291763460976E-2</v>
      </c>
      <c r="G81" s="81">
        <v>6.6270501125118564E-3</v>
      </c>
      <c r="H81" s="81">
        <v>1.2670618328280092E-2</v>
      </c>
      <c r="I81" s="81">
        <v>-3.9805657407491646E-2</v>
      </c>
      <c r="J81" s="81">
        <v>-9.8720159695769083E-2</v>
      </c>
      <c r="K81" s="81">
        <v>-2.2699179795626634E-3</v>
      </c>
      <c r="L81" s="81">
        <v>-0.10739351546368459</v>
      </c>
      <c r="M81" s="81">
        <v>5.3745324984217469E-2</v>
      </c>
      <c r="N81" s="81">
        <v>4.5385459517507609E-2</v>
      </c>
      <c r="O81" s="81">
        <v>-3.3624539499099604E-2</v>
      </c>
      <c r="Q81" s="4">
        <v>2002</v>
      </c>
      <c r="R81" s="7">
        <f t="shared" si="11"/>
        <v>0.94686541033607341</v>
      </c>
      <c r="S81" s="7">
        <f t="shared" si="11"/>
        <v>1.0070143625190573</v>
      </c>
      <c r="T81" s="7">
        <f t="shared" si="11"/>
        <v>1.054092291763461</v>
      </c>
      <c r="U81" s="7">
        <f t="shared" si="11"/>
        <v>1.0066270501125119</v>
      </c>
      <c r="V81" s="7">
        <f t="shared" si="11"/>
        <v>1.0126706183282801</v>
      </c>
      <c r="W81" s="7">
        <f t="shared" si="11"/>
        <v>0.96019434259250835</v>
      </c>
      <c r="X81" s="7">
        <f t="shared" si="11"/>
        <v>0.90127984030423092</v>
      </c>
      <c r="Y81" s="7">
        <f t="shared" si="11"/>
        <v>0.99773008202043734</v>
      </c>
      <c r="Z81" s="7">
        <f t="shared" si="11"/>
        <v>0.89260648453631541</v>
      </c>
      <c r="AA81" s="7">
        <f t="shared" si="11"/>
        <v>1.0537453249842175</v>
      </c>
      <c r="AB81" s="7">
        <f t="shared" si="11"/>
        <v>1.0453854595175076</v>
      </c>
      <c r="AC81" s="7">
        <f t="shared" si="11"/>
        <v>0.9663754605009004</v>
      </c>
      <c r="AD81" s="7"/>
      <c r="AE81" s="4">
        <v>2002</v>
      </c>
      <c r="AF81" s="9">
        <f t="shared" si="12"/>
        <v>-0.15940021777817504</v>
      </c>
      <c r="AH81" s="4"/>
      <c r="AI81" s="10"/>
      <c r="AJ81" s="10"/>
      <c r="AK81" s="10"/>
      <c r="AL81" s="10"/>
      <c r="AM81" s="10"/>
      <c r="AN81" s="10"/>
      <c r="AO81" s="10"/>
      <c r="AP81" s="10"/>
      <c r="AQ81" s="10"/>
      <c r="AR81" s="10"/>
      <c r="AS81" s="10"/>
      <c r="AT81" s="10"/>
      <c r="AV81" s="4"/>
      <c r="AW81" s="10"/>
      <c r="AX81" s="10"/>
      <c r="AY81" s="10"/>
      <c r="AZ81" s="10"/>
      <c r="BA81" s="10"/>
      <c r="BB81" s="10"/>
      <c r="BC81" s="10"/>
      <c r="BD81" s="10"/>
      <c r="BE81" s="10"/>
      <c r="BF81" s="10"/>
      <c r="BG81" s="10"/>
      <c r="BH81" s="10"/>
    </row>
    <row r="82" spans="3:60" x14ac:dyDescent="0.35">
      <c r="AF82" s="16"/>
    </row>
    <row r="83" spans="3:60" x14ac:dyDescent="0.35">
      <c r="AF83" s="16"/>
    </row>
    <row r="84" spans="3:60" x14ac:dyDescent="0.35">
      <c r="AF84" s="16"/>
    </row>
    <row r="85" spans="3:60" x14ac:dyDescent="0.35">
      <c r="AF85" s="16"/>
    </row>
    <row r="86" spans="3:60" x14ac:dyDescent="0.35">
      <c r="AF86" s="16"/>
    </row>
    <row r="87" spans="3:60" x14ac:dyDescent="0.35">
      <c r="AF87" s="16"/>
    </row>
    <row r="88" spans="3:60" x14ac:dyDescent="0.35">
      <c r="AF88" s="16"/>
    </row>
    <row r="89" spans="3:60" x14ac:dyDescent="0.35">
      <c r="AF89"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0804-D048-4563-8865-0F7AB95453AE}">
  <dimension ref="A1:AD108"/>
  <sheetViews>
    <sheetView workbookViewId="0">
      <selection activeCell="U31" sqref="U31"/>
    </sheetView>
  </sheetViews>
  <sheetFormatPr defaultRowHeight="14.5" x14ac:dyDescent="0.35"/>
  <cols>
    <col min="1" max="1" width="11.7265625" customWidth="1"/>
    <col min="3" max="3" width="14.6328125" customWidth="1"/>
    <col min="21" max="21" width="28" customWidth="1"/>
    <col min="22" max="22" width="27.7265625" customWidth="1"/>
    <col min="23" max="23" width="8.36328125" customWidth="1"/>
    <col min="24" max="24" width="9" customWidth="1"/>
    <col min="25" max="26" width="13" customWidth="1"/>
    <col min="31" max="31" width="15.453125" customWidth="1"/>
  </cols>
  <sheetData>
    <row r="1" spans="1:26" x14ac:dyDescent="0.35">
      <c r="A1" t="s">
        <v>25</v>
      </c>
    </row>
    <row r="2" spans="1:26" x14ac:dyDescent="0.35">
      <c r="A2" t="s">
        <v>26</v>
      </c>
    </row>
    <row r="3" spans="1:26" x14ac:dyDescent="0.35">
      <c r="A3" t="s">
        <v>27</v>
      </c>
    </row>
    <row r="6" spans="1:26" x14ac:dyDescent="0.35">
      <c r="A6" s="1" t="s">
        <v>28</v>
      </c>
      <c r="X6" t="s">
        <v>29</v>
      </c>
    </row>
    <row r="8" spans="1:26" x14ac:dyDescent="0.35">
      <c r="A8" s="2" t="s">
        <v>30</v>
      </c>
      <c r="Y8" s="1" t="s">
        <v>31</v>
      </c>
      <c r="Z8" s="1"/>
    </row>
    <row r="9" spans="1:26" x14ac:dyDescent="0.35">
      <c r="C9" s="1" t="s">
        <v>32</v>
      </c>
      <c r="D9" s="1" t="s">
        <v>33</v>
      </c>
      <c r="E9" s="1" t="s">
        <v>34</v>
      </c>
      <c r="F9" s="1" t="s">
        <v>35</v>
      </c>
      <c r="G9" s="1" t="s">
        <v>36</v>
      </c>
      <c r="H9" s="1" t="s">
        <v>37</v>
      </c>
      <c r="I9" s="1" t="s">
        <v>38</v>
      </c>
      <c r="J9" s="1" t="s">
        <v>39</v>
      </c>
      <c r="K9" s="1" t="s">
        <v>40</v>
      </c>
      <c r="L9" s="17">
        <v>45628</v>
      </c>
      <c r="M9" s="17">
        <v>45629</v>
      </c>
      <c r="N9" s="17">
        <v>45630</v>
      </c>
      <c r="O9" s="17">
        <v>45631</v>
      </c>
      <c r="P9" s="17">
        <v>45632</v>
      </c>
      <c r="Q9" s="17">
        <v>45633</v>
      </c>
      <c r="R9" s="17">
        <v>45634</v>
      </c>
      <c r="S9" s="17">
        <v>45635</v>
      </c>
      <c r="T9" s="1" t="s">
        <v>41</v>
      </c>
      <c r="U9" s="18" t="s">
        <v>42</v>
      </c>
      <c r="V9" s="19" t="s">
        <v>43</v>
      </c>
      <c r="Y9" s="20">
        <v>25.7</v>
      </c>
      <c r="Z9" s="21">
        <v>0.01</v>
      </c>
    </row>
    <row r="10" spans="1:26" x14ac:dyDescent="0.35">
      <c r="B10">
        <v>2018</v>
      </c>
      <c r="C10">
        <v>-3.83</v>
      </c>
      <c r="D10">
        <v>-8.74</v>
      </c>
      <c r="E10">
        <v>-2.09</v>
      </c>
      <c r="F10">
        <v>-4.59</v>
      </c>
      <c r="G10">
        <v>-7.02</v>
      </c>
      <c r="H10">
        <v>-8.58</v>
      </c>
      <c r="I10">
        <v>-1.95</v>
      </c>
      <c r="J10">
        <v>-3.52</v>
      </c>
      <c r="K10">
        <v>-5.93</v>
      </c>
      <c r="L10">
        <v>-2.06</v>
      </c>
      <c r="M10">
        <v>-2.62</v>
      </c>
      <c r="N10">
        <v>-10.18</v>
      </c>
      <c r="O10">
        <v>-9.36</v>
      </c>
      <c r="P10">
        <v>-7.86</v>
      </c>
      <c r="Q10">
        <v>-7.74</v>
      </c>
      <c r="R10">
        <v>2.94</v>
      </c>
      <c r="S10">
        <v>-1.5</v>
      </c>
      <c r="T10">
        <v>-7.02</v>
      </c>
      <c r="U10" s="22">
        <v>-0.12103241640464613</v>
      </c>
      <c r="V10" s="22">
        <v>-0.11558094563292176</v>
      </c>
      <c r="Y10" s="20">
        <v>-24.35</v>
      </c>
      <c r="Z10" s="21">
        <v>0.01</v>
      </c>
    </row>
    <row r="11" spans="1:26" x14ac:dyDescent="0.35">
      <c r="B11">
        <v>2019</v>
      </c>
      <c r="C11">
        <v>30.02</v>
      </c>
      <c r="D11">
        <v>28.6</v>
      </c>
      <c r="E11">
        <v>31.87</v>
      </c>
      <c r="F11">
        <v>25.2</v>
      </c>
      <c r="G11">
        <v>30.99</v>
      </c>
      <c r="H11">
        <v>31</v>
      </c>
      <c r="I11">
        <v>29.14</v>
      </c>
      <c r="J11">
        <v>32.76</v>
      </c>
      <c r="K11">
        <v>25.02</v>
      </c>
      <c r="L11">
        <v>25.21</v>
      </c>
      <c r="M11">
        <v>34.76</v>
      </c>
      <c r="N11">
        <v>22.59</v>
      </c>
      <c r="O11">
        <v>27.7</v>
      </c>
      <c r="P11">
        <v>33.159999999999997</v>
      </c>
      <c r="Q11">
        <v>25.94</v>
      </c>
      <c r="R11">
        <v>29.44</v>
      </c>
      <c r="S11">
        <v>34.93</v>
      </c>
      <c r="T11">
        <v>29.39</v>
      </c>
      <c r="U11" s="22">
        <v>0.31495134215926157</v>
      </c>
      <c r="V11" s="22">
        <v>0.19025000345450405</v>
      </c>
      <c r="Y11">
        <v>-0.43</v>
      </c>
      <c r="Z11" s="21">
        <v>0.01</v>
      </c>
    </row>
    <row r="12" spans="1:26" x14ac:dyDescent="0.35">
      <c r="B12">
        <v>2020</v>
      </c>
      <c r="C12">
        <v>24.72</v>
      </c>
      <c r="D12">
        <v>7.23</v>
      </c>
      <c r="E12">
        <v>39.979999999999997</v>
      </c>
      <c r="F12">
        <v>21.22</v>
      </c>
      <c r="G12">
        <v>18.86</v>
      </c>
      <c r="H12">
        <v>7.87</v>
      </c>
      <c r="I12">
        <v>29</v>
      </c>
      <c r="J12">
        <v>38.07</v>
      </c>
      <c r="K12">
        <v>20.41</v>
      </c>
      <c r="L12">
        <v>17.11</v>
      </c>
      <c r="M12">
        <v>27.11</v>
      </c>
      <c r="N12">
        <v>5.39</v>
      </c>
      <c r="O12">
        <v>8.0299999999999994</v>
      </c>
      <c r="P12">
        <v>6.99</v>
      </c>
      <c r="Q12">
        <v>9.51</v>
      </c>
      <c r="R12">
        <v>47.4</v>
      </c>
      <c r="S12">
        <v>41.81</v>
      </c>
      <c r="T12">
        <v>32.479999999999997</v>
      </c>
      <c r="U12" s="22">
        <v>0.2283500416574018</v>
      </c>
      <c r="V12" s="22">
        <v>9.8063851711965189E-2</v>
      </c>
      <c r="Y12">
        <v>14.81</v>
      </c>
      <c r="Z12" s="21">
        <v>0.01</v>
      </c>
    </row>
    <row r="13" spans="1:26" x14ac:dyDescent="0.35">
      <c r="B13">
        <v>2021</v>
      </c>
      <c r="C13">
        <v>28.28</v>
      </c>
      <c r="D13">
        <v>26.81</v>
      </c>
      <c r="E13">
        <v>21.55</v>
      </c>
      <c r="F13">
        <v>31.1</v>
      </c>
      <c r="G13">
        <v>23.31</v>
      </c>
      <c r="H13">
        <v>27.78</v>
      </c>
      <c r="I13">
        <v>24.91</v>
      </c>
      <c r="J13">
        <v>20.21</v>
      </c>
      <c r="K13">
        <v>26.4</v>
      </c>
      <c r="L13">
        <v>28.98</v>
      </c>
      <c r="M13">
        <v>21.02</v>
      </c>
      <c r="N13">
        <v>25.4</v>
      </c>
      <c r="O13">
        <v>28.95</v>
      </c>
      <c r="P13">
        <v>25.73</v>
      </c>
      <c r="Q13">
        <v>25.37</v>
      </c>
      <c r="R13">
        <v>22.79</v>
      </c>
      <c r="S13">
        <v>37.409999999999997</v>
      </c>
      <c r="T13">
        <v>8.59</v>
      </c>
      <c r="U13" s="22">
        <v>7.761849297192569E-2</v>
      </c>
      <c r="V13" s="22">
        <v>0.15215541031034174</v>
      </c>
      <c r="Y13">
        <v>-7.8</v>
      </c>
      <c r="Z13" s="21">
        <v>0.01</v>
      </c>
    </row>
    <row r="14" spans="1:26" x14ac:dyDescent="0.35">
      <c r="B14">
        <v>2022</v>
      </c>
      <c r="C14">
        <v>-5.46</v>
      </c>
      <c r="D14">
        <v>-11.86</v>
      </c>
      <c r="E14">
        <v>-31.14</v>
      </c>
      <c r="F14">
        <v>-4.38</v>
      </c>
      <c r="G14">
        <v>-3.9</v>
      </c>
      <c r="H14">
        <v>-14.37</v>
      </c>
      <c r="I14">
        <v>-21.02</v>
      </c>
      <c r="J14">
        <v>-33.130000000000003</v>
      </c>
      <c r="K14">
        <v>7.11</v>
      </c>
      <c r="L14">
        <v>-6.37</v>
      </c>
      <c r="M14">
        <v>-7.87</v>
      </c>
      <c r="N14">
        <v>-1.08</v>
      </c>
      <c r="O14">
        <v>-17.18</v>
      </c>
      <c r="P14">
        <v>-9.92</v>
      </c>
      <c r="Q14">
        <v>-11.85</v>
      </c>
      <c r="R14">
        <v>-27.58</v>
      </c>
      <c r="S14">
        <v>-31.28</v>
      </c>
      <c r="T14">
        <v>-34.590000000000003</v>
      </c>
      <c r="U14" s="22">
        <v>-0.23749211458407671</v>
      </c>
      <c r="V14" s="22">
        <v>-0.15264415628632122</v>
      </c>
      <c r="Y14">
        <v>22.07</v>
      </c>
      <c r="Z14" s="21">
        <v>0.01</v>
      </c>
    </row>
    <row r="15" spans="1:26" x14ac:dyDescent="0.35">
      <c r="Y15">
        <v>13.53</v>
      </c>
      <c r="Z15" s="21">
        <v>0.01</v>
      </c>
    </row>
    <row r="16" spans="1:26" x14ac:dyDescent="0.35">
      <c r="A16" s="2" t="s">
        <v>44</v>
      </c>
      <c r="Y16">
        <v>-83.13</v>
      </c>
      <c r="Z16" s="21">
        <v>0.01</v>
      </c>
    </row>
    <row r="17" spans="1:30" x14ac:dyDescent="0.35">
      <c r="B17">
        <v>2018</v>
      </c>
      <c r="C17">
        <v>-19.37</v>
      </c>
      <c r="D17">
        <v>-9.85</v>
      </c>
      <c r="E17">
        <v>-16.57</v>
      </c>
      <c r="F17">
        <v>-21.73</v>
      </c>
      <c r="G17">
        <v>-11.59</v>
      </c>
      <c r="H17">
        <v>-9.82</v>
      </c>
      <c r="I17">
        <v>-9.7899999999999991</v>
      </c>
      <c r="J17">
        <v>-18.34</v>
      </c>
      <c r="K17">
        <v>-28.22</v>
      </c>
      <c r="L17">
        <v>-8.9</v>
      </c>
      <c r="M17">
        <v>-11.73</v>
      </c>
      <c r="N17">
        <v>-11.45</v>
      </c>
      <c r="O17">
        <v>-11.44</v>
      </c>
      <c r="P17">
        <v>-8.23</v>
      </c>
      <c r="Q17">
        <v>-8.49</v>
      </c>
      <c r="R17">
        <v>-10.89</v>
      </c>
      <c r="S17">
        <v>-13.28</v>
      </c>
      <c r="T17">
        <v>-21.09</v>
      </c>
      <c r="U17" s="22">
        <v>-0.12103241640464613</v>
      </c>
      <c r="V17" s="22">
        <v>-0.11558094563292176</v>
      </c>
      <c r="Y17">
        <v>6.92</v>
      </c>
      <c r="Z17" s="21">
        <v>0.01</v>
      </c>
    </row>
    <row r="18" spans="1:30" x14ac:dyDescent="0.35">
      <c r="B18">
        <v>2019</v>
      </c>
      <c r="C18">
        <v>22.3</v>
      </c>
      <c r="D18">
        <v>23.3</v>
      </c>
      <c r="E18">
        <v>24.55</v>
      </c>
      <c r="F18">
        <v>22.38</v>
      </c>
      <c r="G18">
        <v>21.54</v>
      </c>
      <c r="H18">
        <v>24.57</v>
      </c>
      <c r="I18">
        <v>23.95</v>
      </c>
      <c r="J18">
        <v>24.41</v>
      </c>
      <c r="K18">
        <v>24.49</v>
      </c>
      <c r="L18">
        <v>18.7</v>
      </c>
      <c r="M18">
        <v>21.84</v>
      </c>
      <c r="N18">
        <v>21.33</v>
      </c>
      <c r="O18">
        <v>25.38</v>
      </c>
      <c r="P18">
        <v>24.14</v>
      </c>
      <c r="Q18">
        <v>22.87</v>
      </c>
      <c r="R18">
        <v>24.57</v>
      </c>
      <c r="S18">
        <v>28.38</v>
      </c>
      <c r="T18">
        <v>22.1</v>
      </c>
      <c r="U18" s="22">
        <v>0.31495134215926157</v>
      </c>
      <c r="V18" s="22">
        <v>0.19025000345450405</v>
      </c>
      <c r="Y18">
        <v>7.17</v>
      </c>
      <c r="Z18" s="21">
        <v>0.01</v>
      </c>
    </row>
    <row r="19" spans="1:30" x14ac:dyDescent="0.35">
      <c r="B19">
        <v>2020</v>
      </c>
      <c r="C19">
        <v>58.01</v>
      </c>
      <c r="D19">
        <v>12.83</v>
      </c>
      <c r="E19">
        <v>40.08</v>
      </c>
      <c r="F19">
        <v>69.349999999999994</v>
      </c>
      <c r="G19">
        <v>18.95</v>
      </c>
      <c r="H19">
        <v>11.62</v>
      </c>
      <c r="I19">
        <v>20.8</v>
      </c>
      <c r="J19">
        <v>45.61</v>
      </c>
      <c r="K19">
        <v>85.1</v>
      </c>
      <c r="L19">
        <v>42.32</v>
      </c>
      <c r="M19">
        <v>25.65</v>
      </c>
      <c r="N19">
        <v>11.81</v>
      </c>
      <c r="O19">
        <v>12.11</v>
      </c>
      <c r="P19">
        <v>11.22</v>
      </c>
      <c r="Q19">
        <v>15.74</v>
      </c>
      <c r="R19">
        <v>24.33</v>
      </c>
      <c r="S19">
        <v>31.33</v>
      </c>
      <c r="T19">
        <v>54.07</v>
      </c>
      <c r="U19" s="22">
        <v>0.2283500416574018</v>
      </c>
      <c r="V19" s="22">
        <v>9.8063851711965189E-2</v>
      </c>
      <c r="Y19">
        <v>1.32</v>
      </c>
      <c r="Z19" s="21">
        <v>0.01</v>
      </c>
    </row>
    <row r="20" spans="1:30" x14ac:dyDescent="0.35">
      <c r="B20">
        <v>2021</v>
      </c>
      <c r="C20">
        <v>27.79</v>
      </c>
      <c r="D20">
        <v>29.41</v>
      </c>
      <c r="E20">
        <v>13.83</v>
      </c>
      <c r="F20">
        <v>25.99</v>
      </c>
      <c r="G20">
        <v>29.24</v>
      </c>
      <c r="H20">
        <v>29.23</v>
      </c>
      <c r="I20">
        <v>30.47</v>
      </c>
      <c r="J20">
        <v>9.6199999999999992</v>
      </c>
      <c r="K20">
        <v>16.46</v>
      </c>
      <c r="L20">
        <v>41.77</v>
      </c>
      <c r="M20">
        <v>30.06</v>
      </c>
      <c r="N20">
        <v>28.52</v>
      </c>
      <c r="O20">
        <v>29.94</v>
      </c>
      <c r="P20">
        <v>28.59</v>
      </c>
      <c r="Q20">
        <v>30.59</v>
      </c>
      <c r="R20">
        <v>30.45</v>
      </c>
      <c r="S20">
        <v>33.97</v>
      </c>
      <c r="T20">
        <v>-1.97</v>
      </c>
      <c r="U20" s="22">
        <v>7.761849297192569E-2</v>
      </c>
      <c r="V20" s="22">
        <v>0.15215541031034174</v>
      </c>
      <c r="Y20">
        <v>7.49</v>
      </c>
      <c r="Z20" s="21">
        <v>0.01</v>
      </c>
    </row>
    <row r="21" spans="1:30" x14ac:dyDescent="0.35">
      <c r="B21">
        <v>2022</v>
      </c>
      <c r="C21">
        <v>-19.149999999999999</v>
      </c>
      <c r="D21">
        <v>-12.89</v>
      </c>
      <c r="E21">
        <v>-37.15</v>
      </c>
      <c r="F21">
        <v>-20.399999999999999</v>
      </c>
      <c r="G21">
        <v>-15.24</v>
      </c>
      <c r="H21">
        <v>-12.99</v>
      </c>
      <c r="I21">
        <v>-15.52</v>
      </c>
      <c r="J21">
        <v>-41.37</v>
      </c>
      <c r="K21">
        <v>-24.76</v>
      </c>
      <c r="L21">
        <v>-12.41</v>
      </c>
      <c r="M21">
        <v>-16.02</v>
      </c>
      <c r="N21">
        <v>-14.41</v>
      </c>
      <c r="O21">
        <v>-15.03</v>
      </c>
      <c r="P21">
        <v>-11.06</v>
      </c>
      <c r="Q21">
        <v>-11.59</v>
      </c>
      <c r="R21">
        <v>-18.91</v>
      </c>
      <c r="S21">
        <v>-25.95</v>
      </c>
      <c r="T21">
        <v>-47.34</v>
      </c>
      <c r="U21" s="22">
        <v>-0.23749211458407671</v>
      </c>
      <c r="V21" s="22">
        <v>-0.15264415628632122</v>
      </c>
      <c r="Y21">
        <v>1.02</v>
      </c>
      <c r="Z21" s="21">
        <v>0.01</v>
      </c>
    </row>
    <row r="22" spans="1:30" x14ac:dyDescent="0.35">
      <c r="Y22">
        <v>20.48</v>
      </c>
      <c r="Z22" s="21">
        <v>0.01</v>
      </c>
    </row>
    <row r="23" spans="1:30" x14ac:dyDescent="0.35">
      <c r="A23" s="2" t="s">
        <v>45</v>
      </c>
      <c r="U23" s="23" t="s">
        <v>46</v>
      </c>
      <c r="V23" s="23" t="s">
        <v>47</v>
      </c>
      <c r="Y23">
        <v>-21.27</v>
      </c>
      <c r="Z23" s="21">
        <v>0.01</v>
      </c>
    </row>
    <row r="24" spans="1:30" x14ac:dyDescent="0.35">
      <c r="B24">
        <v>202311</v>
      </c>
      <c r="C24">
        <v>1405</v>
      </c>
      <c r="D24">
        <v>992</v>
      </c>
      <c r="E24">
        <v>1184</v>
      </c>
      <c r="F24">
        <v>1133</v>
      </c>
      <c r="G24">
        <v>538</v>
      </c>
      <c r="H24">
        <v>451</v>
      </c>
      <c r="I24">
        <v>570</v>
      </c>
      <c r="J24">
        <v>889</v>
      </c>
      <c r="K24">
        <v>809</v>
      </c>
      <c r="L24">
        <v>324</v>
      </c>
      <c r="M24">
        <v>272</v>
      </c>
      <c r="N24">
        <v>266</v>
      </c>
      <c r="O24">
        <v>230</v>
      </c>
      <c r="P24">
        <v>221</v>
      </c>
      <c r="Q24">
        <v>275</v>
      </c>
      <c r="R24">
        <v>295</v>
      </c>
      <c r="S24">
        <v>344</v>
      </c>
      <c r="T24">
        <v>545</v>
      </c>
      <c r="U24" s="24">
        <v>151</v>
      </c>
      <c r="V24" s="24">
        <v>474</v>
      </c>
      <c r="Y24">
        <v>4.63</v>
      </c>
      <c r="Z24" s="21">
        <v>0.01</v>
      </c>
    </row>
    <row r="25" spans="1:30" x14ac:dyDescent="0.35">
      <c r="Y25">
        <v>9.8800000000000008</v>
      </c>
      <c r="Z25" s="21">
        <v>0.01</v>
      </c>
    </row>
    <row r="26" spans="1:30" x14ac:dyDescent="0.35">
      <c r="Y26">
        <v>-2.64</v>
      </c>
      <c r="Z26" s="21">
        <v>0.01</v>
      </c>
    </row>
    <row r="27" spans="1:30" x14ac:dyDescent="0.35">
      <c r="A27" s="1" t="s">
        <v>48</v>
      </c>
      <c r="Y27">
        <v>7.75</v>
      </c>
      <c r="Z27" s="21">
        <v>0.01</v>
      </c>
    </row>
    <row r="28" spans="1:30" x14ac:dyDescent="0.35">
      <c r="Y28">
        <v>-2.4</v>
      </c>
      <c r="Z28" s="21">
        <v>0.01</v>
      </c>
    </row>
    <row r="29" spans="1:30" x14ac:dyDescent="0.35">
      <c r="A29" s="2" t="s">
        <v>30</v>
      </c>
      <c r="C29" s="2"/>
      <c r="Y29">
        <v>15.49</v>
      </c>
      <c r="Z29" s="21">
        <v>0.01</v>
      </c>
    </row>
    <row r="30" spans="1:30" x14ac:dyDescent="0.35">
      <c r="C30" s="1" t="s">
        <v>32</v>
      </c>
      <c r="D30" s="1" t="s">
        <v>33</v>
      </c>
      <c r="E30" s="1" t="s">
        <v>34</v>
      </c>
      <c r="F30" s="1" t="s">
        <v>35</v>
      </c>
      <c r="G30" s="1" t="s">
        <v>36</v>
      </c>
      <c r="H30" s="1" t="s">
        <v>37</v>
      </c>
      <c r="I30" s="1" t="s">
        <v>38</v>
      </c>
      <c r="J30" s="1" t="s">
        <v>39</v>
      </c>
      <c r="K30" s="1" t="s">
        <v>40</v>
      </c>
      <c r="L30" s="17">
        <v>45628</v>
      </c>
      <c r="M30" s="17">
        <v>45629</v>
      </c>
      <c r="N30" s="17">
        <v>45630</v>
      </c>
      <c r="O30" s="17">
        <v>45631</v>
      </c>
      <c r="P30" s="17">
        <v>45632</v>
      </c>
      <c r="Q30" s="17">
        <v>45633</v>
      </c>
      <c r="R30" s="17">
        <v>45634</v>
      </c>
      <c r="S30" s="17">
        <v>45635</v>
      </c>
      <c r="T30" s="1" t="s">
        <v>41</v>
      </c>
      <c r="U30" s="18" t="s">
        <v>42</v>
      </c>
      <c r="V30" s="19" t="s">
        <v>43</v>
      </c>
      <c r="AA30" s="25"/>
      <c r="AB30" s="25"/>
      <c r="AC30" s="25"/>
      <c r="AD30" s="25"/>
    </row>
    <row r="31" spans="1:30" x14ac:dyDescent="0.35">
      <c r="B31">
        <v>2018</v>
      </c>
      <c r="C31">
        <v>-11.78</v>
      </c>
      <c r="D31">
        <v>-10.86</v>
      </c>
      <c r="E31">
        <v>-4.0999999999999996</v>
      </c>
      <c r="F31">
        <v>-13.24</v>
      </c>
      <c r="G31">
        <v>-9.15</v>
      </c>
      <c r="H31">
        <v>-12.3</v>
      </c>
      <c r="I31">
        <v>-8.9499999999999993</v>
      </c>
      <c r="J31">
        <v>-3.77</v>
      </c>
      <c r="K31">
        <v>-16.260000000000002</v>
      </c>
      <c r="L31">
        <v>-11.23</v>
      </c>
      <c r="M31">
        <v>-10.31</v>
      </c>
      <c r="N31">
        <v>-8.19</v>
      </c>
      <c r="O31">
        <v>-12.16</v>
      </c>
      <c r="P31">
        <v>-12.13</v>
      </c>
      <c r="Q31">
        <v>-10.23</v>
      </c>
      <c r="R31">
        <v>-8.1199999999999992</v>
      </c>
      <c r="S31">
        <v>-8.9</v>
      </c>
      <c r="T31">
        <v>-2.83</v>
      </c>
      <c r="U31" s="22">
        <v>-0.12103241640464613</v>
      </c>
      <c r="V31" s="22">
        <v>-0.11558094563292176</v>
      </c>
      <c r="X31" s="1" t="s">
        <v>49</v>
      </c>
      <c r="Y31" s="1" t="s">
        <v>31</v>
      </c>
      <c r="Z31" s="1" t="s">
        <v>46</v>
      </c>
      <c r="AA31" s="1" t="s">
        <v>47</v>
      </c>
      <c r="AB31" s="1" t="s">
        <v>50</v>
      </c>
      <c r="AC31" s="1" t="s">
        <v>51</v>
      </c>
      <c r="AD31" s="1" t="s">
        <v>52</v>
      </c>
    </row>
    <row r="32" spans="1:30" x14ac:dyDescent="0.35">
      <c r="B32">
        <v>2019</v>
      </c>
      <c r="C32">
        <v>22.98</v>
      </c>
      <c r="D32">
        <v>28.05</v>
      </c>
      <c r="E32">
        <v>31.01</v>
      </c>
      <c r="F32">
        <v>19.739999999999998</v>
      </c>
      <c r="G32">
        <v>23.78</v>
      </c>
      <c r="H32">
        <v>29.23</v>
      </c>
      <c r="I32">
        <v>30.06</v>
      </c>
      <c r="J32">
        <v>31.04</v>
      </c>
      <c r="K32">
        <v>12.27</v>
      </c>
      <c r="L32">
        <v>24.34</v>
      </c>
      <c r="M32">
        <v>26.53</v>
      </c>
      <c r="N32">
        <v>21.61</v>
      </c>
      <c r="O32">
        <v>26.19</v>
      </c>
      <c r="P32">
        <v>31.68</v>
      </c>
      <c r="Q32">
        <v>29.09</v>
      </c>
      <c r="R32">
        <v>30.6</v>
      </c>
      <c r="S32">
        <v>29.89</v>
      </c>
      <c r="T32">
        <v>31.33</v>
      </c>
      <c r="U32" s="22">
        <v>0.31495134215926157</v>
      </c>
      <c r="V32" s="22">
        <v>0.19025000345450405</v>
      </c>
      <c r="X32">
        <v>2002</v>
      </c>
      <c r="Y32" s="25">
        <f t="shared" ref="Y32:Y52" si="0">Y9*Z9</f>
        <v>0.25700000000000001</v>
      </c>
      <c r="Z32" s="9">
        <v>-0.14495202457754952</v>
      </c>
      <c r="AA32" s="9">
        <v>-9.9302934239653418E-2</v>
      </c>
      <c r="AB32" s="9">
        <f>Y32-Z32</f>
        <v>0.40195202457754953</v>
      </c>
      <c r="AC32" s="9">
        <f>Y32-AA32</f>
        <v>0.35630293423965342</v>
      </c>
      <c r="AD32" s="26">
        <f>Z32-AA32</f>
        <v>-4.5649090337896103E-2</v>
      </c>
    </row>
    <row r="33" spans="1:30" x14ac:dyDescent="0.35">
      <c r="B33">
        <v>2020</v>
      </c>
      <c r="C33">
        <v>21.29</v>
      </c>
      <c r="D33">
        <v>22.25</v>
      </c>
      <c r="E33">
        <v>23.73</v>
      </c>
      <c r="F33">
        <v>28.66</v>
      </c>
      <c r="G33">
        <v>18.21</v>
      </c>
      <c r="H33">
        <v>24.41</v>
      </c>
      <c r="I33">
        <v>24.44</v>
      </c>
      <c r="J33">
        <v>23.52</v>
      </c>
      <c r="K33">
        <v>34.729999999999997</v>
      </c>
      <c r="L33">
        <v>25.29</v>
      </c>
      <c r="M33">
        <v>13.31</v>
      </c>
      <c r="N33">
        <v>21.41</v>
      </c>
      <c r="O33">
        <v>31</v>
      </c>
      <c r="P33">
        <v>19.64</v>
      </c>
      <c r="Q33">
        <v>20.260000000000002</v>
      </c>
      <c r="R33">
        <v>26.88</v>
      </c>
      <c r="S33">
        <v>22.46</v>
      </c>
      <c r="T33">
        <v>23.78</v>
      </c>
      <c r="U33" s="22">
        <v>0.2283500416574018</v>
      </c>
      <c r="V33" s="22">
        <v>9.8063851711965189E-2</v>
      </c>
      <c r="X33">
        <v>2003</v>
      </c>
      <c r="Y33" s="25">
        <f t="shared" si="0"/>
        <v>-0.24350000000000002</v>
      </c>
      <c r="Z33" s="9">
        <v>0.37572426126770164</v>
      </c>
      <c r="AA33" s="9">
        <v>0.41708002452859594</v>
      </c>
      <c r="AB33" s="9">
        <f t="shared" ref="AB33:AB52" si="1">Y33-Z33</f>
        <v>-0.61922426126770169</v>
      </c>
      <c r="AC33" s="9">
        <f t="shared" ref="AC33:AC52" si="2">Y33-AA33</f>
        <v>-0.66058002452859599</v>
      </c>
      <c r="AD33" s="26">
        <f t="shared" ref="AD33:AD52" si="3">Z33-AA33</f>
        <v>-4.1355763260894296E-2</v>
      </c>
    </row>
    <row r="34" spans="1:30" x14ac:dyDescent="0.35">
      <c r="B34">
        <v>2021</v>
      </c>
      <c r="C34">
        <v>23.16</v>
      </c>
      <c r="D34">
        <v>15.55</v>
      </c>
      <c r="E34">
        <v>25.7</v>
      </c>
      <c r="F34">
        <v>27.17</v>
      </c>
      <c r="G34">
        <v>18.399999999999999</v>
      </c>
      <c r="H34">
        <v>13.97</v>
      </c>
      <c r="I34">
        <v>18.52</v>
      </c>
      <c r="J34">
        <v>26.18</v>
      </c>
      <c r="K34">
        <v>21.69</v>
      </c>
      <c r="L34">
        <v>31.63</v>
      </c>
      <c r="M34">
        <v>19.670000000000002</v>
      </c>
      <c r="N34">
        <v>17.98</v>
      </c>
      <c r="O34">
        <v>16.46</v>
      </c>
      <c r="P34">
        <v>12.14</v>
      </c>
      <c r="Q34">
        <v>16.54</v>
      </c>
      <c r="R34">
        <v>19.64</v>
      </c>
      <c r="S34">
        <v>25.86</v>
      </c>
      <c r="T34">
        <v>26.24</v>
      </c>
      <c r="U34" s="22">
        <v>7.761849297192569E-2</v>
      </c>
      <c r="V34" s="22">
        <v>0.15215541031034174</v>
      </c>
      <c r="X34">
        <v>2004</v>
      </c>
      <c r="Y34" s="25">
        <f t="shared" si="0"/>
        <v>-4.3E-3</v>
      </c>
      <c r="Z34" s="27">
        <v>0.14574138997687669</v>
      </c>
      <c r="AA34" s="27">
        <v>0.25494506538373685</v>
      </c>
      <c r="AB34" s="9">
        <f t="shared" si="1"/>
        <v>-0.15004138997687669</v>
      </c>
      <c r="AC34" s="9">
        <f t="shared" si="2"/>
        <v>-0.25924506538373687</v>
      </c>
      <c r="AD34" s="28">
        <f t="shared" si="3"/>
        <v>-0.10920367540686016</v>
      </c>
    </row>
    <row r="35" spans="1:30" x14ac:dyDescent="0.35">
      <c r="B35">
        <v>2022</v>
      </c>
      <c r="C35">
        <v>-19.64</v>
      </c>
      <c r="D35">
        <v>-17.78</v>
      </c>
      <c r="E35">
        <v>-19.45</v>
      </c>
      <c r="F35">
        <v>-22.37</v>
      </c>
      <c r="G35">
        <v>-19.579999999999998</v>
      </c>
      <c r="H35">
        <v>-17.91</v>
      </c>
      <c r="I35">
        <v>-17.11</v>
      </c>
      <c r="J35">
        <v>-19.579999999999998</v>
      </c>
      <c r="K35">
        <v>-23.38</v>
      </c>
      <c r="L35">
        <v>-21.62</v>
      </c>
      <c r="M35">
        <v>-16.52</v>
      </c>
      <c r="N35">
        <v>-21.93</v>
      </c>
      <c r="O35">
        <v>-17.64</v>
      </c>
      <c r="P35">
        <v>-18.14</v>
      </c>
      <c r="Q35">
        <v>-16</v>
      </c>
      <c r="R35">
        <v>-17.739999999999998</v>
      </c>
      <c r="S35">
        <v>-13.64</v>
      </c>
      <c r="T35">
        <v>-20.56</v>
      </c>
      <c r="U35" s="22">
        <v>-0.23749211458407671</v>
      </c>
      <c r="V35" s="22">
        <v>-0.15264415628632122</v>
      </c>
      <c r="X35" s="29">
        <v>2005</v>
      </c>
      <c r="Y35" s="25">
        <f t="shared" si="0"/>
        <v>0.14810000000000001</v>
      </c>
      <c r="Z35" s="27">
        <v>0.19678138429217462</v>
      </c>
      <c r="AA35" s="27">
        <v>0.17128384989373302</v>
      </c>
      <c r="AB35" s="30">
        <f t="shared" si="1"/>
        <v>-4.8681384292174612E-2</v>
      </c>
      <c r="AC35" s="30">
        <f t="shared" si="2"/>
        <v>-2.3183849893733011E-2</v>
      </c>
      <c r="AD35" s="26">
        <f t="shared" si="3"/>
        <v>2.5497534398441601E-2</v>
      </c>
    </row>
    <row r="36" spans="1:30" x14ac:dyDescent="0.35">
      <c r="X36">
        <v>2006</v>
      </c>
      <c r="Y36" s="25">
        <f t="shared" si="0"/>
        <v>-7.8E-2</v>
      </c>
      <c r="Z36" s="27">
        <v>0.20160494961193498</v>
      </c>
      <c r="AA36" s="27">
        <v>0.27763799956864688</v>
      </c>
      <c r="AB36" s="9">
        <f t="shared" si="1"/>
        <v>-0.27960494961193499</v>
      </c>
      <c r="AC36" s="9">
        <f t="shared" si="2"/>
        <v>-0.35563799956864689</v>
      </c>
      <c r="AD36" s="26">
        <f t="shared" si="3"/>
        <v>-7.6033049956711896E-2</v>
      </c>
    </row>
    <row r="37" spans="1:30" x14ac:dyDescent="0.35">
      <c r="A37" s="2" t="s">
        <v>44</v>
      </c>
      <c r="C37" s="2"/>
      <c r="X37">
        <v>2007</v>
      </c>
      <c r="Y37" s="25">
        <f t="shared" si="0"/>
        <v>0.22070000000000001</v>
      </c>
      <c r="Z37" s="27">
        <v>0.1295908904687284</v>
      </c>
      <c r="AA37" s="27">
        <v>7.1059751626602718E-2</v>
      </c>
      <c r="AB37" s="9">
        <f t="shared" si="1"/>
        <v>9.1109109531271604E-2</v>
      </c>
      <c r="AC37" s="9">
        <f t="shared" si="2"/>
        <v>0.14964024837339729</v>
      </c>
      <c r="AD37" s="26">
        <f t="shared" si="3"/>
        <v>5.8531138842125685E-2</v>
      </c>
    </row>
    <row r="38" spans="1:30" x14ac:dyDescent="0.35">
      <c r="B38">
        <v>2018</v>
      </c>
      <c r="C38">
        <v>-19.3</v>
      </c>
      <c r="D38">
        <v>-11.36</v>
      </c>
      <c r="E38">
        <v>-7.22</v>
      </c>
      <c r="F38">
        <v>-20.96</v>
      </c>
      <c r="G38">
        <v>-9.9700000000000006</v>
      </c>
      <c r="H38">
        <v>-13.13</v>
      </c>
      <c r="I38">
        <v>-9.92</v>
      </c>
      <c r="J38">
        <v>-6.54</v>
      </c>
      <c r="K38">
        <v>-24.18</v>
      </c>
      <c r="L38">
        <v>-11.1</v>
      </c>
      <c r="M38">
        <v>-10.87</v>
      </c>
      <c r="N38">
        <v>-8.76</v>
      </c>
      <c r="O38">
        <v>-13.4</v>
      </c>
      <c r="P38">
        <v>-12.39</v>
      </c>
      <c r="Q38">
        <v>-11.08</v>
      </c>
      <c r="R38">
        <v>-8.6199999999999992</v>
      </c>
      <c r="S38">
        <v>-8.73</v>
      </c>
      <c r="T38">
        <v>-4.38</v>
      </c>
      <c r="U38" s="22">
        <v>-0.12103241640464613</v>
      </c>
      <c r="V38" s="22">
        <v>-0.11558094563292176</v>
      </c>
      <c r="X38">
        <v>2008</v>
      </c>
      <c r="Y38" s="25">
        <f t="shared" si="0"/>
        <v>0.1353</v>
      </c>
      <c r="Z38" s="27">
        <v>-0.43701024724253545</v>
      </c>
      <c r="AA38" s="27">
        <v>-0.50057057619046796</v>
      </c>
      <c r="AB38" s="9">
        <f t="shared" si="1"/>
        <v>0.57231024724253543</v>
      </c>
      <c r="AC38" s="9">
        <f t="shared" si="2"/>
        <v>0.63587057619046794</v>
      </c>
      <c r="AD38" s="26">
        <f t="shared" si="3"/>
        <v>6.356032894793251E-2</v>
      </c>
    </row>
    <row r="39" spans="1:30" x14ac:dyDescent="0.35">
      <c r="B39">
        <v>2019</v>
      </c>
      <c r="C39">
        <v>18.75</v>
      </c>
      <c r="D39">
        <v>27.32</v>
      </c>
      <c r="E39">
        <v>31.06</v>
      </c>
      <c r="F39">
        <v>16.760000000000002</v>
      </c>
      <c r="G39">
        <v>26.66</v>
      </c>
      <c r="H39">
        <v>28.81</v>
      </c>
      <c r="I39">
        <v>30.1</v>
      </c>
      <c r="J39">
        <v>30.86</v>
      </c>
      <c r="K39">
        <v>13.87</v>
      </c>
      <c r="L39">
        <v>23.53</v>
      </c>
      <c r="M39">
        <v>29.14</v>
      </c>
      <c r="N39">
        <v>23.56</v>
      </c>
      <c r="O39">
        <v>27.45</v>
      </c>
      <c r="P39">
        <v>30.55</v>
      </c>
      <c r="Q39">
        <v>28.71</v>
      </c>
      <c r="R39">
        <v>31.42</v>
      </c>
      <c r="S39">
        <v>31.07</v>
      </c>
      <c r="T39">
        <v>30.81</v>
      </c>
      <c r="U39" s="22">
        <v>0.31495134215926157</v>
      </c>
      <c r="V39" s="22">
        <v>0.19025000345450405</v>
      </c>
      <c r="X39">
        <v>2009</v>
      </c>
      <c r="Y39" s="25">
        <f t="shared" si="0"/>
        <v>-0.83129999999999993</v>
      </c>
      <c r="Z39" s="27">
        <v>0.29977751192132063</v>
      </c>
      <c r="AA39" s="27">
        <v>0.28702741863611614</v>
      </c>
      <c r="AB39" s="9">
        <f t="shared" si="1"/>
        <v>-1.1310775119213206</v>
      </c>
      <c r="AC39" s="9">
        <f t="shared" si="2"/>
        <v>-1.1183274186361161</v>
      </c>
      <c r="AD39" s="26">
        <f t="shared" si="3"/>
        <v>1.2750093285204489E-2</v>
      </c>
    </row>
    <row r="40" spans="1:30" x14ac:dyDescent="0.35">
      <c r="B40">
        <v>2020</v>
      </c>
      <c r="C40">
        <v>47.89</v>
      </c>
      <c r="D40">
        <v>24.52</v>
      </c>
      <c r="E40">
        <v>21.63</v>
      </c>
      <c r="F40">
        <v>55.29</v>
      </c>
      <c r="G40">
        <v>20.18</v>
      </c>
      <c r="H40">
        <v>26.08</v>
      </c>
      <c r="I40">
        <v>23.16</v>
      </c>
      <c r="J40">
        <v>18.600000000000001</v>
      </c>
      <c r="K40">
        <v>67.36</v>
      </c>
      <c r="L40">
        <v>28.15</v>
      </c>
      <c r="M40">
        <v>15.35</v>
      </c>
      <c r="N40">
        <v>25.81</v>
      </c>
      <c r="O40">
        <v>31.62</v>
      </c>
      <c r="P40">
        <v>19.87</v>
      </c>
      <c r="Q40">
        <v>19.14</v>
      </c>
      <c r="R40">
        <v>27.41</v>
      </c>
      <c r="S40">
        <v>21.99</v>
      </c>
      <c r="T40">
        <v>15.15</v>
      </c>
      <c r="U40" s="22">
        <v>0.2283500416574018</v>
      </c>
      <c r="V40" s="22">
        <v>9.8063851711965189E-2</v>
      </c>
      <c r="X40" s="29">
        <v>2010</v>
      </c>
      <c r="Y40" s="25">
        <f t="shared" si="0"/>
        <v>6.9199999999999998E-2</v>
      </c>
      <c r="Z40" s="27">
        <v>0.11494626682647979</v>
      </c>
      <c r="AA40" s="27">
        <v>0.11198982644952959</v>
      </c>
      <c r="AB40" s="30">
        <f t="shared" si="1"/>
        <v>-4.5746266826479795E-2</v>
      </c>
      <c r="AC40" s="30">
        <f t="shared" si="2"/>
        <v>-4.2789826449529597E-2</v>
      </c>
      <c r="AD40" s="26">
        <f t="shared" si="3"/>
        <v>2.9564403769501979E-3</v>
      </c>
    </row>
    <row r="41" spans="1:30" x14ac:dyDescent="0.35">
      <c r="B41">
        <v>2021</v>
      </c>
      <c r="C41">
        <v>25.12</v>
      </c>
      <c r="D41">
        <v>15.87</v>
      </c>
      <c r="E41">
        <v>22.11</v>
      </c>
      <c r="F41">
        <v>27.16</v>
      </c>
      <c r="G41">
        <v>17.350000000000001</v>
      </c>
      <c r="H41">
        <v>15.39</v>
      </c>
      <c r="I41">
        <v>16.97</v>
      </c>
      <c r="J41">
        <v>23.7</v>
      </c>
      <c r="K41">
        <v>29.23</v>
      </c>
      <c r="L41">
        <v>25.77</v>
      </c>
      <c r="M41">
        <v>17.82</v>
      </c>
      <c r="N41">
        <v>17.059999999999999</v>
      </c>
      <c r="O41">
        <v>18.91</v>
      </c>
      <c r="P41">
        <v>11.66</v>
      </c>
      <c r="Q41">
        <v>14.9</v>
      </c>
      <c r="R41">
        <v>19.04</v>
      </c>
      <c r="S41">
        <v>25.83</v>
      </c>
      <c r="T41">
        <v>21.65</v>
      </c>
      <c r="U41" s="22">
        <v>7.761849297192569E-2</v>
      </c>
      <c r="V41" s="22">
        <v>0.15215541031034174</v>
      </c>
      <c r="X41">
        <v>2011</v>
      </c>
      <c r="Y41" s="25">
        <f t="shared" si="0"/>
        <v>7.17E-2</v>
      </c>
      <c r="Z41" s="27">
        <v>-0.13607529863536927</v>
      </c>
      <c r="AA41" s="27">
        <v>-0.11123593360828665</v>
      </c>
      <c r="AB41" s="9">
        <f t="shared" si="1"/>
        <v>0.20777529863536925</v>
      </c>
      <c r="AC41" s="9">
        <f t="shared" si="2"/>
        <v>0.18293593360828664</v>
      </c>
      <c r="AD41" s="26">
        <f t="shared" si="3"/>
        <v>-2.4839365027082616E-2</v>
      </c>
    </row>
    <row r="42" spans="1:30" x14ac:dyDescent="0.35">
      <c r="B42">
        <v>2022</v>
      </c>
      <c r="C42">
        <v>-31.71</v>
      </c>
      <c r="D42">
        <v>-20.95</v>
      </c>
      <c r="E42">
        <v>-17.39</v>
      </c>
      <c r="F42">
        <v>-33.409999999999997</v>
      </c>
      <c r="G42">
        <v>-22.78</v>
      </c>
      <c r="H42">
        <v>-19.649999999999999</v>
      </c>
      <c r="I42">
        <v>-19.37</v>
      </c>
      <c r="J42">
        <v>-16.45</v>
      </c>
      <c r="K42">
        <v>-35.89</v>
      </c>
      <c r="L42">
        <v>-25.6</v>
      </c>
      <c r="M42">
        <v>-21.77</v>
      </c>
      <c r="N42">
        <v>-24.18</v>
      </c>
      <c r="O42">
        <v>-18.71</v>
      </c>
      <c r="P42">
        <v>-20.66</v>
      </c>
      <c r="Q42">
        <v>-19.55</v>
      </c>
      <c r="R42">
        <v>-19.190000000000001</v>
      </c>
      <c r="S42">
        <v>-17.239999999999998</v>
      </c>
      <c r="T42">
        <v>-15.7</v>
      </c>
      <c r="U42" s="22">
        <v>-0.23749211458407671</v>
      </c>
      <c r="V42" s="22">
        <v>-0.15264415628632122</v>
      </c>
      <c r="X42">
        <v>2012</v>
      </c>
      <c r="Y42" s="25">
        <f t="shared" si="0"/>
        <v>1.3200000000000002E-2</v>
      </c>
      <c r="Z42" s="27">
        <v>0.2051267778951642</v>
      </c>
      <c r="AA42" s="27">
        <v>0.17179093311568172</v>
      </c>
      <c r="AB42" s="9">
        <f t="shared" si="1"/>
        <v>-0.19192677789516421</v>
      </c>
      <c r="AC42" s="9">
        <f t="shared" si="2"/>
        <v>-0.15859093311568173</v>
      </c>
      <c r="AD42" s="26">
        <f t="shared" si="3"/>
        <v>3.3335844779482482E-2</v>
      </c>
    </row>
    <row r="43" spans="1:30" x14ac:dyDescent="0.35">
      <c r="X43">
        <v>2013</v>
      </c>
      <c r="Y43" s="25">
        <f t="shared" si="0"/>
        <v>7.4900000000000008E-2</v>
      </c>
      <c r="Z43" s="27">
        <v>0.22832808115398073</v>
      </c>
      <c r="AA43" s="27">
        <v>0.27041069587580768</v>
      </c>
      <c r="AB43" s="9">
        <f t="shared" si="1"/>
        <v>-0.15342808115398071</v>
      </c>
      <c r="AC43" s="9">
        <f t="shared" si="2"/>
        <v>-0.19551069587580766</v>
      </c>
      <c r="AD43" s="26">
        <f t="shared" si="3"/>
        <v>-4.208261472182695E-2</v>
      </c>
    </row>
    <row r="44" spans="1:30" x14ac:dyDescent="0.35">
      <c r="A44" s="2" t="s">
        <v>45</v>
      </c>
      <c r="U44" s="23" t="s">
        <v>46</v>
      </c>
      <c r="V44" s="23" t="s">
        <v>47</v>
      </c>
      <c r="X44" s="29">
        <v>2014</v>
      </c>
      <c r="Y44" s="25">
        <f t="shared" si="0"/>
        <v>1.0200000000000001E-2</v>
      </c>
      <c r="Z44" s="27">
        <v>-5.4697816772250718E-2</v>
      </c>
      <c r="AA44" s="27">
        <v>-2.0580130578282008E-2</v>
      </c>
      <c r="AB44" s="30">
        <f t="shared" si="1"/>
        <v>6.4897816772250719E-2</v>
      </c>
      <c r="AC44" s="30">
        <f t="shared" si="2"/>
        <v>3.0780130578282008E-2</v>
      </c>
      <c r="AD44" s="26">
        <f t="shared" si="3"/>
        <v>-3.411768619396871E-2</v>
      </c>
    </row>
    <row r="45" spans="1:30" x14ac:dyDescent="0.35">
      <c r="B45">
        <v>202311</v>
      </c>
      <c r="C45">
        <v>2365</v>
      </c>
      <c r="D45">
        <v>923</v>
      </c>
      <c r="E45">
        <v>558</v>
      </c>
      <c r="F45">
        <v>2038</v>
      </c>
      <c r="G45">
        <v>624</v>
      </c>
      <c r="H45">
        <v>443</v>
      </c>
      <c r="I45">
        <v>384</v>
      </c>
      <c r="J45">
        <v>357</v>
      </c>
      <c r="K45">
        <v>1594</v>
      </c>
      <c r="L45">
        <v>444</v>
      </c>
      <c r="M45">
        <v>327</v>
      </c>
      <c r="N45">
        <v>297</v>
      </c>
      <c r="O45">
        <v>244</v>
      </c>
      <c r="P45">
        <v>199</v>
      </c>
      <c r="Q45">
        <v>183</v>
      </c>
      <c r="R45">
        <v>201</v>
      </c>
      <c r="S45">
        <v>175</v>
      </c>
      <c r="T45">
        <v>182</v>
      </c>
      <c r="U45" s="24">
        <v>151</v>
      </c>
      <c r="V45" s="24">
        <v>474</v>
      </c>
      <c r="X45">
        <v>2015</v>
      </c>
      <c r="Y45" s="25">
        <f t="shared" si="0"/>
        <v>0.20480000000000001</v>
      </c>
      <c r="Z45" s="27">
        <v>-4.1666185759974272E-2</v>
      </c>
      <c r="AA45" s="27">
        <v>5.1833213872885864E-2</v>
      </c>
      <c r="AB45" s="9">
        <f t="shared" si="1"/>
        <v>0.24646618575997428</v>
      </c>
      <c r="AC45" s="9">
        <f t="shared" si="2"/>
        <v>0.15296678612711415</v>
      </c>
      <c r="AD45" s="28">
        <f t="shared" si="3"/>
        <v>-9.3499399632860136E-2</v>
      </c>
    </row>
    <row r="46" spans="1:30" x14ac:dyDescent="0.35">
      <c r="X46">
        <v>2016</v>
      </c>
      <c r="Y46" s="25">
        <f t="shared" si="0"/>
        <v>-0.2127</v>
      </c>
      <c r="Z46" s="27">
        <v>2.6594566922261809E-2</v>
      </c>
      <c r="AA46" s="27">
        <v>5.3915447153445761E-2</v>
      </c>
      <c r="AB46" s="9">
        <f t="shared" si="1"/>
        <v>-0.23929456692226181</v>
      </c>
      <c r="AC46" s="9">
        <f t="shared" si="2"/>
        <v>-0.26661544715344576</v>
      </c>
      <c r="AD46" s="26">
        <f t="shared" si="3"/>
        <v>-2.7320880231183953E-2</v>
      </c>
    </row>
    <row r="47" spans="1:30" x14ac:dyDescent="0.35">
      <c r="X47">
        <v>2017</v>
      </c>
      <c r="Y47" s="25">
        <f t="shared" si="0"/>
        <v>4.6300000000000001E-2</v>
      </c>
      <c r="Z47" s="27">
        <v>0.31208645334006135</v>
      </c>
      <c r="AA47" s="27">
        <v>0.36011353343239527</v>
      </c>
      <c r="AB47" s="9">
        <f t="shared" si="1"/>
        <v>-0.26578645334006135</v>
      </c>
      <c r="AC47" s="9">
        <f t="shared" si="2"/>
        <v>-0.31381353343239526</v>
      </c>
      <c r="AD47" s="26">
        <f t="shared" si="3"/>
        <v>-4.8027080092333918E-2</v>
      </c>
    </row>
    <row r="48" spans="1:30" x14ac:dyDescent="0.35">
      <c r="A48" s="1" t="s">
        <v>53</v>
      </c>
      <c r="X48">
        <v>2018</v>
      </c>
      <c r="Y48" s="25">
        <f t="shared" si="0"/>
        <v>9.8800000000000013E-2</v>
      </c>
      <c r="Z48" s="27">
        <v>-0.12103241640464613</v>
      </c>
      <c r="AA48" s="27">
        <v>-0.11558094563292176</v>
      </c>
      <c r="AB48" s="9">
        <f t="shared" si="1"/>
        <v>0.21983241640464612</v>
      </c>
      <c r="AC48" s="9">
        <f t="shared" si="2"/>
        <v>0.21438094563292176</v>
      </c>
      <c r="AD48" s="26">
        <f t="shared" si="3"/>
        <v>-5.4514707717243649E-3</v>
      </c>
    </row>
    <row r="49" spans="1:30" x14ac:dyDescent="0.35">
      <c r="X49">
        <v>2019</v>
      </c>
      <c r="Y49" s="25">
        <f t="shared" si="0"/>
        <v>-2.6400000000000003E-2</v>
      </c>
      <c r="Z49" s="27">
        <v>0.31495134215926157</v>
      </c>
      <c r="AA49" s="27">
        <v>0.19025000345450405</v>
      </c>
      <c r="AB49" s="9">
        <f t="shared" si="1"/>
        <v>-0.34135134215926155</v>
      </c>
      <c r="AC49" s="9">
        <f t="shared" si="2"/>
        <v>-0.21665000345450405</v>
      </c>
      <c r="AD49" s="28">
        <f t="shared" si="3"/>
        <v>0.12470133870475753</v>
      </c>
    </row>
    <row r="50" spans="1:30" x14ac:dyDescent="0.35">
      <c r="A50" s="2" t="s">
        <v>30</v>
      </c>
      <c r="C50" s="2"/>
      <c r="X50" s="29">
        <v>2020</v>
      </c>
      <c r="Y50" s="25">
        <f t="shared" si="0"/>
        <v>7.7499999999999999E-2</v>
      </c>
      <c r="Z50" s="27">
        <v>0.2283500416574018</v>
      </c>
      <c r="AA50" s="27">
        <v>9.8063851711965189E-2</v>
      </c>
      <c r="AB50" s="9">
        <f t="shared" si="1"/>
        <v>-0.15085004165740179</v>
      </c>
      <c r="AC50" s="30">
        <f t="shared" si="2"/>
        <v>-2.0563851711965189E-2</v>
      </c>
      <c r="AD50" s="28">
        <f t="shared" si="3"/>
        <v>0.13028618994543661</v>
      </c>
    </row>
    <row r="51" spans="1:30" x14ac:dyDescent="0.35">
      <c r="C51" s="1" t="s">
        <v>32</v>
      </c>
      <c r="D51" s="1" t="s">
        <v>33</v>
      </c>
      <c r="E51" s="1" t="s">
        <v>34</v>
      </c>
      <c r="F51" s="1" t="s">
        <v>35</v>
      </c>
      <c r="G51" s="1" t="s">
        <v>36</v>
      </c>
      <c r="H51" s="1" t="s">
        <v>37</v>
      </c>
      <c r="I51" s="1" t="s">
        <v>38</v>
      </c>
      <c r="J51" s="1" t="s">
        <v>39</v>
      </c>
      <c r="K51" s="1" t="s">
        <v>40</v>
      </c>
      <c r="L51" s="17">
        <v>45628</v>
      </c>
      <c r="M51" s="17">
        <v>45629</v>
      </c>
      <c r="N51" s="17">
        <v>45630</v>
      </c>
      <c r="O51" s="17">
        <v>45631</v>
      </c>
      <c r="P51" s="17">
        <v>45632</v>
      </c>
      <c r="Q51" s="17">
        <v>45633</v>
      </c>
      <c r="R51" s="17">
        <v>45634</v>
      </c>
      <c r="S51" s="17">
        <v>45635</v>
      </c>
      <c r="T51" s="1" t="s">
        <v>41</v>
      </c>
      <c r="U51" s="19" t="s">
        <v>43</v>
      </c>
      <c r="X51">
        <v>2021</v>
      </c>
      <c r="Y51" s="25">
        <f t="shared" si="0"/>
        <v>-2.4E-2</v>
      </c>
      <c r="Z51" s="27">
        <v>7.761849297192569E-2</v>
      </c>
      <c r="AA51" s="27">
        <v>0.15215541031034174</v>
      </c>
      <c r="AB51" s="9">
        <f t="shared" si="1"/>
        <v>-0.10161849297192568</v>
      </c>
      <c r="AC51" s="9">
        <f t="shared" si="2"/>
        <v>-0.17615541031034174</v>
      </c>
      <c r="AD51" s="26">
        <f t="shared" si="3"/>
        <v>-7.4536917338416053E-2</v>
      </c>
    </row>
    <row r="52" spans="1:30" x14ac:dyDescent="0.35">
      <c r="B52">
        <v>2018</v>
      </c>
      <c r="C52">
        <v>-8.74</v>
      </c>
      <c r="D52">
        <v>-5.79</v>
      </c>
      <c r="E52">
        <v>-5.78</v>
      </c>
      <c r="F52">
        <v>-8.19</v>
      </c>
      <c r="G52">
        <v>-8.75</v>
      </c>
      <c r="H52">
        <v>-4.82</v>
      </c>
      <c r="I52">
        <v>-4.4400000000000004</v>
      </c>
      <c r="J52">
        <v>-7.48</v>
      </c>
      <c r="K52">
        <v>-12.11</v>
      </c>
      <c r="L52">
        <v>-5.05</v>
      </c>
      <c r="M52">
        <v>-9.2899999999999991</v>
      </c>
      <c r="N52">
        <v>-7.99</v>
      </c>
      <c r="O52">
        <v>-3.05</v>
      </c>
      <c r="P52">
        <v>-6.88</v>
      </c>
      <c r="Q52">
        <v>-5.54</v>
      </c>
      <c r="R52">
        <v>-3.37</v>
      </c>
      <c r="S52">
        <v>-8.76</v>
      </c>
      <c r="T52">
        <v>-4.17</v>
      </c>
      <c r="U52" s="22">
        <v>-0.11558094563292176</v>
      </c>
      <c r="X52">
        <v>2022</v>
      </c>
      <c r="Y52" s="25">
        <f t="shared" si="0"/>
        <v>0.15490000000000001</v>
      </c>
      <c r="Z52" s="27">
        <v>-0.23749211458407671</v>
      </c>
      <c r="AA52" s="27">
        <v>-0.15264415628632122</v>
      </c>
      <c r="AB52" s="9">
        <f t="shared" si="1"/>
        <v>0.39239211458407675</v>
      </c>
      <c r="AC52" s="9">
        <f t="shared" si="2"/>
        <v>0.30754415628632126</v>
      </c>
      <c r="AD52" s="26">
        <f t="shared" si="3"/>
        <v>-8.4847958297755488E-2</v>
      </c>
    </row>
    <row r="53" spans="1:30" x14ac:dyDescent="0.35">
      <c r="B53">
        <v>2019</v>
      </c>
      <c r="C53">
        <v>35.92</v>
      </c>
      <c r="D53">
        <v>35.69</v>
      </c>
      <c r="E53">
        <v>21.18</v>
      </c>
      <c r="F53">
        <v>37.1</v>
      </c>
      <c r="G53">
        <v>40.24</v>
      </c>
      <c r="H53">
        <v>33.549999999999997</v>
      </c>
      <c r="I53">
        <v>24.2</v>
      </c>
      <c r="J53">
        <v>23.03</v>
      </c>
      <c r="K53">
        <v>37.6</v>
      </c>
      <c r="L53">
        <v>37.06</v>
      </c>
      <c r="M53">
        <v>33.700000000000003</v>
      </c>
      <c r="N53">
        <v>46.47</v>
      </c>
      <c r="O53">
        <v>33.99</v>
      </c>
      <c r="P53">
        <v>33.03</v>
      </c>
      <c r="Q53">
        <v>29.32</v>
      </c>
      <c r="R53">
        <v>18.73</v>
      </c>
      <c r="S53">
        <v>21.54</v>
      </c>
      <c r="T53">
        <v>26.77</v>
      </c>
      <c r="U53" s="22">
        <v>0.19025000345450405</v>
      </c>
    </row>
    <row r="54" spans="1:30" x14ac:dyDescent="0.35">
      <c r="B54">
        <v>2020</v>
      </c>
      <c r="C54">
        <v>29.27</v>
      </c>
      <c r="D54">
        <v>11.96</v>
      </c>
      <c r="E54">
        <v>-2.76</v>
      </c>
      <c r="F54">
        <v>25.78</v>
      </c>
      <c r="G54">
        <v>32.65</v>
      </c>
      <c r="H54">
        <v>5.2</v>
      </c>
      <c r="I54">
        <v>7.17</v>
      </c>
      <c r="J54">
        <v>-8.98</v>
      </c>
      <c r="K54">
        <v>27.2</v>
      </c>
      <c r="L54">
        <v>23.52</v>
      </c>
      <c r="M54">
        <v>36.979999999999997</v>
      </c>
      <c r="N54">
        <v>28.6</v>
      </c>
      <c r="O54">
        <v>0.28999999999999998</v>
      </c>
      <c r="P54">
        <v>9.83</v>
      </c>
      <c r="Q54">
        <v>8.89</v>
      </c>
      <c r="R54">
        <v>5.4</v>
      </c>
      <c r="S54">
        <v>-11.68</v>
      </c>
      <c r="T54">
        <v>-2.5499999999999998</v>
      </c>
      <c r="U54" s="22">
        <v>9.8063851711965189E-2</v>
      </c>
    </row>
    <row r="55" spans="1:30" x14ac:dyDescent="0.35">
      <c r="B55">
        <v>2021</v>
      </c>
      <c r="C55">
        <v>32.83</v>
      </c>
      <c r="D55">
        <v>26.6</v>
      </c>
      <c r="E55">
        <v>32.78</v>
      </c>
      <c r="F55">
        <v>33.39</v>
      </c>
      <c r="G55">
        <v>31.25</v>
      </c>
      <c r="H55">
        <v>26.03</v>
      </c>
      <c r="I55">
        <v>27.42</v>
      </c>
      <c r="J55">
        <v>38.93</v>
      </c>
      <c r="K55">
        <v>34.67</v>
      </c>
      <c r="L55">
        <v>32.74</v>
      </c>
      <c r="M55">
        <v>32.04</v>
      </c>
      <c r="N55">
        <v>29.01</v>
      </c>
      <c r="O55">
        <v>25.54</v>
      </c>
      <c r="P55">
        <v>26.36</v>
      </c>
      <c r="Q55">
        <v>27.26</v>
      </c>
      <c r="R55">
        <v>27.81</v>
      </c>
      <c r="S55">
        <v>36.299999999999997</v>
      </c>
      <c r="T55">
        <v>48.67</v>
      </c>
      <c r="U55" s="22">
        <v>0.15215541031034174</v>
      </c>
    </row>
    <row r="56" spans="1:30" x14ac:dyDescent="0.35">
      <c r="B56">
        <v>2022</v>
      </c>
      <c r="C56">
        <v>-21.67</v>
      </c>
      <c r="D56">
        <v>-6.61</v>
      </c>
      <c r="E56">
        <v>7.76</v>
      </c>
      <c r="F56">
        <v>-24.76</v>
      </c>
      <c r="G56">
        <v>-9.8800000000000008</v>
      </c>
      <c r="H56">
        <v>-8.16</v>
      </c>
      <c r="I56">
        <v>-0.83</v>
      </c>
      <c r="J56">
        <v>11.47</v>
      </c>
      <c r="K56">
        <v>-27.58</v>
      </c>
      <c r="L56">
        <v>-23.51</v>
      </c>
      <c r="M56">
        <v>-12.33</v>
      </c>
      <c r="N56">
        <v>-5.87</v>
      </c>
      <c r="O56">
        <v>-3.69</v>
      </c>
      <c r="P56">
        <v>-11.88</v>
      </c>
      <c r="Q56">
        <v>-4.99</v>
      </c>
      <c r="R56">
        <v>3.16</v>
      </c>
      <c r="S56">
        <v>0.96</v>
      </c>
      <c r="T56">
        <v>21.43</v>
      </c>
      <c r="U56" s="22">
        <v>-0.15264415628632122</v>
      </c>
    </row>
    <row r="58" spans="1:30" x14ac:dyDescent="0.35">
      <c r="A58" s="2" t="s">
        <v>44</v>
      </c>
      <c r="C58" s="2"/>
    </row>
    <row r="59" spans="1:30" x14ac:dyDescent="0.35">
      <c r="B59">
        <v>2018</v>
      </c>
      <c r="C59">
        <v>-13.57</v>
      </c>
      <c r="D59">
        <v>-9.99</v>
      </c>
      <c r="E59">
        <v>-9.1300000000000008</v>
      </c>
      <c r="F59">
        <v>-14.69</v>
      </c>
      <c r="G59">
        <v>-11.08</v>
      </c>
      <c r="H59">
        <v>-9.68</v>
      </c>
      <c r="I59">
        <v>-7.67</v>
      </c>
      <c r="J59">
        <v>-10.94</v>
      </c>
      <c r="K59">
        <v>-16.95</v>
      </c>
      <c r="L59">
        <v>-12.75</v>
      </c>
      <c r="M59">
        <v>-11.29</v>
      </c>
      <c r="N59">
        <v>-10.9</v>
      </c>
      <c r="O59">
        <v>-8.9700000000000006</v>
      </c>
      <c r="P59">
        <v>-10.28</v>
      </c>
      <c r="Q59">
        <v>-9.74</v>
      </c>
      <c r="R59">
        <v>-5.57</v>
      </c>
      <c r="S59">
        <v>-5.44</v>
      </c>
      <c r="T59">
        <v>-16.579999999999998</v>
      </c>
      <c r="U59" s="22">
        <v>-0.11558094563292176</v>
      </c>
    </row>
    <row r="60" spans="1:30" x14ac:dyDescent="0.35">
      <c r="B60">
        <v>2019</v>
      </c>
      <c r="C60">
        <v>29.48</v>
      </c>
      <c r="D60">
        <v>25.23</v>
      </c>
      <c r="E60">
        <v>22.4</v>
      </c>
      <c r="F60">
        <v>29.9</v>
      </c>
      <c r="G60">
        <v>26.28</v>
      </c>
      <c r="H60">
        <v>25.7</v>
      </c>
      <c r="I60">
        <v>24.09</v>
      </c>
      <c r="J60">
        <v>22.27</v>
      </c>
      <c r="K60">
        <v>28.23</v>
      </c>
      <c r="L60">
        <v>31.62</v>
      </c>
      <c r="M60">
        <v>28.66</v>
      </c>
      <c r="N60">
        <v>24.09</v>
      </c>
      <c r="O60">
        <v>26.39</v>
      </c>
      <c r="P60">
        <v>25.03</v>
      </c>
      <c r="Q60">
        <v>25.4</v>
      </c>
      <c r="R60">
        <v>22.68</v>
      </c>
      <c r="S60">
        <v>21.19</v>
      </c>
      <c r="T60">
        <v>23.28</v>
      </c>
      <c r="U60" s="22">
        <v>0.19025000345450405</v>
      </c>
    </row>
    <row r="61" spans="1:30" x14ac:dyDescent="0.35">
      <c r="B61">
        <v>2020</v>
      </c>
      <c r="C61">
        <v>13.45</v>
      </c>
      <c r="D61">
        <v>3.39</v>
      </c>
      <c r="E61">
        <v>8.67</v>
      </c>
      <c r="F61">
        <v>13.13</v>
      </c>
      <c r="G61">
        <v>10.199999999999999</v>
      </c>
      <c r="H61">
        <v>4.5599999999999996</v>
      </c>
      <c r="I61">
        <v>1.48</v>
      </c>
      <c r="J61">
        <v>11.68</v>
      </c>
      <c r="K61">
        <v>10.93</v>
      </c>
      <c r="L61">
        <v>15.14</v>
      </c>
      <c r="M61">
        <v>14.09</v>
      </c>
      <c r="N61">
        <v>6.27</v>
      </c>
      <c r="O61">
        <v>7.55</v>
      </c>
      <c r="P61">
        <v>1.46</v>
      </c>
      <c r="Q61">
        <v>-1.88</v>
      </c>
      <c r="R61">
        <v>4.6100000000000003</v>
      </c>
      <c r="S61">
        <v>8.75</v>
      </c>
      <c r="T61">
        <v>15.3</v>
      </c>
      <c r="U61" s="22">
        <v>9.8063851711965189E-2</v>
      </c>
    </row>
    <row r="62" spans="1:30" x14ac:dyDescent="0.35">
      <c r="B62">
        <v>2021</v>
      </c>
      <c r="C62">
        <v>29.1</v>
      </c>
      <c r="D62">
        <v>32.61</v>
      </c>
      <c r="E62">
        <v>44.24</v>
      </c>
      <c r="F62">
        <v>29.57</v>
      </c>
      <c r="G62">
        <v>29.04</v>
      </c>
      <c r="H62">
        <v>32.04</v>
      </c>
      <c r="I62">
        <v>34.630000000000003</v>
      </c>
      <c r="J62">
        <v>51.64</v>
      </c>
      <c r="K62">
        <v>28.66</v>
      </c>
      <c r="L62">
        <v>30.3</v>
      </c>
      <c r="M62">
        <v>27.94</v>
      </c>
      <c r="N62">
        <v>30.05</v>
      </c>
      <c r="O62">
        <v>35.799999999999997</v>
      </c>
      <c r="P62">
        <v>28.09</v>
      </c>
      <c r="Q62">
        <v>35.29</v>
      </c>
      <c r="R62">
        <v>33.659999999999997</v>
      </c>
      <c r="S62">
        <v>37.020000000000003</v>
      </c>
      <c r="T62">
        <v>72.5</v>
      </c>
      <c r="U62" s="22">
        <v>0.15215541031034174</v>
      </c>
    </row>
    <row r="63" spans="1:30" x14ac:dyDescent="0.35">
      <c r="B63">
        <v>2022</v>
      </c>
      <c r="C63">
        <v>-12.51</v>
      </c>
      <c r="D63">
        <v>-4.6900000000000004</v>
      </c>
      <c r="E63">
        <v>-2.59</v>
      </c>
      <c r="F63">
        <v>-13.96</v>
      </c>
      <c r="G63">
        <v>-6.7</v>
      </c>
      <c r="H63">
        <v>-5.24</v>
      </c>
      <c r="I63">
        <v>-2.87</v>
      </c>
      <c r="J63">
        <v>-3.18</v>
      </c>
      <c r="K63">
        <v>-14.35</v>
      </c>
      <c r="L63">
        <v>-13.66</v>
      </c>
      <c r="M63">
        <v>-9.3699999999999992</v>
      </c>
      <c r="N63">
        <v>-4.1900000000000004</v>
      </c>
      <c r="O63">
        <v>-6.19</v>
      </c>
      <c r="P63">
        <v>-4.24</v>
      </c>
      <c r="Q63">
        <v>-4.41</v>
      </c>
      <c r="R63">
        <v>-1.37</v>
      </c>
      <c r="S63">
        <v>-2.98</v>
      </c>
      <c r="T63">
        <v>-3.6</v>
      </c>
      <c r="U63" s="22">
        <v>-0.15264415628632122</v>
      </c>
    </row>
    <row r="65" spans="1:21" x14ac:dyDescent="0.35">
      <c r="A65" s="2" t="s">
        <v>45</v>
      </c>
      <c r="U65" s="23" t="s">
        <v>47</v>
      </c>
    </row>
    <row r="66" spans="1:21" x14ac:dyDescent="0.35">
      <c r="B66">
        <v>202311</v>
      </c>
      <c r="C66">
        <v>355</v>
      </c>
      <c r="D66">
        <v>510</v>
      </c>
      <c r="E66">
        <v>476</v>
      </c>
      <c r="F66">
        <v>245</v>
      </c>
      <c r="G66">
        <v>228</v>
      </c>
      <c r="H66">
        <v>243</v>
      </c>
      <c r="I66">
        <v>305</v>
      </c>
      <c r="J66">
        <v>320</v>
      </c>
      <c r="K66">
        <v>132</v>
      </c>
      <c r="L66">
        <v>113</v>
      </c>
      <c r="M66">
        <v>110</v>
      </c>
      <c r="N66">
        <v>118</v>
      </c>
      <c r="O66">
        <v>122</v>
      </c>
      <c r="P66">
        <v>121</v>
      </c>
      <c r="Q66">
        <v>149</v>
      </c>
      <c r="R66">
        <v>156</v>
      </c>
      <c r="S66">
        <v>172</v>
      </c>
      <c r="T66">
        <v>148</v>
      </c>
      <c r="U66" s="24">
        <v>474</v>
      </c>
    </row>
    <row r="69" spans="1:21" x14ac:dyDescent="0.35">
      <c r="A69" s="1" t="s">
        <v>54</v>
      </c>
    </row>
    <row r="71" spans="1:21" x14ac:dyDescent="0.35">
      <c r="A71" s="2" t="s">
        <v>30</v>
      </c>
      <c r="C71" s="2"/>
    </row>
    <row r="72" spans="1:21" x14ac:dyDescent="0.35">
      <c r="C72" s="1" t="s">
        <v>32</v>
      </c>
      <c r="D72" s="1" t="s">
        <v>33</v>
      </c>
      <c r="E72" s="1" t="s">
        <v>34</v>
      </c>
      <c r="F72" s="1" t="s">
        <v>35</v>
      </c>
      <c r="G72" s="1" t="s">
        <v>36</v>
      </c>
      <c r="H72" s="1" t="s">
        <v>37</v>
      </c>
      <c r="I72" s="1" t="s">
        <v>38</v>
      </c>
      <c r="J72" s="1" t="s">
        <v>39</v>
      </c>
      <c r="K72" s="1" t="s">
        <v>40</v>
      </c>
      <c r="L72" s="17">
        <v>45628</v>
      </c>
      <c r="M72" s="17">
        <v>45629</v>
      </c>
      <c r="N72" s="17">
        <v>45630</v>
      </c>
      <c r="O72" s="17">
        <v>45631</v>
      </c>
      <c r="P72" s="17">
        <v>45632</v>
      </c>
      <c r="Q72" s="17">
        <v>45633</v>
      </c>
      <c r="R72" s="17">
        <v>45634</v>
      </c>
      <c r="S72" s="17">
        <v>45635</v>
      </c>
      <c r="T72" s="1" t="s">
        <v>41</v>
      </c>
      <c r="U72" s="19" t="s">
        <v>43</v>
      </c>
    </row>
    <row r="73" spans="1:21" x14ac:dyDescent="0.35">
      <c r="B73">
        <v>2018</v>
      </c>
      <c r="C73">
        <v>-0.35</v>
      </c>
      <c r="D73">
        <v>-7.29</v>
      </c>
      <c r="E73">
        <v>-14.48</v>
      </c>
      <c r="F73">
        <v>0.73</v>
      </c>
      <c r="G73">
        <v>-2.0499999999999998</v>
      </c>
      <c r="H73">
        <v>-9.33</v>
      </c>
      <c r="I73">
        <v>-11.67</v>
      </c>
      <c r="J73">
        <v>-18.420000000000002</v>
      </c>
      <c r="K73">
        <v>3.59</v>
      </c>
      <c r="L73">
        <v>-2.8</v>
      </c>
      <c r="M73">
        <v>-2.75</v>
      </c>
      <c r="N73">
        <v>-0.98</v>
      </c>
      <c r="O73">
        <v>-7.75</v>
      </c>
      <c r="P73">
        <v>-10.78</v>
      </c>
      <c r="Q73">
        <v>-11.4</v>
      </c>
      <c r="R73">
        <v>-11.72</v>
      </c>
      <c r="S73">
        <v>-16.489999999999998</v>
      </c>
      <c r="T73">
        <v>-22</v>
      </c>
      <c r="U73" s="22">
        <v>-0.11558094563292176</v>
      </c>
    </row>
    <row r="74" spans="1:21" x14ac:dyDescent="0.35">
      <c r="B74">
        <v>2019</v>
      </c>
      <c r="C74">
        <v>33.74</v>
      </c>
      <c r="D74">
        <v>27.29</v>
      </c>
      <c r="E74">
        <v>26</v>
      </c>
      <c r="F74">
        <v>36.85</v>
      </c>
      <c r="G74">
        <v>26.6</v>
      </c>
      <c r="H74">
        <v>30.2</v>
      </c>
      <c r="I74">
        <v>21.54</v>
      </c>
      <c r="J74">
        <v>27.26</v>
      </c>
      <c r="K74">
        <v>34.32</v>
      </c>
      <c r="L74">
        <v>40.68</v>
      </c>
      <c r="M74">
        <v>24.69</v>
      </c>
      <c r="N74">
        <v>30.15</v>
      </c>
      <c r="O74">
        <v>28.57</v>
      </c>
      <c r="P74">
        <v>32.68</v>
      </c>
      <c r="Q74">
        <v>17.940000000000001</v>
      </c>
      <c r="R74">
        <v>26.44</v>
      </c>
      <c r="S74">
        <v>30.39</v>
      </c>
      <c r="T74">
        <v>20.38</v>
      </c>
      <c r="U74" s="22">
        <v>0.19025000345450405</v>
      </c>
    </row>
    <row r="75" spans="1:21" x14ac:dyDescent="0.35">
      <c r="B75">
        <v>2020</v>
      </c>
      <c r="C75">
        <v>36.68</v>
      </c>
      <c r="D75">
        <v>1.76</v>
      </c>
      <c r="E75">
        <v>-2.08</v>
      </c>
      <c r="F75">
        <v>41.74</v>
      </c>
      <c r="G75">
        <v>19.940000000000001</v>
      </c>
      <c r="H75">
        <v>7.88</v>
      </c>
      <c r="I75">
        <v>-10.07</v>
      </c>
      <c r="J75">
        <v>-1.64</v>
      </c>
      <c r="K75">
        <v>48.2</v>
      </c>
      <c r="L75">
        <v>31.37</v>
      </c>
      <c r="M75">
        <v>21.59</v>
      </c>
      <c r="N75">
        <v>14.66</v>
      </c>
      <c r="O75">
        <v>7.21</v>
      </c>
      <c r="P75">
        <v>8.59</v>
      </c>
      <c r="Q75">
        <v>-16.670000000000002</v>
      </c>
      <c r="R75">
        <v>-1.3</v>
      </c>
      <c r="S75">
        <v>2.2599999999999998</v>
      </c>
      <c r="T75">
        <v>-10.97</v>
      </c>
      <c r="U75" s="22">
        <v>9.8063851711965189E-2</v>
      </c>
    </row>
    <row r="76" spans="1:21" x14ac:dyDescent="0.35">
      <c r="B76">
        <v>2021</v>
      </c>
      <c r="C76">
        <v>24.74</v>
      </c>
      <c r="D76">
        <v>20.67</v>
      </c>
      <c r="E76">
        <v>37.93</v>
      </c>
      <c r="F76">
        <v>23.96</v>
      </c>
      <c r="G76">
        <v>24.75</v>
      </c>
      <c r="H76">
        <v>20.8</v>
      </c>
      <c r="I76">
        <v>31.56</v>
      </c>
      <c r="J76">
        <v>40.81</v>
      </c>
      <c r="K76">
        <v>23.78</v>
      </c>
      <c r="L76">
        <v>23.25</v>
      </c>
      <c r="M76">
        <v>28.67</v>
      </c>
      <c r="N76">
        <v>17.690000000000001</v>
      </c>
      <c r="O76">
        <v>12.94</v>
      </c>
      <c r="P76">
        <v>31.97</v>
      </c>
      <c r="Q76">
        <v>25.5</v>
      </c>
      <c r="R76">
        <v>36.700000000000003</v>
      </c>
      <c r="S76">
        <v>39.659999999999997</v>
      </c>
      <c r="T76">
        <v>44.74</v>
      </c>
      <c r="U76" s="22">
        <v>0.15215541031034174</v>
      </c>
    </row>
    <row r="77" spans="1:21" x14ac:dyDescent="0.35">
      <c r="B77">
        <v>2022</v>
      </c>
      <c r="C77">
        <v>-25.77</v>
      </c>
      <c r="D77">
        <v>-9.01</v>
      </c>
      <c r="E77">
        <v>2.99</v>
      </c>
      <c r="F77">
        <v>-27.86</v>
      </c>
      <c r="G77">
        <v>-15.48</v>
      </c>
      <c r="H77">
        <v>-12.51</v>
      </c>
      <c r="I77">
        <v>3.66</v>
      </c>
      <c r="J77">
        <v>-1.47</v>
      </c>
      <c r="K77">
        <v>-29.59</v>
      </c>
      <c r="L77">
        <v>-22.15</v>
      </c>
      <c r="M77">
        <v>-18.47</v>
      </c>
      <c r="N77">
        <v>-8.18</v>
      </c>
      <c r="O77">
        <v>-10.14</v>
      </c>
      <c r="P77">
        <v>-14.35</v>
      </c>
      <c r="Q77">
        <v>-1.72</v>
      </c>
      <c r="R77">
        <v>8.09</v>
      </c>
      <c r="S77">
        <v>-0.44</v>
      </c>
      <c r="T77">
        <v>-4.01</v>
      </c>
      <c r="U77" s="22">
        <v>-0.15264415628632122</v>
      </c>
    </row>
    <row r="79" spans="1:21" x14ac:dyDescent="0.35">
      <c r="A79" s="2" t="s">
        <v>44</v>
      </c>
      <c r="C79" s="2"/>
    </row>
    <row r="80" spans="1:21" x14ac:dyDescent="0.35">
      <c r="B80">
        <v>2018</v>
      </c>
      <c r="C80">
        <v>-11.34</v>
      </c>
      <c r="D80">
        <v>-15.33</v>
      </c>
      <c r="E80">
        <v>-18.649999999999999</v>
      </c>
      <c r="F80">
        <v>-11.07</v>
      </c>
      <c r="G80">
        <v>-11.23</v>
      </c>
      <c r="H80">
        <v>-17.89</v>
      </c>
      <c r="I80">
        <v>-15.36</v>
      </c>
      <c r="J80">
        <v>-20.12</v>
      </c>
      <c r="K80">
        <v>-11.45</v>
      </c>
      <c r="L80">
        <v>-10.81</v>
      </c>
      <c r="M80">
        <v>-11.8</v>
      </c>
      <c r="N80">
        <v>-10.66</v>
      </c>
      <c r="O80">
        <v>-15.29</v>
      </c>
      <c r="P80">
        <v>-20.22</v>
      </c>
      <c r="Q80">
        <v>-14.91</v>
      </c>
      <c r="R80">
        <v>-16.05</v>
      </c>
      <c r="S80">
        <v>-15.68</v>
      </c>
      <c r="T80">
        <v>-24.18</v>
      </c>
      <c r="U80" s="22">
        <v>-0.11558094563292176</v>
      </c>
    </row>
    <row r="81" spans="1:21" x14ac:dyDescent="0.35">
      <c r="B81">
        <v>2019</v>
      </c>
      <c r="C81">
        <v>33.619999999999997</v>
      </c>
      <c r="D81">
        <v>22.13</v>
      </c>
      <c r="E81">
        <v>16.149999999999999</v>
      </c>
      <c r="F81">
        <v>35.229999999999997</v>
      </c>
      <c r="G81">
        <v>26.89</v>
      </c>
      <c r="H81">
        <v>23.63</v>
      </c>
      <c r="I81">
        <v>18.850000000000001</v>
      </c>
      <c r="J81">
        <v>13.78</v>
      </c>
      <c r="K81">
        <v>43.86</v>
      </c>
      <c r="L81">
        <v>26.33</v>
      </c>
      <c r="M81">
        <v>29.76</v>
      </c>
      <c r="N81">
        <v>24.37</v>
      </c>
      <c r="O81">
        <v>26.97</v>
      </c>
      <c r="P81">
        <v>21.34</v>
      </c>
      <c r="Q81">
        <v>17.149999999999999</v>
      </c>
      <c r="R81">
        <v>20.3</v>
      </c>
      <c r="S81">
        <v>20.57</v>
      </c>
      <c r="T81">
        <v>7.61</v>
      </c>
      <c r="U81" s="22">
        <v>0.19025000345450405</v>
      </c>
    </row>
    <row r="82" spans="1:21" x14ac:dyDescent="0.35">
      <c r="B82">
        <v>2020</v>
      </c>
      <c r="C82">
        <v>47.93</v>
      </c>
      <c r="D82">
        <v>28</v>
      </c>
      <c r="E82">
        <v>28.27</v>
      </c>
      <c r="F82">
        <v>48.27</v>
      </c>
      <c r="G82">
        <v>41.41</v>
      </c>
      <c r="H82">
        <v>31.23</v>
      </c>
      <c r="I82">
        <v>15.17</v>
      </c>
      <c r="J82">
        <v>36.82</v>
      </c>
      <c r="K82">
        <v>52.24</v>
      </c>
      <c r="L82">
        <v>44.09</v>
      </c>
      <c r="M82">
        <v>47.19</v>
      </c>
      <c r="N82">
        <v>35.5</v>
      </c>
      <c r="O82">
        <v>28.96</v>
      </c>
      <c r="P82">
        <v>32.79</v>
      </c>
      <c r="Q82">
        <v>15.9</v>
      </c>
      <c r="R82">
        <v>14.43</v>
      </c>
      <c r="S82">
        <v>21.06</v>
      </c>
      <c r="T82">
        <v>53.77</v>
      </c>
      <c r="U82" s="22">
        <v>9.8063851711965189E-2</v>
      </c>
    </row>
    <row r="83" spans="1:21" x14ac:dyDescent="0.35">
      <c r="B83">
        <v>2021</v>
      </c>
      <c r="C83">
        <v>2.83</v>
      </c>
      <c r="D83">
        <v>20.66</v>
      </c>
      <c r="E83">
        <v>55.64</v>
      </c>
      <c r="F83">
        <v>1.1499999999999999</v>
      </c>
      <c r="G83">
        <v>12.24</v>
      </c>
      <c r="H83">
        <v>22.24</v>
      </c>
      <c r="I83">
        <v>28.15</v>
      </c>
      <c r="J83">
        <v>66.290000000000006</v>
      </c>
      <c r="K83">
        <v>0.47</v>
      </c>
      <c r="L83">
        <v>1.96</v>
      </c>
      <c r="M83">
        <v>6.52</v>
      </c>
      <c r="N83">
        <v>18.760000000000002</v>
      </c>
      <c r="O83">
        <v>16.48</v>
      </c>
      <c r="P83">
        <v>28.68</v>
      </c>
      <c r="Q83">
        <v>19.41</v>
      </c>
      <c r="R83">
        <v>36.24</v>
      </c>
      <c r="S83">
        <v>45.86</v>
      </c>
      <c r="T83">
        <v>91.76</v>
      </c>
      <c r="U83" s="22">
        <v>0.15215541031034174</v>
      </c>
    </row>
    <row r="84" spans="1:21" x14ac:dyDescent="0.35">
      <c r="B84">
        <v>2022</v>
      </c>
      <c r="C84">
        <v>-32.369999999999997</v>
      </c>
      <c r="D84">
        <v>-23.51</v>
      </c>
      <c r="E84">
        <v>-16.32</v>
      </c>
      <c r="F84">
        <v>-33.36</v>
      </c>
      <c r="G84">
        <v>-28.44</v>
      </c>
      <c r="H84">
        <v>-24.52</v>
      </c>
      <c r="I84">
        <v>-19.739999999999998</v>
      </c>
      <c r="J84">
        <v>-13.97</v>
      </c>
      <c r="K84">
        <v>-35.51</v>
      </c>
      <c r="L84">
        <v>-30.86</v>
      </c>
      <c r="M84">
        <v>-29.9</v>
      </c>
      <c r="N84">
        <v>-26.95</v>
      </c>
      <c r="O84">
        <v>-25.24</v>
      </c>
      <c r="P84">
        <v>-23.76</v>
      </c>
      <c r="Q84">
        <v>-17</v>
      </c>
      <c r="R84">
        <v>-22.56</v>
      </c>
      <c r="S84">
        <v>-13.88</v>
      </c>
      <c r="T84">
        <v>-13.38</v>
      </c>
      <c r="U84" s="22">
        <v>-0.15264415628632122</v>
      </c>
    </row>
    <row r="86" spans="1:21" x14ac:dyDescent="0.35">
      <c r="A86" s="2" t="s">
        <v>45</v>
      </c>
      <c r="U86" s="23" t="s">
        <v>47</v>
      </c>
    </row>
    <row r="87" spans="1:21" x14ac:dyDescent="0.35">
      <c r="B87">
        <v>202311</v>
      </c>
      <c r="C87">
        <v>868</v>
      </c>
      <c r="D87">
        <v>1150</v>
      </c>
      <c r="E87">
        <v>1328</v>
      </c>
      <c r="F87">
        <v>623</v>
      </c>
      <c r="G87">
        <v>531</v>
      </c>
      <c r="H87">
        <v>589</v>
      </c>
      <c r="I87">
        <v>624</v>
      </c>
      <c r="J87">
        <v>979</v>
      </c>
      <c r="K87">
        <v>330</v>
      </c>
      <c r="L87">
        <v>293</v>
      </c>
      <c r="M87">
        <v>245</v>
      </c>
      <c r="N87">
        <v>286</v>
      </c>
      <c r="O87">
        <v>288</v>
      </c>
      <c r="P87">
        <v>301</v>
      </c>
      <c r="Q87">
        <v>275</v>
      </c>
      <c r="R87">
        <v>349</v>
      </c>
      <c r="S87">
        <v>431</v>
      </c>
      <c r="T87">
        <v>548</v>
      </c>
      <c r="U87" s="24">
        <v>474</v>
      </c>
    </row>
    <row r="90" spans="1:21" x14ac:dyDescent="0.35">
      <c r="A90" s="1" t="s">
        <v>55</v>
      </c>
    </row>
    <row r="92" spans="1:21" x14ac:dyDescent="0.35">
      <c r="A92" s="2" t="s">
        <v>30</v>
      </c>
      <c r="C92" s="2"/>
    </row>
    <row r="93" spans="1:21" x14ac:dyDescent="0.35">
      <c r="C93" s="1" t="s">
        <v>32</v>
      </c>
      <c r="D93" s="1" t="s">
        <v>33</v>
      </c>
      <c r="E93" s="1" t="s">
        <v>34</v>
      </c>
      <c r="F93" s="1" t="s">
        <v>35</v>
      </c>
      <c r="G93" s="1" t="s">
        <v>36</v>
      </c>
      <c r="H93" s="1" t="s">
        <v>37</v>
      </c>
      <c r="I93" s="1" t="s">
        <v>38</v>
      </c>
      <c r="J93" s="1" t="s">
        <v>39</v>
      </c>
      <c r="K93" s="1" t="s">
        <v>40</v>
      </c>
      <c r="L93" s="17">
        <v>45628</v>
      </c>
      <c r="M93" s="17">
        <v>45629</v>
      </c>
      <c r="N93" s="17">
        <v>45630</v>
      </c>
      <c r="O93" s="17">
        <v>45631</v>
      </c>
      <c r="P93" s="17">
        <v>45632</v>
      </c>
      <c r="Q93" s="17">
        <v>45633</v>
      </c>
      <c r="R93" s="17">
        <v>45634</v>
      </c>
      <c r="S93" s="17">
        <v>45635</v>
      </c>
      <c r="T93" s="1" t="s">
        <v>41</v>
      </c>
      <c r="U93" s="19" t="s">
        <v>43</v>
      </c>
    </row>
    <row r="94" spans="1:21" x14ac:dyDescent="0.35">
      <c r="B94">
        <v>2018</v>
      </c>
      <c r="C94">
        <v>2.77</v>
      </c>
      <c r="D94">
        <v>-8.9700000000000006</v>
      </c>
      <c r="E94">
        <v>-11.3</v>
      </c>
      <c r="F94">
        <v>8.1999999999999993</v>
      </c>
      <c r="G94">
        <v>-4.62</v>
      </c>
      <c r="H94">
        <v>-10.39</v>
      </c>
      <c r="I94">
        <v>-12.1</v>
      </c>
      <c r="J94">
        <v>-10.78</v>
      </c>
      <c r="K94">
        <v>16.98</v>
      </c>
      <c r="L94">
        <v>2.06</v>
      </c>
      <c r="M94">
        <v>-6.48</v>
      </c>
      <c r="N94">
        <v>-2.6</v>
      </c>
      <c r="O94">
        <v>-11.16</v>
      </c>
      <c r="P94">
        <v>-9.64</v>
      </c>
      <c r="Q94">
        <v>-12.2</v>
      </c>
      <c r="R94">
        <v>-12.95</v>
      </c>
      <c r="S94">
        <v>-6.84</v>
      </c>
      <c r="T94">
        <v>-20.9</v>
      </c>
      <c r="U94" s="22">
        <v>-0.11558094563292176</v>
      </c>
    </row>
    <row r="95" spans="1:21" x14ac:dyDescent="0.35">
      <c r="B95">
        <v>2019</v>
      </c>
      <c r="C95">
        <v>34.65</v>
      </c>
      <c r="D95">
        <v>28.49</v>
      </c>
      <c r="E95">
        <v>25.84</v>
      </c>
      <c r="F95">
        <v>33.42</v>
      </c>
      <c r="G95">
        <v>31.02</v>
      </c>
      <c r="H95">
        <v>27.52</v>
      </c>
      <c r="I95">
        <v>33.71</v>
      </c>
      <c r="J95">
        <v>22.13</v>
      </c>
      <c r="K95">
        <v>24.73</v>
      </c>
      <c r="L95">
        <v>44.06</v>
      </c>
      <c r="M95">
        <v>38.619999999999997</v>
      </c>
      <c r="N95">
        <v>22.76</v>
      </c>
      <c r="O95">
        <v>29.13</v>
      </c>
      <c r="P95">
        <v>25.23</v>
      </c>
      <c r="Q95">
        <v>36.9</v>
      </c>
      <c r="R95">
        <v>29.15</v>
      </c>
      <c r="S95">
        <v>22.67</v>
      </c>
      <c r="T95">
        <v>19.87</v>
      </c>
      <c r="U95" s="22">
        <v>0.19025000345450405</v>
      </c>
    </row>
    <row r="96" spans="1:21" x14ac:dyDescent="0.35">
      <c r="B96">
        <v>2020</v>
      </c>
      <c r="C96">
        <v>38.28</v>
      </c>
      <c r="D96">
        <v>7.44</v>
      </c>
      <c r="E96">
        <v>-3.86</v>
      </c>
      <c r="F96">
        <v>43.07</v>
      </c>
      <c r="G96">
        <v>20.399999999999999</v>
      </c>
      <c r="H96">
        <v>8.5399999999999991</v>
      </c>
      <c r="I96">
        <v>-0.65</v>
      </c>
      <c r="J96">
        <v>-10.51</v>
      </c>
      <c r="K96">
        <v>55.54</v>
      </c>
      <c r="L96">
        <v>30.13</v>
      </c>
      <c r="M96">
        <v>24.85</v>
      </c>
      <c r="N96">
        <v>13.91</v>
      </c>
      <c r="O96">
        <v>3.85</v>
      </c>
      <c r="P96">
        <v>15.47</v>
      </c>
      <c r="Q96">
        <v>-3.59</v>
      </c>
      <c r="R96">
        <v>1.61</v>
      </c>
      <c r="S96">
        <v>-15.46</v>
      </c>
      <c r="T96">
        <v>1.64</v>
      </c>
      <c r="U96" s="22">
        <v>9.8063851711965189E-2</v>
      </c>
    </row>
    <row r="97" spans="1:21" x14ac:dyDescent="0.35">
      <c r="B97">
        <v>2021</v>
      </c>
      <c r="C97">
        <v>24.91</v>
      </c>
      <c r="D97">
        <v>31.78</v>
      </c>
      <c r="E97">
        <v>28.68</v>
      </c>
      <c r="F97">
        <v>23.34</v>
      </c>
      <c r="G97">
        <v>31.77</v>
      </c>
      <c r="H97">
        <v>26.38</v>
      </c>
      <c r="I97">
        <v>31.17</v>
      </c>
      <c r="J97">
        <v>27.58</v>
      </c>
      <c r="K97">
        <v>21.82</v>
      </c>
      <c r="L97">
        <v>25.77</v>
      </c>
      <c r="M97">
        <v>27.91</v>
      </c>
      <c r="N97">
        <v>36.86</v>
      </c>
      <c r="O97">
        <v>28.68</v>
      </c>
      <c r="P97">
        <v>22.68</v>
      </c>
      <c r="Q97">
        <v>32.43</v>
      </c>
      <c r="R97">
        <v>30.11</v>
      </c>
      <c r="S97">
        <v>25.5</v>
      </c>
      <c r="T97">
        <v>29.05</v>
      </c>
      <c r="U97" s="22">
        <v>0.15215541031034174</v>
      </c>
    </row>
    <row r="98" spans="1:21" x14ac:dyDescent="0.35">
      <c r="B98">
        <v>2022</v>
      </c>
      <c r="C98">
        <v>-25.7</v>
      </c>
      <c r="D98">
        <v>-12.96</v>
      </c>
      <c r="E98">
        <v>-5.85</v>
      </c>
      <c r="F98">
        <v>-31.52</v>
      </c>
      <c r="G98">
        <v>-13.12</v>
      </c>
      <c r="H98">
        <v>-15.03</v>
      </c>
      <c r="I98">
        <v>-5.37</v>
      </c>
      <c r="J98">
        <v>-4.71</v>
      </c>
      <c r="K98">
        <v>-36.85</v>
      </c>
      <c r="L98">
        <v>-27.66</v>
      </c>
      <c r="M98">
        <v>-12.04</v>
      </c>
      <c r="N98">
        <v>-12.87</v>
      </c>
      <c r="O98">
        <v>-18.920000000000002</v>
      </c>
      <c r="P98">
        <v>-8.35</v>
      </c>
      <c r="Q98">
        <v>-4.0599999999999996</v>
      </c>
      <c r="R98">
        <v>-7.47</v>
      </c>
      <c r="S98">
        <v>1.38</v>
      </c>
      <c r="T98">
        <v>-21.21</v>
      </c>
      <c r="U98" s="22">
        <v>-0.15264415628632122</v>
      </c>
    </row>
    <row r="100" spans="1:21" x14ac:dyDescent="0.35">
      <c r="A100" s="2" t="s">
        <v>44</v>
      </c>
      <c r="C100" s="2"/>
    </row>
    <row r="101" spans="1:21" x14ac:dyDescent="0.35">
      <c r="B101">
        <v>2018</v>
      </c>
      <c r="C101">
        <v>-5.61</v>
      </c>
      <c r="D101">
        <v>-10.98</v>
      </c>
      <c r="E101">
        <v>-15.49</v>
      </c>
      <c r="F101">
        <v>-3.15</v>
      </c>
      <c r="G101">
        <v>-11.17</v>
      </c>
      <c r="H101">
        <v>-10.28</v>
      </c>
      <c r="I101">
        <v>-12.13</v>
      </c>
      <c r="J101">
        <v>-16.690000000000001</v>
      </c>
      <c r="K101">
        <v>-0.46</v>
      </c>
      <c r="L101">
        <v>-5.63</v>
      </c>
      <c r="M101">
        <v>-10.72</v>
      </c>
      <c r="N101">
        <v>-11.69</v>
      </c>
      <c r="O101">
        <v>-11.36</v>
      </c>
      <c r="P101">
        <v>-9.16</v>
      </c>
      <c r="Q101">
        <v>-11.61</v>
      </c>
      <c r="R101">
        <v>-12.55</v>
      </c>
      <c r="S101">
        <v>-14.1</v>
      </c>
      <c r="T101">
        <v>-18.88</v>
      </c>
      <c r="U101" s="22">
        <v>-0.11558094563292176</v>
      </c>
    </row>
    <row r="102" spans="1:21" x14ac:dyDescent="0.35">
      <c r="B102">
        <v>2019</v>
      </c>
      <c r="C102">
        <v>27.97</v>
      </c>
      <c r="D102">
        <v>25.4</v>
      </c>
      <c r="E102">
        <v>18.95</v>
      </c>
      <c r="F102">
        <v>26.3</v>
      </c>
      <c r="G102">
        <v>28.77</v>
      </c>
      <c r="H102">
        <v>25.84</v>
      </c>
      <c r="I102">
        <v>25.11</v>
      </c>
      <c r="J102">
        <v>15.76</v>
      </c>
      <c r="K102">
        <v>24.84</v>
      </c>
      <c r="L102">
        <v>28.07</v>
      </c>
      <c r="M102">
        <v>32.130000000000003</v>
      </c>
      <c r="N102">
        <v>25.22</v>
      </c>
      <c r="O102">
        <v>27.36</v>
      </c>
      <c r="P102">
        <v>24.32</v>
      </c>
      <c r="Q102">
        <v>24.48</v>
      </c>
      <c r="R102">
        <v>25.87</v>
      </c>
      <c r="S102">
        <v>20.149999999999999</v>
      </c>
      <c r="T102">
        <v>11.49</v>
      </c>
      <c r="U102" s="22">
        <v>0.19025000345450405</v>
      </c>
    </row>
    <row r="103" spans="1:21" x14ac:dyDescent="0.35">
      <c r="B103">
        <v>2020</v>
      </c>
      <c r="C103">
        <v>27.97</v>
      </c>
      <c r="D103">
        <v>6.57</v>
      </c>
      <c r="E103">
        <v>13.52</v>
      </c>
      <c r="F103">
        <v>33.83</v>
      </c>
      <c r="G103">
        <v>11.71</v>
      </c>
      <c r="H103">
        <v>4.74</v>
      </c>
      <c r="I103">
        <v>8.67</v>
      </c>
      <c r="J103">
        <v>14.49</v>
      </c>
      <c r="K103">
        <v>34.549999999999997</v>
      </c>
      <c r="L103">
        <v>33.270000000000003</v>
      </c>
      <c r="M103">
        <v>14.46</v>
      </c>
      <c r="N103">
        <v>8.94</v>
      </c>
      <c r="O103">
        <v>11.21</v>
      </c>
      <c r="P103">
        <v>-1.5</v>
      </c>
      <c r="Q103">
        <v>6.92</v>
      </c>
      <c r="R103">
        <v>10.41</v>
      </c>
      <c r="S103">
        <v>14.99</v>
      </c>
      <c r="T103">
        <v>13.12</v>
      </c>
      <c r="U103" s="22">
        <v>9.8063851711965189E-2</v>
      </c>
    </row>
    <row r="104" spans="1:21" x14ac:dyDescent="0.35">
      <c r="B104">
        <v>2021</v>
      </c>
      <c r="C104">
        <v>21.93</v>
      </c>
      <c r="D104">
        <v>36.119999999999997</v>
      </c>
      <c r="E104">
        <v>50.67</v>
      </c>
      <c r="F104">
        <v>21.14</v>
      </c>
      <c r="G104">
        <v>26.08</v>
      </c>
      <c r="H104">
        <v>38.35</v>
      </c>
      <c r="I104">
        <v>39.14</v>
      </c>
      <c r="J104">
        <v>56.54</v>
      </c>
      <c r="K104">
        <v>19.309999999999999</v>
      </c>
      <c r="L104">
        <v>23.29</v>
      </c>
      <c r="M104">
        <v>23.6</v>
      </c>
      <c r="N104">
        <v>28.57</v>
      </c>
      <c r="O104">
        <v>50.86</v>
      </c>
      <c r="P104">
        <v>27.26</v>
      </c>
      <c r="Q104">
        <v>38.119999999999997</v>
      </c>
      <c r="R104">
        <v>39.520000000000003</v>
      </c>
      <c r="S104">
        <v>49.89</v>
      </c>
      <c r="T104">
        <v>62.9</v>
      </c>
      <c r="U104" s="22">
        <v>0.15215541031034174</v>
      </c>
    </row>
    <row r="105" spans="1:21" x14ac:dyDescent="0.35">
      <c r="B105">
        <v>2022</v>
      </c>
      <c r="C105">
        <v>-19.88</v>
      </c>
      <c r="D105">
        <v>-10.49</v>
      </c>
      <c r="E105">
        <v>-11.51</v>
      </c>
      <c r="F105">
        <v>-22.28</v>
      </c>
      <c r="G105">
        <v>-14.38</v>
      </c>
      <c r="H105">
        <v>-11.66</v>
      </c>
      <c r="I105">
        <v>-6.42</v>
      </c>
      <c r="J105">
        <v>-13.25</v>
      </c>
      <c r="K105">
        <v>-25.41</v>
      </c>
      <c r="L105">
        <v>-17.86</v>
      </c>
      <c r="M105">
        <v>-13.77</v>
      </c>
      <c r="N105">
        <v>-15.09</v>
      </c>
      <c r="O105">
        <v>-15.38</v>
      </c>
      <c r="P105">
        <v>-8.32</v>
      </c>
      <c r="Q105">
        <v>-4.1900000000000004</v>
      </c>
      <c r="R105">
        <v>-8.39</v>
      </c>
      <c r="S105">
        <v>-8.23</v>
      </c>
      <c r="T105">
        <v>-19.170000000000002</v>
      </c>
      <c r="U105" s="22">
        <v>-0.15264415628632122</v>
      </c>
    </row>
    <row r="107" spans="1:21" x14ac:dyDescent="0.35">
      <c r="A107" s="2" t="s">
        <v>45</v>
      </c>
      <c r="U107" s="23" t="s">
        <v>47</v>
      </c>
    </row>
    <row r="108" spans="1:21" x14ac:dyDescent="0.35">
      <c r="B108">
        <v>202311</v>
      </c>
      <c r="C108">
        <v>657</v>
      </c>
      <c r="D108">
        <v>838</v>
      </c>
      <c r="E108">
        <v>587</v>
      </c>
      <c r="F108">
        <v>463</v>
      </c>
      <c r="G108">
        <v>381</v>
      </c>
      <c r="H108">
        <v>418</v>
      </c>
      <c r="I108">
        <v>466</v>
      </c>
      <c r="J108">
        <v>354</v>
      </c>
      <c r="K108">
        <v>254</v>
      </c>
      <c r="L108">
        <v>209</v>
      </c>
      <c r="M108">
        <v>194</v>
      </c>
      <c r="N108">
        <v>187</v>
      </c>
      <c r="O108">
        <v>170</v>
      </c>
      <c r="P108">
        <v>248</v>
      </c>
      <c r="Q108">
        <v>233</v>
      </c>
      <c r="R108">
        <v>233</v>
      </c>
      <c r="S108">
        <v>187</v>
      </c>
      <c r="T108">
        <v>167</v>
      </c>
      <c r="U108" s="24">
        <v>474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33D17-43AE-4A62-B2C5-CFC80205EEB1}">
  <dimension ref="A1:BL128"/>
  <sheetViews>
    <sheetView topLeftCell="A19" zoomScaleNormal="100" workbookViewId="0">
      <selection activeCell="D4" sqref="D4"/>
    </sheetView>
  </sheetViews>
  <sheetFormatPr defaultRowHeight="14.5" x14ac:dyDescent="0.35"/>
  <cols>
    <col min="1" max="1" width="8.1796875" customWidth="1"/>
    <col min="2" max="2" width="24.54296875" customWidth="1"/>
    <col min="4" max="4" width="11.08984375" customWidth="1"/>
    <col min="14" max="14" width="10.54296875" customWidth="1"/>
    <col min="16" max="16" width="22.6328125" customWidth="1"/>
    <col min="18" max="18" width="9.54296875" customWidth="1"/>
    <col min="19" max="19" width="27.1796875" customWidth="1"/>
    <col min="20" max="20" width="9.81640625" bestFit="1" customWidth="1"/>
    <col min="21" max="21" width="9.7265625" customWidth="1"/>
    <col min="22" max="22" width="12.54296875" customWidth="1"/>
    <col min="24" max="24" width="28.81640625" customWidth="1"/>
    <col min="25" max="25" width="9.81640625" customWidth="1"/>
    <col min="31" max="31" width="9.36328125" bestFit="1" customWidth="1"/>
    <col min="38" max="38" width="18.453125" customWidth="1"/>
    <col min="39" max="49" width="9" bestFit="1" customWidth="1"/>
  </cols>
  <sheetData>
    <row r="1" spans="1:64" x14ac:dyDescent="0.35">
      <c r="A1" s="1" t="s">
        <v>56</v>
      </c>
    </row>
    <row r="2" spans="1:64" x14ac:dyDescent="0.35">
      <c r="A2" s="91" t="s">
        <v>466</v>
      </c>
    </row>
    <row r="3" spans="1:64" x14ac:dyDescent="0.35">
      <c r="A3" s="91" t="s">
        <v>467</v>
      </c>
    </row>
    <row r="4" spans="1:64" x14ac:dyDescent="0.35">
      <c r="A4" s="91" t="s">
        <v>468</v>
      </c>
    </row>
    <row r="5" spans="1:64" x14ac:dyDescent="0.35">
      <c r="A5" s="91" t="s">
        <v>469</v>
      </c>
    </row>
    <row r="6" spans="1:64" x14ac:dyDescent="0.35">
      <c r="A6" s="91" t="s">
        <v>470</v>
      </c>
    </row>
    <row r="7" spans="1:64" x14ac:dyDescent="0.35">
      <c r="A7" s="1"/>
      <c r="X7" s="31" t="s">
        <v>57</v>
      </c>
      <c r="AL7" s="31" t="s">
        <v>58</v>
      </c>
    </row>
    <row r="8" spans="1:64" x14ac:dyDescent="0.35">
      <c r="A8" s="1" t="s">
        <v>59</v>
      </c>
      <c r="R8" s="32"/>
      <c r="T8" s="2" t="s">
        <v>60</v>
      </c>
      <c r="X8" s="2"/>
    </row>
    <row r="9" spans="1:64" x14ac:dyDescent="0.35">
      <c r="A9" s="2" t="s">
        <v>61</v>
      </c>
      <c r="B9" s="4" t="s">
        <v>10</v>
      </c>
      <c r="C9" s="4" t="s">
        <v>11</v>
      </c>
      <c r="D9" s="4" t="s">
        <v>12</v>
      </c>
      <c r="E9" s="4" t="s">
        <v>13</v>
      </c>
      <c r="F9" s="4" t="s">
        <v>14</v>
      </c>
      <c r="G9" s="4" t="s">
        <v>15</v>
      </c>
      <c r="H9" s="4" t="s">
        <v>16</v>
      </c>
      <c r="I9" s="4" t="s">
        <v>17</v>
      </c>
      <c r="J9" s="4" t="s">
        <v>18</v>
      </c>
      <c r="K9" s="4" t="s">
        <v>19</v>
      </c>
      <c r="L9" s="4" t="s">
        <v>7</v>
      </c>
      <c r="M9" s="4" t="s">
        <v>8</v>
      </c>
      <c r="N9" s="4" t="s">
        <v>9</v>
      </c>
      <c r="P9" s="4" t="s">
        <v>62</v>
      </c>
      <c r="R9" s="4"/>
      <c r="S9" s="4" t="s">
        <v>10</v>
      </c>
      <c r="T9" s="33" t="s">
        <v>63</v>
      </c>
      <c r="V9" s="33"/>
      <c r="W9" s="4"/>
      <c r="X9" s="4" t="s">
        <v>10</v>
      </c>
      <c r="Y9" s="4" t="s">
        <v>11</v>
      </c>
      <c r="Z9" s="4" t="s">
        <v>12</v>
      </c>
      <c r="AA9" s="4" t="s">
        <v>13</v>
      </c>
      <c r="AB9" s="4" t="s">
        <v>14</v>
      </c>
      <c r="AC9" s="4" t="s">
        <v>15</v>
      </c>
      <c r="AD9" s="4" t="s">
        <v>16</v>
      </c>
      <c r="AE9" s="4" t="s">
        <v>17</v>
      </c>
      <c r="AF9" s="4" t="s">
        <v>18</v>
      </c>
      <c r="AG9" s="4" t="s">
        <v>19</v>
      </c>
      <c r="AH9" s="4" t="s">
        <v>7</v>
      </c>
      <c r="AI9" s="4" t="s">
        <v>8</v>
      </c>
      <c r="AJ9" s="4" t="s">
        <v>9</v>
      </c>
      <c r="AK9" s="4"/>
      <c r="AL9" s="4" t="s">
        <v>10</v>
      </c>
      <c r="AM9" s="4" t="s">
        <v>11</v>
      </c>
      <c r="AN9" s="4" t="s">
        <v>12</v>
      </c>
      <c r="AO9" s="4" t="s">
        <v>13</v>
      </c>
      <c r="AP9" s="4" t="s">
        <v>14</v>
      </c>
      <c r="AQ9" s="4" t="s">
        <v>15</v>
      </c>
      <c r="AR9" s="4" t="s">
        <v>16</v>
      </c>
      <c r="AS9" s="4" t="s">
        <v>17</v>
      </c>
      <c r="AT9" s="4" t="s">
        <v>18</v>
      </c>
      <c r="AU9" s="4" t="s">
        <v>19</v>
      </c>
      <c r="AV9" s="4" t="s">
        <v>7</v>
      </c>
      <c r="AW9" s="4" t="s">
        <v>8</v>
      </c>
      <c r="AX9" s="4" t="s">
        <v>9</v>
      </c>
      <c r="AY9" s="33"/>
      <c r="AZ9" s="4" t="s">
        <v>10</v>
      </c>
      <c r="BA9" s="4" t="s">
        <v>11</v>
      </c>
      <c r="BB9" s="4" t="s">
        <v>12</v>
      </c>
      <c r="BC9" s="4" t="s">
        <v>13</v>
      </c>
      <c r="BD9" s="4" t="s">
        <v>14</v>
      </c>
      <c r="BE9" s="4" t="s">
        <v>15</v>
      </c>
      <c r="BF9" s="4" t="s">
        <v>16</v>
      </c>
      <c r="BG9" s="4" t="s">
        <v>17</v>
      </c>
      <c r="BH9" s="4" t="s">
        <v>18</v>
      </c>
      <c r="BI9" s="4" t="s">
        <v>19</v>
      </c>
      <c r="BJ9" s="4" t="s">
        <v>7</v>
      </c>
      <c r="BK9" s="4" t="s">
        <v>8</v>
      </c>
      <c r="BL9" s="4" t="s">
        <v>9</v>
      </c>
    </row>
    <row r="10" spans="1:64" x14ac:dyDescent="0.35">
      <c r="B10" s="4">
        <v>2023</v>
      </c>
      <c r="C10" s="10">
        <v>9.1134940238999998E-2</v>
      </c>
      <c r="D10" s="10">
        <v>-2.5739646565E-2</v>
      </c>
      <c r="E10" s="10">
        <v>5.4179744613E-2</v>
      </c>
      <c r="F10" s="10">
        <v>1.1454212727E-2</v>
      </c>
      <c r="G10" s="10">
        <v>-3.4321047655999998E-2</v>
      </c>
      <c r="H10" s="10">
        <v>3.7377194636999997E-2</v>
      </c>
      <c r="I10" s="10">
        <v>2.7152914265000001E-2</v>
      </c>
      <c r="J10" s="10">
        <v>-4.2352530127E-2</v>
      </c>
      <c r="K10" s="10">
        <v>-6.5277407748000005E-2</v>
      </c>
      <c r="L10" s="10">
        <v>-3.5099999999999999E-2</v>
      </c>
      <c r="M10" s="10">
        <v>0.1027</v>
      </c>
      <c r="N10" s="10">
        <v>5.3900000000000003E-2</v>
      </c>
      <c r="R10" s="4"/>
      <c r="S10" s="4">
        <v>2023</v>
      </c>
      <c r="T10" s="82">
        <f>GEOMEAN('[1]X DATA'!R5:AC5)-1</f>
        <v>1.3220271788240368E-2</v>
      </c>
      <c r="U10" s="85">
        <v>1.3220271788240368E-2</v>
      </c>
      <c r="V10" s="7">
        <f>U10+1</f>
        <v>1.0132202717882404</v>
      </c>
      <c r="W10" s="10"/>
      <c r="X10" s="4">
        <v>2023</v>
      </c>
      <c r="Y10" s="10">
        <f t="shared" ref="Y10:AJ31" si="0">C10-C100</f>
        <v>1.0157839657305615E-2</v>
      </c>
      <c r="Z10" s="10">
        <f t="shared" si="0"/>
        <v>-4.8730803977952743E-3</v>
      </c>
      <c r="AA10" s="10">
        <f t="shared" si="0"/>
        <v>2.939573322372678E-2</v>
      </c>
      <c r="AB10" s="10">
        <f t="shared" si="0"/>
        <v>-1.677863541267919E-2</v>
      </c>
      <c r="AC10" s="10">
        <f t="shared" si="0"/>
        <v>7.997014029408861E-3</v>
      </c>
      <c r="AD10" s="10">
        <f t="shared" si="0"/>
        <v>-8.132433759035454E-3</v>
      </c>
      <c r="AE10" s="10">
        <f t="shared" si="0"/>
        <v>-5.203536376415567E-3</v>
      </c>
      <c r="AF10" s="10">
        <f t="shared" si="0"/>
        <v>-4.0401061703803989E-3</v>
      </c>
      <c r="AG10" s="10">
        <f t="shared" si="0"/>
        <v>-3.1119716372514039E-2</v>
      </c>
      <c r="AH10" s="10">
        <f t="shared" si="0"/>
        <v>5.4417865832622411E-3</v>
      </c>
      <c r="AI10" s="10">
        <f t="shared" si="0"/>
        <v>9.8821887644522238E-3</v>
      </c>
      <c r="AJ10" s="10">
        <f t="shared" si="0"/>
        <v>7.7098896558419616E-4</v>
      </c>
      <c r="AK10" s="10"/>
      <c r="AL10" s="4">
        <v>2023</v>
      </c>
      <c r="AM10" s="9">
        <f t="shared" ref="AM10:AX31" si="1">IF(C10&lt;0,C10,0)</f>
        <v>0</v>
      </c>
      <c r="AN10" s="9">
        <f t="shared" si="1"/>
        <v>-2.5739646565E-2</v>
      </c>
      <c r="AO10" s="9">
        <f t="shared" si="1"/>
        <v>0</v>
      </c>
      <c r="AP10" s="9">
        <f t="shared" si="1"/>
        <v>0</v>
      </c>
      <c r="AQ10" s="9">
        <f t="shared" si="1"/>
        <v>-3.4321047655999998E-2</v>
      </c>
      <c r="AR10" s="9">
        <f t="shared" si="1"/>
        <v>0</v>
      </c>
      <c r="AS10" s="9">
        <f t="shared" si="1"/>
        <v>0</v>
      </c>
      <c r="AT10" s="9">
        <f t="shared" si="1"/>
        <v>-4.2352530127E-2</v>
      </c>
      <c r="AU10" s="9">
        <f t="shared" si="1"/>
        <v>-6.5277407748000005E-2</v>
      </c>
      <c r="AV10" s="9">
        <f t="shared" si="1"/>
        <v>-3.5099999999999999E-2</v>
      </c>
      <c r="AW10" s="9">
        <f t="shared" si="1"/>
        <v>0</v>
      </c>
      <c r="AX10" s="9">
        <f t="shared" si="1"/>
        <v>0</v>
      </c>
      <c r="AZ10" s="4">
        <v>2023</v>
      </c>
      <c r="BA10" s="9">
        <f>IF(C10&gt;0,C10,0)</f>
        <v>9.1134940238999998E-2</v>
      </c>
      <c r="BB10" s="9">
        <f t="shared" ref="BB10:BL25" si="2">IF(D10&gt;0,D10,0)</f>
        <v>0</v>
      </c>
      <c r="BC10" s="9">
        <f t="shared" si="2"/>
        <v>5.4179744613E-2</v>
      </c>
      <c r="BD10" s="9">
        <f t="shared" si="2"/>
        <v>1.1454212727E-2</v>
      </c>
      <c r="BE10" s="9">
        <f t="shared" si="2"/>
        <v>0</v>
      </c>
      <c r="BF10" s="9">
        <f t="shared" si="2"/>
        <v>3.7377194636999997E-2</v>
      </c>
      <c r="BG10" s="9">
        <f t="shared" si="2"/>
        <v>2.7152914265000001E-2</v>
      </c>
      <c r="BH10" s="9">
        <f t="shared" si="2"/>
        <v>0</v>
      </c>
      <c r="BI10" s="9">
        <f t="shared" si="2"/>
        <v>0</v>
      </c>
      <c r="BJ10" s="9">
        <f t="shared" si="2"/>
        <v>0</v>
      </c>
      <c r="BK10" s="9">
        <f t="shared" si="2"/>
        <v>0.1027</v>
      </c>
      <c r="BL10" s="9">
        <f t="shared" si="2"/>
        <v>5.3900000000000003E-2</v>
      </c>
    </row>
    <row r="11" spans="1:64" x14ac:dyDescent="0.35">
      <c r="B11" s="4">
        <v>2022</v>
      </c>
      <c r="C11" s="10">
        <v>-9.2240573421000005E-2</v>
      </c>
      <c r="D11" s="10">
        <v>-3.2855222706999997E-2</v>
      </c>
      <c r="E11" s="10">
        <v>-1.3302098284000001E-2</v>
      </c>
      <c r="F11" s="10">
        <v>-8.3677333670000006E-2</v>
      </c>
      <c r="G11" s="10">
        <v>-4.096270192E-3</v>
      </c>
      <c r="H11" s="10">
        <v>-9.1389909813000006E-2</v>
      </c>
      <c r="I11" s="10">
        <v>6.4348626820000004E-2</v>
      </c>
      <c r="J11" s="10">
        <v>-6.2279384542999999E-2</v>
      </c>
      <c r="K11" s="10">
        <v>-9.7358690644999996E-2</v>
      </c>
      <c r="L11" s="10">
        <v>5.9419136079999997E-2</v>
      </c>
      <c r="M11" s="10">
        <v>0.13545520271299999</v>
      </c>
      <c r="N11" s="10">
        <v>-2.0410454881999999E-2</v>
      </c>
      <c r="P11" s="2" t="s">
        <v>64</v>
      </c>
      <c r="R11" s="4"/>
      <c r="S11" s="4">
        <v>2022</v>
      </c>
      <c r="T11" s="82">
        <f>GEOMEAN('[1]X DATA'!R6:AC6)-1</f>
        <v>-2.2341842658593514E-2</v>
      </c>
      <c r="U11" s="85">
        <v>-2.2341842658593514E-2</v>
      </c>
      <c r="V11" s="7">
        <f t="shared" ref="V11:V31" si="3">U11+1</f>
        <v>0.97765815734140649</v>
      </c>
      <c r="W11" s="10"/>
      <c r="X11" s="4">
        <v>2022</v>
      </c>
      <c r="Y11" s="10">
        <f t="shared" si="0"/>
        <v>-4.3916523669749741E-2</v>
      </c>
      <c r="Z11" s="10">
        <f t="shared" si="0"/>
        <v>-1.5173773891061414E-2</v>
      </c>
      <c r="AA11" s="10">
        <f t="shared" si="0"/>
        <v>-1.9729573181541032E-2</v>
      </c>
      <c r="AB11" s="10">
        <f t="shared" si="0"/>
        <v>-1.8982586616125882E-2</v>
      </c>
      <c r="AC11" s="10">
        <f t="shared" si="0"/>
        <v>-1.159308462177268E-2</v>
      </c>
      <c r="AD11" s="10">
        <f t="shared" si="0"/>
        <v>1.3976932380453805E-3</v>
      </c>
      <c r="AE11" s="10">
        <f t="shared" si="0"/>
        <v>1.4518652643762647E-2</v>
      </c>
      <c r="AF11" s="10">
        <f t="shared" si="0"/>
        <v>-1.4784725353005818E-2</v>
      </c>
      <c r="AG11" s="10">
        <f t="shared" si="0"/>
        <v>-3.8116669495331379E-3</v>
      </c>
      <c r="AH11" s="10">
        <f t="shared" si="0"/>
        <v>5.6444738381715223E-3</v>
      </c>
      <c r="AI11" s="10">
        <f t="shared" si="0"/>
        <v>2.2819340524817322E-2</v>
      </c>
      <c r="AJ11" s="10">
        <f t="shared" si="0"/>
        <v>-2.1214034169477872E-2</v>
      </c>
      <c r="AK11" s="10"/>
      <c r="AL11" s="4">
        <v>2022</v>
      </c>
      <c r="AM11" s="9">
        <f t="shared" si="1"/>
        <v>-9.2240573421000005E-2</v>
      </c>
      <c r="AN11" s="9">
        <f t="shared" si="1"/>
        <v>-3.2855222706999997E-2</v>
      </c>
      <c r="AO11" s="9">
        <f t="shared" si="1"/>
        <v>-1.3302098284000001E-2</v>
      </c>
      <c r="AP11" s="9">
        <f t="shared" si="1"/>
        <v>-8.3677333670000006E-2</v>
      </c>
      <c r="AQ11" s="9">
        <f t="shared" si="1"/>
        <v>-4.096270192E-3</v>
      </c>
      <c r="AR11" s="9">
        <f t="shared" si="1"/>
        <v>-9.1389909813000006E-2</v>
      </c>
      <c r="AS11" s="9">
        <f t="shared" si="1"/>
        <v>0</v>
      </c>
      <c r="AT11" s="9">
        <f t="shared" si="1"/>
        <v>-6.2279384542999999E-2</v>
      </c>
      <c r="AU11" s="9">
        <f t="shared" si="1"/>
        <v>-9.7358690644999996E-2</v>
      </c>
      <c r="AV11" s="9">
        <f t="shared" si="1"/>
        <v>0</v>
      </c>
      <c r="AW11" s="9">
        <f t="shared" si="1"/>
        <v>0</v>
      </c>
      <c r="AX11" s="9">
        <f t="shared" si="1"/>
        <v>-2.0410454881999999E-2</v>
      </c>
      <c r="AZ11" s="4">
        <v>2022</v>
      </c>
      <c r="BA11" s="9">
        <f t="shared" ref="BA11:BL31" si="4">IF(C11&gt;0,C11,0)</f>
        <v>0</v>
      </c>
      <c r="BB11" s="9">
        <f t="shared" si="2"/>
        <v>0</v>
      </c>
      <c r="BC11" s="9">
        <f t="shared" si="2"/>
        <v>0</v>
      </c>
      <c r="BD11" s="9">
        <f t="shared" si="2"/>
        <v>0</v>
      </c>
      <c r="BE11" s="9">
        <f t="shared" si="2"/>
        <v>0</v>
      </c>
      <c r="BF11" s="9">
        <f t="shared" si="2"/>
        <v>0</v>
      </c>
      <c r="BG11" s="9">
        <f t="shared" si="2"/>
        <v>6.4348626820000004E-2</v>
      </c>
      <c r="BH11" s="9">
        <f t="shared" si="2"/>
        <v>0</v>
      </c>
      <c r="BI11" s="9">
        <f t="shared" si="2"/>
        <v>0</v>
      </c>
      <c r="BJ11" s="9">
        <f t="shared" si="2"/>
        <v>5.9419136079999997E-2</v>
      </c>
      <c r="BK11" s="9">
        <f t="shared" si="2"/>
        <v>0.13545520271299999</v>
      </c>
      <c r="BL11" s="9">
        <f t="shared" si="2"/>
        <v>0</v>
      </c>
    </row>
    <row r="12" spans="1:64" x14ac:dyDescent="0.35">
      <c r="B12" s="4">
        <v>2021</v>
      </c>
      <c r="C12" s="10">
        <v>-7.3210500559999997E-3</v>
      </c>
      <c r="D12" s="10">
        <v>3.8441730839999999E-3</v>
      </c>
      <c r="E12" s="10">
        <v>1.3613348801E-2</v>
      </c>
      <c r="F12" s="10">
        <v>5.9690577497999997E-2</v>
      </c>
      <c r="G12" s="10">
        <v>2.7110883142000001E-2</v>
      </c>
      <c r="H12" s="10">
        <v>-1.5144284435999999E-2</v>
      </c>
      <c r="I12" s="10">
        <v>7.8042729310000003E-3</v>
      </c>
      <c r="J12" s="10">
        <v>2.0735922991000001E-2</v>
      </c>
      <c r="K12" s="10">
        <v>-4.5503765664000002E-2</v>
      </c>
      <c r="L12" s="10">
        <v>2.9372082705E-2</v>
      </c>
      <c r="M12" s="10">
        <v>-5.3070541170999998E-2</v>
      </c>
      <c r="N12" s="10">
        <v>3.9907615416999997E-2</v>
      </c>
      <c r="R12" s="4"/>
      <c r="S12" s="4">
        <v>2021</v>
      </c>
      <c r="T12" s="82">
        <f>GEOMEAN('[1]X DATA'!R7:AC7)-1</f>
        <v>6.2489023677880784E-3</v>
      </c>
      <c r="U12" s="85">
        <v>6.2489023677880784E-3</v>
      </c>
      <c r="V12" s="7">
        <f t="shared" si="3"/>
        <v>1.0062489023677881</v>
      </c>
      <c r="W12" s="10"/>
      <c r="X12" s="4">
        <v>2021</v>
      </c>
      <c r="Y12" s="10">
        <f t="shared" si="0"/>
        <v>3.3328181467137457E-3</v>
      </c>
      <c r="Z12" s="10">
        <f t="shared" si="0"/>
        <v>-1.8585200526211688E-2</v>
      </c>
      <c r="AA12" s="10">
        <f t="shared" si="0"/>
        <v>-9.3798359736367437E-3</v>
      </c>
      <c r="AB12" s="10">
        <f t="shared" si="0"/>
        <v>2.960107073738294E-2</v>
      </c>
      <c r="AC12" s="10">
        <f t="shared" si="0"/>
        <v>-5.5000461439499958E-3</v>
      </c>
      <c r="AD12" s="10">
        <f t="shared" si="0"/>
        <v>-3.8904767493001865E-3</v>
      </c>
      <c r="AE12" s="10">
        <f t="shared" si="0"/>
        <v>2.7479589725981635E-4</v>
      </c>
      <c r="AF12" s="10">
        <f t="shared" si="0"/>
        <v>3.0965631477956959E-3</v>
      </c>
      <c r="AG12" s="10">
        <f t="shared" si="0"/>
        <v>-1.6482819308060899E-2</v>
      </c>
      <c r="AH12" s="10">
        <f t="shared" si="0"/>
        <v>4.7767329889128775E-3</v>
      </c>
      <c r="AI12" s="10">
        <f t="shared" si="0"/>
        <v>-6.5267979606888141E-3</v>
      </c>
      <c r="AJ12" s="10">
        <f t="shared" si="0"/>
        <v>-1.1296241076420521E-2</v>
      </c>
      <c r="AK12" s="10"/>
      <c r="AL12" s="4">
        <v>2021</v>
      </c>
      <c r="AM12" s="9">
        <f t="shared" si="1"/>
        <v>-7.3210500559999997E-3</v>
      </c>
      <c r="AN12" s="9">
        <f t="shared" si="1"/>
        <v>0</v>
      </c>
      <c r="AO12" s="9">
        <f t="shared" si="1"/>
        <v>0</v>
      </c>
      <c r="AP12" s="9">
        <f t="shared" si="1"/>
        <v>0</v>
      </c>
      <c r="AQ12" s="9">
        <f t="shared" si="1"/>
        <v>0</v>
      </c>
      <c r="AR12" s="9">
        <f t="shared" si="1"/>
        <v>-1.5144284435999999E-2</v>
      </c>
      <c r="AS12" s="9">
        <f t="shared" si="1"/>
        <v>0</v>
      </c>
      <c r="AT12" s="9">
        <f t="shared" si="1"/>
        <v>0</v>
      </c>
      <c r="AU12" s="9">
        <f t="shared" si="1"/>
        <v>-4.5503765664000002E-2</v>
      </c>
      <c r="AV12" s="9">
        <f t="shared" si="1"/>
        <v>0</v>
      </c>
      <c r="AW12" s="9">
        <f t="shared" si="1"/>
        <v>-5.3070541170999998E-2</v>
      </c>
      <c r="AX12" s="9">
        <f t="shared" si="1"/>
        <v>0</v>
      </c>
      <c r="AZ12" s="4">
        <v>2021</v>
      </c>
      <c r="BA12" s="9">
        <f t="shared" si="4"/>
        <v>0</v>
      </c>
      <c r="BB12" s="9">
        <f t="shared" si="2"/>
        <v>3.8441730839999999E-3</v>
      </c>
      <c r="BC12" s="9">
        <f t="shared" si="2"/>
        <v>1.3613348801E-2</v>
      </c>
      <c r="BD12" s="9">
        <f t="shared" si="2"/>
        <v>5.9690577497999997E-2</v>
      </c>
      <c r="BE12" s="9">
        <f t="shared" si="2"/>
        <v>2.7110883142000001E-2</v>
      </c>
      <c r="BF12" s="9">
        <f t="shared" si="2"/>
        <v>0</v>
      </c>
      <c r="BG12" s="9">
        <f t="shared" si="2"/>
        <v>7.8042729310000003E-3</v>
      </c>
      <c r="BH12" s="9">
        <f t="shared" si="2"/>
        <v>2.0735922991000001E-2</v>
      </c>
      <c r="BI12" s="9">
        <f t="shared" si="2"/>
        <v>0</v>
      </c>
      <c r="BJ12" s="9">
        <f t="shared" si="2"/>
        <v>2.9372082705E-2</v>
      </c>
      <c r="BK12" s="9">
        <f t="shared" si="2"/>
        <v>0</v>
      </c>
      <c r="BL12" s="9">
        <f t="shared" si="2"/>
        <v>3.9907615416999997E-2</v>
      </c>
    </row>
    <row r="13" spans="1:64" x14ac:dyDescent="0.35">
      <c r="B13" s="4">
        <v>2020</v>
      </c>
      <c r="C13" s="10">
        <v>-1.3089562548E-2</v>
      </c>
      <c r="D13" s="10">
        <v>-8.1632407067999999E-2</v>
      </c>
      <c r="E13" s="10">
        <v>-0.108028113644</v>
      </c>
      <c r="F13" s="10">
        <v>8.0974556848999998E-2</v>
      </c>
      <c r="G13" s="10">
        <v>7.8014885808000006E-2</v>
      </c>
      <c r="H13" s="10">
        <v>4.4124604520999998E-2</v>
      </c>
      <c r="I13" s="10">
        <v>5.5231098383999998E-2</v>
      </c>
      <c r="J13" s="10">
        <v>4.6016552877000003E-2</v>
      </c>
      <c r="K13" s="10">
        <v>-1.40912E-2</v>
      </c>
      <c r="L13" s="10">
        <v>-4.4961955562E-2</v>
      </c>
      <c r="M13" s="10">
        <v>0.142562856027</v>
      </c>
      <c r="N13" s="10">
        <v>5.1623957163E-2</v>
      </c>
      <c r="P13" s="2" t="s">
        <v>65</v>
      </c>
      <c r="R13" s="4"/>
      <c r="S13" s="4">
        <v>2020</v>
      </c>
      <c r="T13" s="82">
        <f>GEOMEAN('[1]X DATA'!R8:AC8)-1</f>
        <v>1.7287040825402222E-2</v>
      </c>
      <c r="U13" s="85">
        <v>1.7287040825402222E-2</v>
      </c>
      <c r="V13" s="7">
        <f t="shared" si="3"/>
        <v>1.0172870408254022</v>
      </c>
      <c r="W13" s="10"/>
      <c r="X13" s="4">
        <v>2020</v>
      </c>
      <c r="Y13" s="10">
        <f t="shared" si="0"/>
        <v>7.7981252110287166E-3</v>
      </c>
      <c r="Z13" s="10">
        <f t="shared" si="0"/>
        <v>8.7653353566645859E-3</v>
      </c>
      <c r="AA13" s="10">
        <f t="shared" si="0"/>
        <v>2.5440226783915443E-2</v>
      </c>
      <c r="AB13" s="10">
        <f t="shared" si="0"/>
        <v>1.6371865290690665E-2</v>
      </c>
      <c r="AC13" s="10">
        <f t="shared" si="0"/>
        <v>3.4470061710260597E-2</v>
      </c>
      <c r="AD13" s="10">
        <f t="shared" si="0"/>
        <v>1.0075068832850607E-2</v>
      </c>
      <c r="AE13" s="10">
        <f t="shared" si="0"/>
        <v>3.192217595088067E-2</v>
      </c>
      <c r="AF13" s="10">
        <f t="shared" si="0"/>
        <v>-5.3943265927383216E-3</v>
      </c>
      <c r="AG13" s="10">
        <f t="shared" si="0"/>
        <v>1.1892098587068604E-2</v>
      </c>
      <c r="AH13" s="10">
        <f t="shared" si="0"/>
        <v>-5.0331151075668767E-3</v>
      </c>
      <c r="AI13" s="10">
        <f t="shared" si="0"/>
        <v>-1.2450463274303908E-2</v>
      </c>
      <c r="AJ13" s="10">
        <f t="shared" si="0"/>
        <v>5.1280051836544716E-3</v>
      </c>
      <c r="AK13" s="10"/>
      <c r="AL13" s="4">
        <v>2020</v>
      </c>
      <c r="AM13" s="9">
        <f t="shared" si="1"/>
        <v>-1.3089562548E-2</v>
      </c>
      <c r="AN13" s="9">
        <f t="shared" si="1"/>
        <v>-8.1632407067999999E-2</v>
      </c>
      <c r="AO13" s="9">
        <f t="shared" si="1"/>
        <v>-0.108028113644</v>
      </c>
      <c r="AP13" s="9">
        <f t="shared" si="1"/>
        <v>0</v>
      </c>
      <c r="AQ13" s="9">
        <f t="shared" si="1"/>
        <v>0</v>
      </c>
      <c r="AR13" s="9">
        <f t="shared" si="1"/>
        <v>0</v>
      </c>
      <c r="AS13" s="9">
        <f t="shared" si="1"/>
        <v>0</v>
      </c>
      <c r="AT13" s="9">
        <f t="shared" si="1"/>
        <v>0</v>
      </c>
      <c r="AU13" s="9">
        <f t="shared" si="1"/>
        <v>-1.40912E-2</v>
      </c>
      <c r="AV13" s="9">
        <f t="shared" si="1"/>
        <v>-4.4961955562E-2</v>
      </c>
      <c r="AW13" s="9">
        <f t="shared" si="1"/>
        <v>0</v>
      </c>
      <c r="AX13" s="9">
        <f t="shared" si="1"/>
        <v>0</v>
      </c>
      <c r="AZ13" s="4">
        <v>2020</v>
      </c>
      <c r="BA13" s="9">
        <f t="shared" si="4"/>
        <v>0</v>
      </c>
      <c r="BB13" s="9">
        <f t="shared" si="2"/>
        <v>0</v>
      </c>
      <c r="BC13" s="9">
        <f t="shared" si="2"/>
        <v>0</v>
      </c>
      <c r="BD13" s="9">
        <f t="shared" si="2"/>
        <v>8.0974556848999998E-2</v>
      </c>
      <c r="BE13" s="9">
        <f t="shared" si="2"/>
        <v>7.8014885808000006E-2</v>
      </c>
      <c r="BF13" s="9">
        <f t="shared" si="2"/>
        <v>4.4124604520999998E-2</v>
      </c>
      <c r="BG13" s="9">
        <f t="shared" si="2"/>
        <v>5.5231098383999998E-2</v>
      </c>
      <c r="BH13" s="9">
        <f t="shared" si="2"/>
        <v>4.6016552877000003E-2</v>
      </c>
      <c r="BI13" s="9">
        <f t="shared" si="2"/>
        <v>0</v>
      </c>
      <c r="BJ13" s="9">
        <f t="shared" si="2"/>
        <v>0</v>
      </c>
      <c r="BK13" s="9">
        <f t="shared" si="2"/>
        <v>0.142562856027</v>
      </c>
      <c r="BL13" s="9">
        <f t="shared" si="2"/>
        <v>5.1623957163E-2</v>
      </c>
    </row>
    <row r="14" spans="1:64" x14ac:dyDescent="0.35">
      <c r="B14" s="4">
        <v>2019</v>
      </c>
      <c r="C14" s="10">
        <v>7.1779818959E-2</v>
      </c>
      <c r="D14" s="10">
        <v>4.1534201945000002E-2</v>
      </c>
      <c r="E14" s="10">
        <v>3.4805580384000001E-2</v>
      </c>
      <c r="F14" s="10">
        <v>3.370656726E-2</v>
      </c>
      <c r="G14" s="10">
        <v>-5.5803680958999999E-2</v>
      </c>
      <c r="H14" s="10">
        <v>5.9987822328999997E-2</v>
      </c>
      <c r="I14" s="10">
        <v>-7.8780132049999993E-3</v>
      </c>
      <c r="J14" s="10">
        <v>-5.7479064379999997E-3</v>
      </c>
      <c r="K14" s="10">
        <v>1.5313089863E-2</v>
      </c>
      <c r="L14" s="10">
        <v>3.6415023397E-2</v>
      </c>
      <c r="M14" s="10">
        <v>1.8537996849E-2</v>
      </c>
      <c r="N14" s="10">
        <v>4.0731852164E-2</v>
      </c>
      <c r="R14" s="4"/>
      <c r="S14" s="4">
        <v>2019</v>
      </c>
      <c r="T14" s="82">
        <f>GEOMEAN('[1]X DATA'!R9:AC9)-1</f>
        <v>2.3078929127337666E-2</v>
      </c>
      <c r="U14" s="85">
        <v>2.3078929127337666E-2</v>
      </c>
      <c r="V14" s="7">
        <f t="shared" si="3"/>
        <v>1.0230789291273377</v>
      </c>
      <c r="W14" s="10"/>
      <c r="X14" s="4">
        <v>2019</v>
      </c>
      <c r="Y14" s="10">
        <f t="shared" si="0"/>
        <v>6.0597006318987706E-3</v>
      </c>
      <c r="Z14" s="10">
        <f t="shared" si="0"/>
        <v>1.6042876602037057E-2</v>
      </c>
      <c r="AA14" s="10">
        <f t="shared" si="0"/>
        <v>2.849979476957315E-2</v>
      </c>
      <c r="AB14" s="10">
        <f t="shared" si="0"/>
        <v>5.5912704867503576E-3</v>
      </c>
      <c r="AC14" s="10">
        <f t="shared" si="0"/>
        <v>-7.7778028589143705E-3</v>
      </c>
      <c r="AD14" s="10">
        <f t="shared" si="0"/>
        <v>6.6236972371756103E-4</v>
      </c>
      <c r="AE14" s="10">
        <f t="shared" si="0"/>
        <v>4.8188352349832E-3</v>
      </c>
      <c r="AF14" s="10">
        <f t="shared" si="0"/>
        <v>2.0158032709947808E-2</v>
      </c>
      <c r="AG14" s="10">
        <f t="shared" si="0"/>
        <v>-1.334301365342145E-2</v>
      </c>
      <c r="AH14" s="10">
        <f t="shared" si="0"/>
        <v>4.8595686513210751E-4</v>
      </c>
      <c r="AI14" s="10">
        <f t="shared" si="0"/>
        <v>7.2648366254603643E-3</v>
      </c>
      <c r="AJ14" s="10">
        <f t="shared" si="0"/>
        <v>8.2322134946367712E-3</v>
      </c>
      <c r="AK14" s="10"/>
      <c r="AL14" s="4">
        <v>2019</v>
      </c>
      <c r="AM14" s="9">
        <f t="shared" si="1"/>
        <v>0</v>
      </c>
      <c r="AN14" s="9">
        <f t="shared" si="1"/>
        <v>0</v>
      </c>
      <c r="AO14" s="9">
        <f t="shared" si="1"/>
        <v>0</v>
      </c>
      <c r="AP14" s="9">
        <f t="shared" si="1"/>
        <v>0</v>
      </c>
      <c r="AQ14" s="9">
        <f t="shared" si="1"/>
        <v>-5.5803680958999999E-2</v>
      </c>
      <c r="AR14" s="9">
        <f t="shared" si="1"/>
        <v>0</v>
      </c>
      <c r="AS14" s="9">
        <f t="shared" si="1"/>
        <v>-7.8780132049999993E-3</v>
      </c>
      <c r="AT14" s="9">
        <f t="shared" si="1"/>
        <v>-5.7479064379999997E-3</v>
      </c>
      <c r="AU14" s="9">
        <f t="shared" si="1"/>
        <v>0</v>
      </c>
      <c r="AV14" s="9">
        <f t="shared" si="1"/>
        <v>0</v>
      </c>
      <c r="AW14" s="9">
        <f t="shared" si="1"/>
        <v>0</v>
      </c>
      <c r="AX14" s="9">
        <f t="shared" si="1"/>
        <v>0</v>
      </c>
      <c r="AZ14" s="4">
        <v>2019</v>
      </c>
      <c r="BA14" s="9">
        <f t="shared" si="4"/>
        <v>7.1779818959E-2</v>
      </c>
      <c r="BB14" s="9">
        <f t="shared" si="2"/>
        <v>4.1534201945000002E-2</v>
      </c>
      <c r="BC14" s="9">
        <f t="shared" si="2"/>
        <v>3.4805580384000001E-2</v>
      </c>
      <c r="BD14" s="9">
        <f t="shared" si="2"/>
        <v>3.370656726E-2</v>
      </c>
      <c r="BE14" s="9">
        <f t="shared" si="2"/>
        <v>0</v>
      </c>
      <c r="BF14" s="9">
        <f t="shared" si="2"/>
        <v>5.9987822328999997E-2</v>
      </c>
      <c r="BG14" s="9">
        <f t="shared" si="2"/>
        <v>0</v>
      </c>
      <c r="BH14" s="9">
        <f t="shared" si="2"/>
        <v>0</v>
      </c>
      <c r="BI14" s="9">
        <f t="shared" si="2"/>
        <v>1.5313089863E-2</v>
      </c>
      <c r="BJ14" s="9">
        <f t="shared" si="2"/>
        <v>3.6415023397E-2</v>
      </c>
      <c r="BK14" s="9">
        <f t="shared" si="2"/>
        <v>1.8537996849E-2</v>
      </c>
      <c r="BL14" s="9">
        <f t="shared" si="2"/>
        <v>4.0731852164E-2</v>
      </c>
    </row>
    <row r="15" spans="1:64" x14ac:dyDescent="0.35">
      <c r="B15" s="4">
        <v>2018</v>
      </c>
      <c r="C15" s="10">
        <v>5.5848678493000001E-2</v>
      </c>
      <c r="D15" s="10">
        <v>-3.6535227615999998E-2</v>
      </c>
      <c r="E15" s="10">
        <v>-1.8947988740000001E-2</v>
      </c>
      <c r="F15" s="10">
        <v>1.9769235752999999E-2</v>
      </c>
      <c r="G15" s="10">
        <v>1.482657671E-3</v>
      </c>
      <c r="H15" s="10">
        <v>-8.1746465749999997E-3</v>
      </c>
      <c r="I15" s="10">
        <v>2.0961829615999999E-2</v>
      </c>
      <c r="J15" s="10">
        <v>-1.5781563753000001E-2</v>
      </c>
      <c r="K15" s="10">
        <v>-3.914182877E-3</v>
      </c>
      <c r="L15" s="10">
        <v>-8.7571207260000006E-2</v>
      </c>
      <c r="M15" s="10">
        <v>1.345050959E-3</v>
      </c>
      <c r="N15" s="10">
        <v>-4.9215122795000003E-2</v>
      </c>
      <c r="P15" s="2" t="s">
        <v>66</v>
      </c>
      <c r="R15" s="4"/>
      <c r="S15" s="4">
        <v>2018</v>
      </c>
      <c r="T15" s="82">
        <f>GEOMEAN('[1]X DATA'!R10:AC10)-1</f>
        <v>-1.0693023833507564E-2</v>
      </c>
      <c r="U15" s="85">
        <v>-1.0693023833507564E-2</v>
      </c>
      <c r="V15" s="7">
        <f t="shared" si="3"/>
        <v>0.98930697616649244</v>
      </c>
      <c r="W15" s="10"/>
      <c r="X15" s="4">
        <v>2018</v>
      </c>
      <c r="Y15" s="10">
        <f t="shared" si="0"/>
        <v>5.6892087481431458E-3</v>
      </c>
      <c r="Z15" s="10">
        <f t="shared" si="0"/>
        <v>8.6007802933722247E-3</v>
      </c>
      <c r="AA15" s="10">
        <f t="shared" si="0"/>
        <v>-9.2437717603007993E-4</v>
      </c>
      <c r="AB15" s="10">
        <f t="shared" si="0"/>
        <v>-3.0634333010199286E-3</v>
      </c>
      <c r="AC15" s="10">
        <f t="shared" si="0"/>
        <v>2.3960622613202111E-2</v>
      </c>
      <c r="AD15" s="10">
        <f t="shared" si="0"/>
        <v>4.0425916290014463E-3</v>
      </c>
      <c r="AE15" s="10">
        <f t="shared" si="0"/>
        <v>-3.6534636921347237E-3</v>
      </c>
      <c r="AF15" s="10">
        <f t="shared" si="0"/>
        <v>3.5309552635643879E-3</v>
      </c>
      <c r="AG15" s="10">
        <f t="shared" si="0"/>
        <v>-1.2592985302272413E-2</v>
      </c>
      <c r="AH15" s="10">
        <f t="shared" si="0"/>
        <v>-7.9791057179041669E-3</v>
      </c>
      <c r="AI15" s="10">
        <f t="shared" si="0"/>
        <v>2.6051614843565726E-3</v>
      </c>
      <c r="AJ15" s="10">
        <f t="shared" si="0"/>
        <v>-6.713263001095135E-4</v>
      </c>
      <c r="AK15" s="10"/>
      <c r="AL15" s="4">
        <v>2018</v>
      </c>
      <c r="AM15" s="9">
        <f t="shared" si="1"/>
        <v>0</v>
      </c>
      <c r="AN15" s="9">
        <f t="shared" si="1"/>
        <v>-3.6535227615999998E-2</v>
      </c>
      <c r="AO15" s="9">
        <f t="shared" si="1"/>
        <v>-1.8947988740000001E-2</v>
      </c>
      <c r="AP15" s="9">
        <f t="shared" si="1"/>
        <v>0</v>
      </c>
      <c r="AQ15" s="9">
        <f t="shared" si="1"/>
        <v>0</v>
      </c>
      <c r="AR15" s="9">
        <f t="shared" si="1"/>
        <v>-8.1746465749999997E-3</v>
      </c>
      <c r="AS15" s="9">
        <f t="shared" si="1"/>
        <v>0</v>
      </c>
      <c r="AT15" s="9">
        <f t="shared" si="1"/>
        <v>-1.5781563753000001E-2</v>
      </c>
      <c r="AU15" s="9">
        <f t="shared" si="1"/>
        <v>-3.914182877E-3</v>
      </c>
      <c r="AV15" s="9">
        <f t="shared" si="1"/>
        <v>-8.7571207260000006E-2</v>
      </c>
      <c r="AW15" s="9">
        <f t="shared" si="1"/>
        <v>0</v>
      </c>
      <c r="AX15" s="9">
        <f t="shared" si="1"/>
        <v>-4.9215122795000003E-2</v>
      </c>
      <c r="AZ15" s="4">
        <v>2018</v>
      </c>
      <c r="BA15" s="9">
        <f t="shared" si="4"/>
        <v>5.5848678493000001E-2</v>
      </c>
      <c r="BB15" s="9">
        <f t="shared" si="2"/>
        <v>0</v>
      </c>
      <c r="BC15" s="9">
        <f t="shared" si="2"/>
        <v>0</v>
      </c>
      <c r="BD15" s="9">
        <f t="shared" si="2"/>
        <v>1.9769235752999999E-2</v>
      </c>
      <c r="BE15" s="9">
        <f t="shared" si="2"/>
        <v>1.482657671E-3</v>
      </c>
      <c r="BF15" s="9">
        <f t="shared" si="2"/>
        <v>0</v>
      </c>
      <c r="BG15" s="9">
        <f t="shared" si="2"/>
        <v>2.0961829615999999E-2</v>
      </c>
      <c r="BH15" s="9">
        <f t="shared" si="2"/>
        <v>0</v>
      </c>
      <c r="BI15" s="9">
        <f t="shared" si="2"/>
        <v>0</v>
      </c>
      <c r="BJ15" s="9">
        <f t="shared" si="2"/>
        <v>0</v>
      </c>
      <c r="BK15" s="9">
        <f t="shared" si="2"/>
        <v>1.345050959E-3</v>
      </c>
      <c r="BL15" s="9">
        <f t="shared" si="2"/>
        <v>0</v>
      </c>
    </row>
    <row r="16" spans="1:64" x14ac:dyDescent="0.35">
      <c r="B16" s="4">
        <v>2017</v>
      </c>
      <c r="C16" s="10">
        <v>5.3308387151000003E-2</v>
      </c>
      <c r="D16" s="10">
        <v>9.2998243009999992E-3</v>
      </c>
      <c r="E16" s="10">
        <v>3.0846282493000001E-2</v>
      </c>
      <c r="F16" s="10">
        <v>3.6753908767E-2</v>
      </c>
      <c r="G16" s="10">
        <v>3.5554269122999999E-2</v>
      </c>
      <c r="H16" s="10">
        <v>6.5872877000000001E-5</v>
      </c>
      <c r="I16" s="10">
        <v>3.7599557342000003E-2</v>
      </c>
      <c r="J16" s="10">
        <v>9.8358114250000003E-3</v>
      </c>
      <c r="K16" s="10">
        <v>1.9671932877E-2</v>
      </c>
      <c r="L16" s="10">
        <v>2.1715256685E-2</v>
      </c>
      <c r="M16" s="10">
        <v>4.3219806849999999E-3</v>
      </c>
      <c r="N16" s="10">
        <v>1.7119061259999999E-2</v>
      </c>
      <c r="R16" s="4"/>
      <c r="S16" s="4">
        <v>2017</v>
      </c>
      <c r="T16" s="82">
        <f>GEOMEAN('[1]X DATA'!R11:AC11)-1</f>
        <v>2.2892994599158278E-2</v>
      </c>
      <c r="U16" s="85">
        <v>2.2892994599158278E-2</v>
      </c>
      <c r="V16" s="7">
        <f t="shared" si="3"/>
        <v>1.0228929945991583</v>
      </c>
      <c r="W16" s="10"/>
      <c r="X16" s="4">
        <v>2017</v>
      </c>
      <c r="Y16" s="10">
        <f t="shared" si="0"/>
        <v>2.4300553551585169E-2</v>
      </c>
      <c r="Z16" s="10">
        <f t="shared" si="0"/>
        <v>-4.999646098578241E-3</v>
      </c>
      <c r="AA16" s="10">
        <f t="shared" si="0"/>
        <v>3.3176069530053941E-3</v>
      </c>
      <c r="AB16" s="10">
        <f t="shared" si="0"/>
        <v>1.1308968324662418E-2</v>
      </c>
      <c r="AC16" s="10">
        <f t="shared" si="0"/>
        <v>-1.1496744960677041E-3</v>
      </c>
      <c r="AD16" s="10">
        <f t="shared" si="0"/>
        <v>1.8344504946296075E-3</v>
      </c>
      <c r="AE16" s="10">
        <f t="shared" si="0"/>
        <v>8.7537239433652242E-3</v>
      </c>
      <c r="AF16" s="10">
        <f t="shared" si="0"/>
        <v>1.0212611072293092E-2</v>
      </c>
      <c r="AG16" s="10">
        <f t="shared" si="0"/>
        <v>-5.2084949868368181E-3</v>
      </c>
      <c r="AH16" s="10">
        <f t="shared" si="0"/>
        <v>6.5305520003999078E-3</v>
      </c>
      <c r="AI16" s="10">
        <f t="shared" si="0"/>
        <v>-6.1672466700889482E-3</v>
      </c>
      <c r="AJ16" s="10">
        <f t="shared" si="0"/>
        <v>1.067894249992582E-3</v>
      </c>
      <c r="AK16" s="10"/>
      <c r="AL16" s="4">
        <v>2017</v>
      </c>
      <c r="AM16" s="9">
        <f t="shared" si="1"/>
        <v>0</v>
      </c>
      <c r="AN16" s="9">
        <f t="shared" si="1"/>
        <v>0</v>
      </c>
      <c r="AO16" s="9">
        <f t="shared" si="1"/>
        <v>0</v>
      </c>
      <c r="AP16" s="9">
        <f t="shared" si="1"/>
        <v>0</v>
      </c>
      <c r="AQ16" s="9">
        <f t="shared" si="1"/>
        <v>0</v>
      </c>
      <c r="AR16" s="9">
        <f t="shared" si="1"/>
        <v>0</v>
      </c>
      <c r="AS16" s="9">
        <f t="shared" si="1"/>
        <v>0</v>
      </c>
      <c r="AT16" s="9">
        <f t="shared" si="1"/>
        <v>0</v>
      </c>
      <c r="AU16" s="9">
        <f t="shared" si="1"/>
        <v>0</v>
      </c>
      <c r="AV16" s="9">
        <f t="shared" si="1"/>
        <v>0</v>
      </c>
      <c r="AW16" s="9">
        <f t="shared" si="1"/>
        <v>0</v>
      </c>
      <c r="AX16" s="9">
        <f t="shared" si="1"/>
        <v>0</v>
      </c>
      <c r="AZ16" s="4">
        <v>2017</v>
      </c>
      <c r="BA16" s="9">
        <f t="shared" si="4"/>
        <v>5.3308387151000003E-2</v>
      </c>
      <c r="BB16" s="9">
        <f t="shared" si="2"/>
        <v>9.2998243009999992E-3</v>
      </c>
      <c r="BC16" s="9">
        <f t="shared" si="2"/>
        <v>3.0846282493000001E-2</v>
      </c>
      <c r="BD16" s="9">
        <f t="shared" si="2"/>
        <v>3.6753908767E-2</v>
      </c>
      <c r="BE16" s="9">
        <f t="shared" si="2"/>
        <v>3.5554269122999999E-2</v>
      </c>
      <c r="BF16" s="9">
        <f t="shared" si="2"/>
        <v>6.5872877000000001E-5</v>
      </c>
      <c r="BG16" s="9">
        <f t="shared" si="2"/>
        <v>3.7599557342000003E-2</v>
      </c>
      <c r="BH16" s="9">
        <f t="shared" si="2"/>
        <v>9.8358114250000003E-3</v>
      </c>
      <c r="BI16" s="9">
        <f t="shared" si="2"/>
        <v>1.9671932877E-2</v>
      </c>
      <c r="BJ16" s="9">
        <f t="shared" si="2"/>
        <v>2.1715256685E-2</v>
      </c>
      <c r="BK16" s="9">
        <f t="shared" si="2"/>
        <v>4.3219806849999999E-3</v>
      </c>
      <c r="BL16" s="9">
        <f t="shared" si="2"/>
        <v>1.7119061259999999E-2</v>
      </c>
    </row>
    <row r="17" spans="2:64" x14ac:dyDescent="0.35">
      <c r="B17" s="4">
        <v>2016</v>
      </c>
      <c r="C17" s="10">
        <v>-7.8706110247E-2</v>
      </c>
      <c r="D17" s="10">
        <v>5.4972880549999997E-3</v>
      </c>
      <c r="E17" s="10">
        <v>7.1235390164000004E-2</v>
      </c>
      <c r="F17" s="10">
        <v>3.1309577397E-2</v>
      </c>
      <c r="G17" s="10">
        <v>-1.7069736985999999E-2</v>
      </c>
      <c r="H17" s="10">
        <v>-3.489011274E-2</v>
      </c>
      <c r="I17" s="10">
        <v>6.0016804712000001E-2</v>
      </c>
      <c r="J17" s="10">
        <v>6.5381045210000004E-3</v>
      </c>
      <c r="K17" s="10">
        <v>1.2260063836E-2</v>
      </c>
      <c r="L17" s="10">
        <v>-1.4439245862999999E-2</v>
      </c>
      <c r="M17" s="10">
        <v>-2.0060856164E-2</v>
      </c>
      <c r="N17" s="10">
        <v>1.3745294877E-2</v>
      </c>
      <c r="R17" s="4"/>
      <c r="S17" s="4">
        <v>2016</v>
      </c>
      <c r="T17" s="82">
        <f>GEOMEAN('[1]X DATA'!R12:AC12)-1</f>
        <v>2.189650359573303E-3</v>
      </c>
      <c r="U17" s="85">
        <v>2.189650359573303E-3</v>
      </c>
      <c r="V17" s="7">
        <f t="shared" si="3"/>
        <v>1.0021896503595733</v>
      </c>
      <c r="W17" s="10"/>
      <c r="X17" s="4">
        <v>2016</v>
      </c>
      <c r="Y17" s="10">
        <f t="shared" si="0"/>
        <v>-6.3921800251473815E-3</v>
      </c>
      <c r="Z17" s="10">
        <f t="shared" si="0"/>
        <v>2.3818053456659168E-2</v>
      </c>
      <c r="AA17" s="10">
        <f t="shared" si="0"/>
        <v>6.1679443508698278E-3</v>
      </c>
      <c r="AB17" s="10">
        <f t="shared" si="0"/>
        <v>2.3584785827033064E-3</v>
      </c>
      <c r="AC17" s="10">
        <f t="shared" si="0"/>
        <v>-7.9856577462217235E-3</v>
      </c>
      <c r="AD17" s="10">
        <f t="shared" si="0"/>
        <v>-1.3224673956424779E-3</v>
      </c>
      <c r="AE17" s="10">
        <f t="shared" si="0"/>
        <v>9.3359688600613902E-3</v>
      </c>
      <c r="AF17" s="10">
        <f t="shared" si="0"/>
        <v>5.8281454008708338E-3</v>
      </c>
      <c r="AG17" s="10">
        <f t="shared" si="0"/>
        <v>-2.4250790485493001E-5</v>
      </c>
      <c r="AH17" s="10">
        <f t="shared" si="0"/>
        <v>6.0155651406286707E-3</v>
      </c>
      <c r="AI17" s="10">
        <f t="shared" si="0"/>
        <v>-1.4479790559685304E-4</v>
      </c>
      <c r="AJ17" s="10">
        <f t="shared" si="0"/>
        <v>-2.0449036790906754E-2</v>
      </c>
      <c r="AK17" s="10"/>
      <c r="AL17" s="4">
        <v>2016</v>
      </c>
      <c r="AM17" s="9">
        <f t="shared" si="1"/>
        <v>-7.8706110247E-2</v>
      </c>
      <c r="AN17" s="9">
        <f t="shared" si="1"/>
        <v>0</v>
      </c>
      <c r="AO17" s="9">
        <f t="shared" si="1"/>
        <v>0</v>
      </c>
      <c r="AP17" s="9">
        <f t="shared" si="1"/>
        <v>0</v>
      </c>
      <c r="AQ17" s="9">
        <f t="shared" si="1"/>
        <v>-1.7069736985999999E-2</v>
      </c>
      <c r="AR17" s="9">
        <f t="shared" si="1"/>
        <v>-3.489011274E-2</v>
      </c>
      <c r="AS17" s="9">
        <f t="shared" si="1"/>
        <v>0</v>
      </c>
      <c r="AT17" s="9">
        <f t="shared" si="1"/>
        <v>0</v>
      </c>
      <c r="AU17" s="9">
        <f t="shared" si="1"/>
        <v>0</v>
      </c>
      <c r="AV17" s="9">
        <f t="shared" si="1"/>
        <v>-1.4439245862999999E-2</v>
      </c>
      <c r="AW17" s="9">
        <f t="shared" si="1"/>
        <v>-2.0060856164E-2</v>
      </c>
      <c r="AX17" s="9">
        <f t="shared" si="1"/>
        <v>0</v>
      </c>
      <c r="AZ17" s="4">
        <v>2016</v>
      </c>
      <c r="BA17" s="9">
        <f t="shared" si="4"/>
        <v>0</v>
      </c>
      <c r="BB17" s="9">
        <f t="shared" si="2"/>
        <v>5.4972880549999997E-3</v>
      </c>
      <c r="BC17" s="9">
        <f t="shared" si="2"/>
        <v>7.1235390164000004E-2</v>
      </c>
      <c r="BD17" s="9">
        <f t="shared" si="2"/>
        <v>3.1309577397E-2</v>
      </c>
      <c r="BE17" s="9">
        <f t="shared" si="2"/>
        <v>0</v>
      </c>
      <c r="BF17" s="9">
        <f t="shared" si="2"/>
        <v>0</v>
      </c>
      <c r="BG17" s="9">
        <f t="shared" si="2"/>
        <v>6.0016804712000001E-2</v>
      </c>
      <c r="BH17" s="9">
        <f t="shared" si="2"/>
        <v>6.5381045210000004E-3</v>
      </c>
      <c r="BI17" s="9">
        <f t="shared" si="2"/>
        <v>1.2260063836E-2</v>
      </c>
      <c r="BJ17" s="9">
        <f t="shared" si="2"/>
        <v>0</v>
      </c>
      <c r="BK17" s="9">
        <f t="shared" si="2"/>
        <v>0</v>
      </c>
      <c r="BL17" s="9">
        <f t="shared" si="2"/>
        <v>1.3745294877E-2</v>
      </c>
    </row>
    <row r="18" spans="2:64" x14ac:dyDescent="0.35">
      <c r="B18" s="4">
        <v>2015</v>
      </c>
      <c r="C18" s="10">
        <v>-1.1846165925999999E-2</v>
      </c>
      <c r="D18" s="10">
        <v>5.883744389E-2</v>
      </c>
      <c r="E18" s="10">
        <v>-1.0045501096E-2</v>
      </c>
      <c r="F18" s="10">
        <v>5.1309392877000003E-2</v>
      </c>
      <c r="G18" s="10">
        <v>-1.2595565750000001E-3</v>
      </c>
      <c r="H18" s="10">
        <v>-2.6402480273999999E-2</v>
      </c>
      <c r="I18" s="10">
        <v>-1.6529142191999999E-2</v>
      </c>
      <c r="J18" s="10">
        <v>-7.3580529918000001E-2</v>
      </c>
      <c r="K18" s="10">
        <v>-5.2273688630000002E-2</v>
      </c>
      <c r="L18" s="10">
        <v>8.1440193507000005E-2</v>
      </c>
      <c r="M18" s="10">
        <v>-1.0405693151E-2</v>
      </c>
      <c r="N18" s="10">
        <v>-2.0570264136999999E-2</v>
      </c>
      <c r="R18" s="4"/>
      <c r="S18" s="4">
        <v>2015</v>
      </c>
      <c r="T18" s="82">
        <f>GEOMEAN('[1]X DATA'!R13:AC13)-1</f>
        <v>-3.5403109854290626E-3</v>
      </c>
      <c r="U18" s="85">
        <v>-3.5403109854290626E-3</v>
      </c>
      <c r="V18" s="7">
        <f t="shared" si="3"/>
        <v>0.99645968901457094</v>
      </c>
      <c r="W18" s="10"/>
      <c r="X18" s="4">
        <v>2015</v>
      </c>
      <c r="Y18" s="10">
        <f t="shared" si="0"/>
        <v>-1.6734520997906767E-2</v>
      </c>
      <c r="Z18" s="10">
        <f t="shared" si="0"/>
        <v>-9.4342641953571588E-4</v>
      </c>
      <c r="AA18" s="10">
        <f t="shared" si="0"/>
        <v>5.1455904894902576E-3</v>
      </c>
      <c r="AB18" s="10">
        <f t="shared" si="0"/>
        <v>1.0480369296780666E-2</v>
      </c>
      <c r="AC18" s="10">
        <f t="shared" si="0"/>
        <v>3.8592295167129012E-3</v>
      </c>
      <c r="AD18" s="10">
        <f t="shared" si="0"/>
        <v>1.9310604578759959E-3</v>
      </c>
      <c r="AE18" s="10">
        <f t="shared" si="0"/>
        <v>-3.729246483745155E-2</v>
      </c>
      <c r="AF18" s="10">
        <f t="shared" si="0"/>
        <v>-1.762142531790134E-5</v>
      </c>
      <c r="AG18" s="10">
        <f t="shared" si="0"/>
        <v>-1.497969051068769E-3</v>
      </c>
      <c r="AH18" s="10">
        <f t="shared" si="0"/>
        <v>3.2707550920228617E-3</v>
      </c>
      <c r="AI18" s="10">
        <f t="shared" si="0"/>
        <v>5.1511771665847927E-3</v>
      </c>
      <c r="AJ18" s="10">
        <f t="shared" si="0"/>
        <v>-7.0961435838749753E-3</v>
      </c>
      <c r="AK18" s="10"/>
      <c r="AL18" s="4">
        <v>2015</v>
      </c>
      <c r="AM18" s="9">
        <f t="shared" si="1"/>
        <v>-1.1846165925999999E-2</v>
      </c>
      <c r="AN18" s="9">
        <f t="shared" si="1"/>
        <v>0</v>
      </c>
      <c r="AO18" s="9">
        <f t="shared" si="1"/>
        <v>-1.0045501096E-2</v>
      </c>
      <c r="AP18" s="9">
        <f t="shared" si="1"/>
        <v>0</v>
      </c>
      <c r="AQ18" s="9">
        <f t="shared" si="1"/>
        <v>-1.2595565750000001E-3</v>
      </c>
      <c r="AR18" s="9">
        <f t="shared" si="1"/>
        <v>-2.6402480273999999E-2</v>
      </c>
      <c r="AS18" s="9">
        <f t="shared" si="1"/>
        <v>-1.6529142191999999E-2</v>
      </c>
      <c r="AT18" s="9">
        <f t="shared" si="1"/>
        <v>-7.3580529918000001E-2</v>
      </c>
      <c r="AU18" s="9">
        <f t="shared" si="1"/>
        <v>-5.2273688630000002E-2</v>
      </c>
      <c r="AV18" s="9">
        <f t="shared" si="1"/>
        <v>0</v>
      </c>
      <c r="AW18" s="9">
        <f t="shared" si="1"/>
        <v>-1.0405693151E-2</v>
      </c>
      <c r="AX18" s="9">
        <f t="shared" si="1"/>
        <v>-2.0570264136999999E-2</v>
      </c>
      <c r="AZ18" s="4">
        <v>2015</v>
      </c>
      <c r="BA18" s="9">
        <f t="shared" si="4"/>
        <v>0</v>
      </c>
      <c r="BB18" s="9">
        <f t="shared" si="2"/>
        <v>5.883744389E-2</v>
      </c>
      <c r="BC18" s="9">
        <f t="shared" si="2"/>
        <v>0</v>
      </c>
      <c r="BD18" s="9">
        <f t="shared" si="2"/>
        <v>5.1309392877000003E-2</v>
      </c>
      <c r="BE18" s="9">
        <f t="shared" si="2"/>
        <v>0</v>
      </c>
      <c r="BF18" s="9">
        <f t="shared" si="2"/>
        <v>0</v>
      </c>
      <c r="BG18" s="9">
        <f t="shared" si="2"/>
        <v>0</v>
      </c>
      <c r="BH18" s="9">
        <f t="shared" si="2"/>
        <v>0</v>
      </c>
      <c r="BI18" s="9">
        <f t="shared" si="2"/>
        <v>0</v>
      </c>
      <c r="BJ18" s="9">
        <f t="shared" si="2"/>
        <v>8.1440193507000005E-2</v>
      </c>
      <c r="BK18" s="9">
        <f t="shared" si="2"/>
        <v>0</v>
      </c>
      <c r="BL18" s="9">
        <f t="shared" si="2"/>
        <v>0</v>
      </c>
    </row>
    <row r="19" spans="2:64" x14ac:dyDescent="0.35">
      <c r="B19" s="4">
        <v>2014</v>
      </c>
      <c r="C19" s="10">
        <v>-4.0517477459000001E-2</v>
      </c>
      <c r="D19" s="10">
        <v>5.4715873585999997E-2</v>
      </c>
      <c r="E19" s="10">
        <v>-1.2127667458999999E-2</v>
      </c>
      <c r="F19" s="10">
        <v>1.348178547E-3</v>
      </c>
      <c r="G19" s="10">
        <v>1.3023036498000001E-2</v>
      </c>
      <c r="H19" s="10">
        <v>9.9090785470000008E-3</v>
      </c>
      <c r="I19" s="10">
        <v>-2.1209581751E-2</v>
      </c>
      <c r="J19" s="10">
        <v>-2.561121751E-3</v>
      </c>
      <c r="K19" s="10">
        <v>-3.7714148469000001E-2</v>
      </c>
      <c r="L19" s="10">
        <v>-8.6110277539999999E-3</v>
      </c>
      <c r="M19" s="10">
        <v>2.0661995722E-2</v>
      </c>
      <c r="N19" s="10">
        <v>-2.9033047754000001E-2</v>
      </c>
      <c r="R19" s="4"/>
      <c r="S19" s="4">
        <v>2014</v>
      </c>
      <c r="T19" s="82">
        <f>GEOMEAN('[1]X DATA'!R14:AC14)-1</f>
        <v>-4.6765832376811645E-3</v>
      </c>
      <c r="U19" s="85">
        <v>-4.6765832376811645E-3</v>
      </c>
      <c r="V19" s="7">
        <f t="shared" si="3"/>
        <v>0.99532341676231884</v>
      </c>
      <c r="W19" s="10"/>
      <c r="X19" s="4">
        <v>2014</v>
      </c>
      <c r="Y19" s="10">
        <f t="shared" si="0"/>
        <v>-2.5168211500811721E-4</v>
      </c>
      <c r="Z19" s="10">
        <f t="shared" si="0"/>
        <v>-8.7618970287556275E-4</v>
      </c>
      <c r="AA19" s="10">
        <f t="shared" si="0"/>
        <v>-5.7540950252841644E-3</v>
      </c>
      <c r="AB19" s="10">
        <f t="shared" si="0"/>
        <v>-1.3107872372821051E-2</v>
      </c>
      <c r="AC19" s="10">
        <f t="shared" si="0"/>
        <v>-3.2175159382263514E-3</v>
      </c>
      <c r="AD19" s="10">
        <f t="shared" si="0"/>
        <v>2.6713294052220331E-4</v>
      </c>
      <c r="AE19" s="10">
        <f t="shared" si="0"/>
        <v>-1.5565794896406464E-3</v>
      </c>
      <c r="AF19" s="10">
        <f t="shared" si="0"/>
        <v>-1.0230097934104281E-3</v>
      </c>
      <c r="AG19" s="10">
        <f t="shared" si="0"/>
        <v>6.9561919997374738E-4</v>
      </c>
      <c r="AH19" s="10">
        <f t="shared" si="0"/>
        <v>5.9087006501962417E-3</v>
      </c>
      <c r="AI19" s="10">
        <f t="shared" si="0"/>
        <v>7.0601818788651426E-3</v>
      </c>
      <c r="AJ19" s="10">
        <f t="shared" si="0"/>
        <v>5.6082308791131699E-3</v>
      </c>
      <c r="AK19" s="10"/>
      <c r="AL19" s="4">
        <v>2014</v>
      </c>
      <c r="AM19" s="9">
        <f t="shared" si="1"/>
        <v>-4.0517477459000001E-2</v>
      </c>
      <c r="AN19" s="9">
        <f t="shared" si="1"/>
        <v>0</v>
      </c>
      <c r="AO19" s="9">
        <f t="shared" si="1"/>
        <v>-1.2127667458999999E-2</v>
      </c>
      <c r="AP19" s="9">
        <f t="shared" si="1"/>
        <v>0</v>
      </c>
      <c r="AQ19" s="9">
        <f t="shared" si="1"/>
        <v>0</v>
      </c>
      <c r="AR19" s="9">
        <f t="shared" si="1"/>
        <v>0</v>
      </c>
      <c r="AS19" s="9">
        <f t="shared" si="1"/>
        <v>-2.1209581751E-2</v>
      </c>
      <c r="AT19" s="9">
        <f t="shared" si="1"/>
        <v>-2.561121751E-3</v>
      </c>
      <c r="AU19" s="9">
        <f t="shared" si="1"/>
        <v>-3.7714148469000001E-2</v>
      </c>
      <c r="AV19" s="9">
        <f t="shared" si="1"/>
        <v>-8.6110277539999999E-3</v>
      </c>
      <c r="AW19" s="9">
        <f t="shared" si="1"/>
        <v>0</v>
      </c>
      <c r="AX19" s="9">
        <f t="shared" si="1"/>
        <v>-2.9033047754000001E-2</v>
      </c>
      <c r="AZ19" s="4">
        <v>2014</v>
      </c>
      <c r="BA19" s="9">
        <f t="shared" si="4"/>
        <v>0</v>
      </c>
      <c r="BB19" s="9">
        <f t="shared" si="2"/>
        <v>5.4715873585999997E-2</v>
      </c>
      <c r="BC19" s="9">
        <f t="shared" si="2"/>
        <v>0</v>
      </c>
      <c r="BD19" s="9">
        <f t="shared" si="2"/>
        <v>1.348178547E-3</v>
      </c>
      <c r="BE19" s="9">
        <f t="shared" si="2"/>
        <v>1.3023036498000001E-2</v>
      </c>
      <c r="BF19" s="9">
        <f t="shared" si="2"/>
        <v>9.9090785470000008E-3</v>
      </c>
      <c r="BG19" s="9">
        <f t="shared" si="2"/>
        <v>0</v>
      </c>
      <c r="BH19" s="9">
        <f t="shared" si="2"/>
        <v>0</v>
      </c>
      <c r="BI19" s="9">
        <f t="shared" si="2"/>
        <v>0</v>
      </c>
      <c r="BJ19" s="9">
        <f t="shared" si="2"/>
        <v>0</v>
      </c>
      <c r="BK19" s="9">
        <f t="shared" si="2"/>
        <v>2.0661995722E-2</v>
      </c>
      <c r="BL19" s="9">
        <f t="shared" si="2"/>
        <v>0</v>
      </c>
    </row>
    <row r="20" spans="2:64" x14ac:dyDescent="0.35">
      <c r="B20" s="4">
        <v>2013</v>
      </c>
      <c r="C20" s="10">
        <v>4.3885406948E-2</v>
      </c>
      <c r="D20" s="10">
        <v>-6.88725308E-3</v>
      </c>
      <c r="E20" s="10">
        <v>9.5925869479999998E-3</v>
      </c>
      <c r="F20" s="10">
        <v>3.2029696453000002E-2</v>
      </c>
      <c r="G20" s="10">
        <v>5.4849063339999999E-3</v>
      </c>
      <c r="H20" s="10">
        <v>-3.9831303546999999E-2</v>
      </c>
      <c r="I20" s="10">
        <v>5.9883182665999998E-2</v>
      </c>
      <c r="J20" s="10">
        <v>-1.6887127334E-2</v>
      </c>
      <c r="K20" s="10">
        <v>6.9450181289999996E-2</v>
      </c>
      <c r="L20" s="10">
        <v>3.0743440029000001E-2</v>
      </c>
      <c r="M20" s="10">
        <v>7.1436538990000001E-3</v>
      </c>
      <c r="N20" s="10">
        <v>1.8210590028999999E-2</v>
      </c>
      <c r="R20" s="4"/>
      <c r="S20" s="4">
        <v>2013</v>
      </c>
      <c r="T20" s="82">
        <f>GEOMEAN('[1]X DATA'!R15:AC15)-1</f>
        <v>1.7285525220604336E-2</v>
      </c>
      <c r="U20" s="85">
        <v>1.7285525220604336E-2</v>
      </c>
      <c r="V20" s="7">
        <f t="shared" si="3"/>
        <v>1.0172855252206043</v>
      </c>
      <c r="W20" s="10"/>
      <c r="X20" s="4">
        <v>2013</v>
      </c>
      <c r="Y20" s="10">
        <f t="shared" si="0"/>
        <v>-8.8624276593848583E-3</v>
      </c>
      <c r="Z20" s="10">
        <f t="shared" si="0"/>
        <v>2.5981920999309958E-3</v>
      </c>
      <c r="AA20" s="10">
        <f t="shared" si="0"/>
        <v>1.381882560954369E-3</v>
      </c>
      <c r="AB20" s="10">
        <f t="shared" si="0"/>
        <v>-2.0076221110459057E-2</v>
      </c>
      <c r="AC20" s="10">
        <f t="shared" si="0"/>
        <v>2.9632405101475794E-2</v>
      </c>
      <c r="AD20" s="10">
        <f t="shared" si="0"/>
        <v>-4.3029245219335516E-3</v>
      </c>
      <c r="AE20" s="10">
        <f t="shared" si="0"/>
        <v>7.1137685723037108E-3</v>
      </c>
      <c r="AF20" s="10">
        <f t="shared" si="0"/>
        <v>-3.659027731153678E-3</v>
      </c>
      <c r="AG20" s="10">
        <f t="shared" si="0"/>
        <v>-4.4774631920911079E-3</v>
      </c>
      <c r="AH20" s="10">
        <f t="shared" si="0"/>
        <v>-2.8805060481408087E-3</v>
      </c>
      <c r="AI20" s="10">
        <f t="shared" si="0"/>
        <v>-5.1445987224125935E-4</v>
      </c>
      <c r="AJ20" s="10">
        <f t="shared" si="0"/>
        <v>3.2476608401966235E-3</v>
      </c>
      <c r="AK20" s="10"/>
      <c r="AL20" s="4">
        <v>2013</v>
      </c>
      <c r="AM20" s="9">
        <f t="shared" si="1"/>
        <v>0</v>
      </c>
      <c r="AN20" s="9">
        <f t="shared" si="1"/>
        <v>-6.88725308E-3</v>
      </c>
      <c r="AO20" s="9">
        <f t="shared" si="1"/>
        <v>0</v>
      </c>
      <c r="AP20" s="9">
        <f t="shared" si="1"/>
        <v>0</v>
      </c>
      <c r="AQ20" s="9">
        <f t="shared" si="1"/>
        <v>0</v>
      </c>
      <c r="AR20" s="9">
        <f t="shared" si="1"/>
        <v>-3.9831303546999999E-2</v>
      </c>
      <c r="AS20" s="9">
        <f t="shared" si="1"/>
        <v>0</v>
      </c>
      <c r="AT20" s="9">
        <f t="shared" si="1"/>
        <v>-1.6887127334E-2</v>
      </c>
      <c r="AU20" s="9">
        <f t="shared" si="1"/>
        <v>0</v>
      </c>
      <c r="AV20" s="9">
        <f t="shared" si="1"/>
        <v>0</v>
      </c>
      <c r="AW20" s="9">
        <f t="shared" si="1"/>
        <v>0</v>
      </c>
      <c r="AX20" s="9">
        <f t="shared" si="1"/>
        <v>0</v>
      </c>
      <c r="AZ20" s="4">
        <v>2013</v>
      </c>
      <c r="BA20" s="9">
        <f t="shared" si="4"/>
        <v>4.3885406948E-2</v>
      </c>
      <c r="BB20" s="9">
        <f t="shared" si="2"/>
        <v>0</v>
      </c>
      <c r="BC20" s="9">
        <f t="shared" si="2"/>
        <v>9.5925869479999998E-3</v>
      </c>
      <c r="BD20" s="9">
        <f t="shared" si="2"/>
        <v>3.2029696453000002E-2</v>
      </c>
      <c r="BE20" s="9">
        <f t="shared" si="2"/>
        <v>5.4849063339999999E-3</v>
      </c>
      <c r="BF20" s="9">
        <f t="shared" si="2"/>
        <v>0</v>
      </c>
      <c r="BG20" s="9">
        <f t="shared" si="2"/>
        <v>5.9883182665999998E-2</v>
      </c>
      <c r="BH20" s="9">
        <f t="shared" si="2"/>
        <v>0</v>
      </c>
      <c r="BI20" s="9">
        <f t="shared" si="2"/>
        <v>6.9450181289999996E-2</v>
      </c>
      <c r="BJ20" s="9">
        <f t="shared" si="2"/>
        <v>3.0743440029000001E-2</v>
      </c>
      <c r="BK20" s="9">
        <f t="shared" si="2"/>
        <v>7.1436538990000001E-3</v>
      </c>
      <c r="BL20" s="9">
        <f t="shared" si="2"/>
        <v>1.8210590028999999E-2</v>
      </c>
    </row>
    <row r="21" spans="2:64" x14ac:dyDescent="0.35">
      <c r="B21" s="4">
        <v>2012</v>
      </c>
      <c r="C21" s="10">
        <v>6.7929055274000005E-2</v>
      </c>
      <c r="D21" s="10">
        <v>5.9538522997999999E-2</v>
      </c>
      <c r="E21" s="10">
        <v>-3.215114726E-3</v>
      </c>
      <c r="F21" s="10">
        <v>-6.7920429399999996E-3</v>
      </c>
      <c r="G21" s="10">
        <v>-0.113030821372</v>
      </c>
      <c r="H21" s="10">
        <v>5.265143706E-2</v>
      </c>
      <c r="I21" s="10">
        <v>1.8036166284E-2</v>
      </c>
      <c r="J21" s="10">
        <v>2.3604646284000001E-2</v>
      </c>
      <c r="K21" s="10">
        <v>3.5478054145999999E-2</v>
      </c>
      <c r="L21" s="10">
        <v>6.1050175380000004E-3</v>
      </c>
      <c r="M21" s="10">
        <v>3.5153619552999997E-2</v>
      </c>
      <c r="N21" s="10">
        <v>2.5308027537999999E-2</v>
      </c>
      <c r="R21" s="4"/>
      <c r="S21" s="4">
        <v>2012</v>
      </c>
      <c r="T21" s="82">
        <f>GEOMEAN('[1]X DATA'!R16:AC16)-1</f>
        <v>1.5670241417962361E-2</v>
      </c>
      <c r="U21" s="85">
        <v>1.5670241417962361E-2</v>
      </c>
      <c r="V21" s="7">
        <f t="shared" si="3"/>
        <v>1.0156702414179624</v>
      </c>
      <c r="W21" s="10"/>
      <c r="X21" s="4">
        <v>2012</v>
      </c>
      <c r="Y21" s="10">
        <f t="shared" si="0"/>
        <v>1.4583658345715567E-2</v>
      </c>
      <c r="Z21" s="10">
        <f t="shared" si="0"/>
        <v>2.1609659163740469E-3</v>
      </c>
      <c r="AA21" s="10">
        <f t="shared" si="0"/>
        <v>1.4313310397857672E-3</v>
      </c>
      <c r="AB21" s="10">
        <f t="shared" si="0"/>
        <v>1.2781391699117316E-2</v>
      </c>
      <c r="AC21" s="10">
        <f t="shared" si="0"/>
        <v>1.7821096747552695E-3</v>
      </c>
      <c r="AD21" s="10">
        <f t="shared" si="0"/>
        <v>-1.7459927636353595E-2</v>
      </c>
      <c r="AE21" s="10">
        <f t="shared" si="0"/>
        <v>6.6950825907702745E-3</v>
      </c>
      <c r="AF21" s="10">
        <f t="shared" si="0"/>
        <v>-3.2512856652296383E-3</v>
      </c>
      <c r="AG21" s="10">
        <f t="shared" si="0"/>
        <v>5.8968078099756738E-3</v>
      </c>
      <c r="AH21" s="10">
        <f t="shared" si="0"/>
        <v>-2.2173692095601395E-3</v>
      </c>
      <c r="AI21" s="10">
        <f t="shared" si="0"/>
        <v>1.0988398624373945E-2</v>
      </c>
      <c r="AJ21" s="10">
        <f t="shared" si="0"/>
        <v>-6.6605018477803209E-3</v>
      </c>
      <c r="AK21" s="10"/>
      <c r="AL21" s="4">
        <v>2012</v>
      </c>
      <c r="AM21" s="9">
        <f t="shared" si="1"/>
        <v>0</v>
      </c>
      <c r="AN21" s="9">
        <f t="shared" si="1"/>
        <v>0</v>
      </c>
      <c r="AO21" s="9">
        <f t="shared" si="1"/>
        <v>-3.215114726E-3</v>
      </c>
      <c r="AP21" s="9">
        <f t="shared" si="1"/>
        <v>-6.7920429399999996E-3</v>
      </c>
      <c r="AQ21" s="9">
        <f t="shared" si="1"/>
        <v>-0.113030821372</v>
      </c>
      <c r="AR21" s="9">
        <f t="shared" si="1"/>
        <v>0</v>
      </c>
      <c r="AS21" s="9">
        <f t="shared" si="1"/>
        <v>0</v>
      </c>
      <c r="AT21" s="9">
        <f t="shared" si="1"/>
        <v>0</v>
      </c>
      <c r="AU21" s="9">
        <f t="shared" si="1"/>
        <v>0</v>
      </c>
      <c r="AV21" s="9">
        <f t="shared" si="1"/>
        <v>0</v>
      </c>
      <c r="AW21" s="9">
        <f t="shared" si="1"/>
        <v>0</v>
      </c>
      <c r="AX21" s="9">
        <f t="shared" si="1"/>
        <v>0</v>
      </c>
      <c r="AZ21" s="4">
        <v>2012</v>
      </c>
      <c r="BA21" s="9">
        <f t="shared" si="4"/>
        <v>6.7929055274000005E-2</v>
      </c>
      <c r="BB21" s="9">
        <f t="shared" si="2"/>
        <v>5.9538522997999999E-2</v>
      </c>
      <c r="BC21" s="9">
        <f t="shared" si="2"/>
        <v>0</v>
      </c>
      <c r="BD21" s="9">
        <f t="shared" si="2"/>
        <v>0</v>
      </c>
      <c r="BE21" s="9">
        <f t="shared" si="2"/>
        <v>0</v>
      </c>
      <c r="BF21" s="9">
        <f t="shared" si="2"/>
        <v>5.265143706E-2</v>
      </c>
      <c r="BG21" s="9">
        <f t="shared" si="2"/>
        <v>1.8036166284E-2</v>
      </c>
      <c r="BH21" s="9">
        <f t="shared" si="2"/>
        <v>2.3604646284000001E-2</v>
      </c>
      <c r="BI21" s="9">
        <f t="shared" si="2"/>
        <v>3.5478054145999999E-2</v>
      </c>
      <c r="BJ21" s="9">
        <f t="shared" si="2"/>
        <v>6.1050175380000004E-3</v>
      </c>
      <c r="BK21" s="9">
        <f t="shared" si="2"/>
        <v>3.5153619552999997E-2</v>
      </c>
      <c r="BL21" s="9">
        <f t="shared" si="2"/>
        <v>2.5308027537999999E-2</v>
      </c>
    </row>
    <row r="22" spans="2:64" x14ac:dyDescent="0.35">
      <c r="B22" s="4">
        <v>2011</v>
      </c>
      <c r="C22" s="10">
        <v>1.1412057489E-2</v>
      </c>
      <c r="D22" s="10">
        <v>3.1684324505999999E-2</v>
      </c>
      <c r="E22" s="10">
        <v>-1.0721332510999999E-2</v>
      </c>
      <c r="F22" s="10">
        <v>5.0094210939000003E-2</v>
      </c>
      <c r="G22" s="10">
        <v>-2.3938446363E-2</v>
      </c>
      <c r="H22" s="10">
        <v>-1.6784209061000002E-2</v>
      </c>
      <c r="I22" s="10">
        <v>-1.6056006232999999E-2</v>
      </c>
      <c r="J22" s="10">
        <v>-8.8494846232999996E-2</v>
      </c>
      <c r="K22" s="10">
        <v>-0.106759636999</v>
      </c>
      <c r="L22" s="10">
        <v>0.10039054059700001</v>
      </c>
      <c r="M22" s="10">
        <v>-3.9334960712000003E-2</v>
      </c>
      <c r="N22" s="10">
        <v>-1.9356189403000001E-2</v>
      </c>
      <c r="P22" t="s">
        <v>67</v>
      </c>
      <c r="R22" s="4"/>
      <c r="S22" s="4">
        <v>2011</v>
      </c>
      <c r="T22" s="82">
        <f>GEOMEAN('[1]X DATA'!R17:AC17)-1</f>
        <v>-1.2115152128839402E-2</v>
      </c>
      <c r="U22" s="85">
        <v>-1.2115152128839402E-2</v>
      </c>
      <c r="V22" s="7">
        <f t="shared" si="3"/>
        <v>0.9878848478711606</v>
      </c>
      <c r="W22" s="10"/>
      <c r="X22" s="4">
        <v>2011</v>
      </c>
      <c r="Y22" s="10">
        <f t="shared" si="0"/>
        <v>-1.2184906193338767E-2</v>
      </c>
      <c r="Z22" s="10">
        <f t="shared" si="0"/>
        <v>-1.2878697315507129E-3</v>
      </c>
      <c r="AA22" s="10">
        <f t="shared" si="0"/>
        <v>1.1690716583618581E-2</v>
      </c>
      <c r="AB22" s="10">
        <f t="shared" si="0"/>
        <v>-9.6799021460217821E-3</v>
      </c>
      <c r="AC22" s="10">
        <f t="shared" si="0"/>
        <v>5.606487153735927E-3</v>
      </c>
      <c r="AD22" s="10">
        <f t="shared" si="0"/>
        <v>-4.2632103293525313E-3</v>
      </c>
      <c r="AE22" s="10">
        <f t="shared" si="0"/>
        <v>-1.5373724526161064E-4</v>
      </c>
      <c r="AF22" s="10">
        <f t="shared" si="0"/>
        <v>1.7951357192436956E-3</v>
      </c>
      <c r="AG22" s="10">
        <f t="shared" si="0"/>
        <v>-1.1472107965725689E-2</v>
      </c>
      <c r="AH22" s="10">
        <f t="shared" si="0"/>
        <v>3.9695173428093422E-3</v>
      </c>
      <c r="AI22" s="10">
        <f t="shared" si="0"/>
        <v>9.1775595718144726E-3</v>
      </c>
      <c r="AJ22" s="10">
        <f t="shared" si="0"/>
        <v>-9.8759474311098765E-3</v>
      </c>
      <c r="AK22" s="10"/>
      <c r="AL22" s="4">
        <v>2011</v>
      </c>
      <c r="AM22" s="9">
        <f t="shared" si="1"/>
        <v>0</v>
      </c>
      <c r="AN22" s="9">
        <f t="shared" si="1"/>
        <v>0</v>
      </c>
      <c r="AO22" s="9">
        <f t="shared" si="1"/>
        <v>-1.0721332510999999E-2</v>
      </c>
      <c r="AP22" s="9">
        <f t="shared" si="1"/>
        <v>0</v>
      </c>
      <c r="AQ22" s="9">
        <f t="shared" si="1"/>
        <v>-2.3938446363E-2</v>
      </c>
      <c r="AR22" s="9">
        <f t="shared" si="1"/>
        <v>-1.6784209061000002E-2</v>
      </c>
      <c r="AS22" s="9">
        <f t="shared" si="1"/>
        <v>-1.6056006232999999E-2</v>
      </c>
      <c r="AT22" s="9">
        <f t="shared" si="1"/>
        <v>-8.8494846232999996E-2</v>
      </c>
      <c r="AU22" s="9">
        <f t="shared" si="1"/>
        <v>-0.106759636999</v>
      </c>
      <c r="AV22" s="9">
        <f t="shared" si="1"/>
        <v>0</v>
      </c>
      <c r="AW22" s="9">
        <f t="shared" si="1"/>
        <v>-3.9334960712000003E-2</v>
      </c>
      <c r="AX22" s="9">
        <f t="shared" si="1"/>
        <v>-1.9356189403000001E-2</v>
      </c>
      <c r="AZ22" s="4">
        <v>2011</v>
      </c>
      <c r="BA22" s="9">
        <f t="shared" si="4"/>
        <v>1.1412057489E-2</v>
      </c>
      <c r="BB22" s="9">
        <f t="shared" si="2"/>
        <v>3.1684324505999999E-2</v>
      </c>
      <c r="BC22" s="9">
        <f t="shared" si="2"/>
        <v>0</v>
      </c>
      <c r="BD22" s="9">
        <f t="shared" si="2"/>
        <v>5.0094210939000003E-2</v>
      </c>
      <c r="BE22" s="9">
        <f t="shared" si="2"/>
        <v>0</v>
      </c>
      <c r="BF22" s="9">
        <f t="shared" si="2"/>
        <v>0</v>
      </c>
      <c r="BG22" s="9">
        <f t="shared" si="2"/>
        <v>0</v>
      </c>
      <c r="BH22" s="9">
        <f t="shared" si="2"/>
        <v>0</v>
      </c>
      <c r="BI22" s="9">
        <f t="shared" si="2"/>
        <v>0</v>
      </c>
      <c r="BJ22" s="9">
        <f t="shared" si="2"/>
        <v>0.10039054059700001</v>
      </c>
      <c r="BK22" s="9">
        <f t="shared" si="2"/>
        <v>0</v>
      </c>
      <c r="BL22" s="9">
        <f t="shared" si="2"/>
        <v>0</v>
      </c>
    </row>
    <row r="23" spans="2:64" x14ac:dyDescent="0.35">
      <c r="B23" s="4">
        <v>2010</v>
      </c>
      <c r="C23" s="10">
        <v>-4.1568339704E-2</v>
      </c>
      <c r="D23" s="10">
        <v>-7.9664584430000004E-3</v>
      </c>
      <c r="E23" s="10">
        <v>6.3697740296000005E-2</v>
      </c>
      <c r="F23" s="10">
        <v>-3.459856518E-3</v>
      </c>
      <c r="G23" s="10">
        <v>-0.10546861340200001</v>
      </c>
      <c r="H23" s="10">
        <v>-6.6653265179999997E-3</v>
      </c>
      <c r="I23" s="10">
        <v>7.8027508965999998E-2</v>
      </c>
      <c r="J23" s="10">
        <v>-3.4370351033999998E-2</v>
      </c>
      <c r="K23" s="10">
        <v>9.9447809321999994E-2</v>
      </c>
      <c r="L23" s="10">
        <v>3.6727518780000003E-2</v>
      </c>
      <c r="M23" s="10">
        <v>-2.7812489568E-2</v>
      </c>
      <c r="N23" s="10">
        <v>7.9275948779999994E-2</v>
      </c>
      <c r="R23" s="4"/>
      <c r="S23" s="4">
        <v>2010</v>
      </c>
      <c r="T23" s="82">
        <f>GEOMEAN('[1]X DATA'!R18:AC18)-1</f>
        <v>9.1084158200840371E-3</v>
      </c>
      <c r="U23" s="85">
        <v>9.1084158200840371E-3</v>
      </c>
      <c r="V23" s="7">
        <f t="shared" si="3"/>
        <v>1.009108415820084</v>
      </c>
      <c r="W23" s="10"/>
      <c r="X23" s="4">
        <v>2010</v>
      </c>
      <c r="Y23" s="10">
        <f t="shared" si="0"/>
        <v>2.488975128076866E-3</v>
      </c>
      <c r="Z23" s="10">
        <f t="shared" si="0"/>
        <v>-1.1107621163291767E-3</v>
      </c>
      <c r="AA23" s="10">
        <f t="shared" si="0"/>
        <v>1.2745882014591481E-3</v>
      </c>
      <c r="AB23" s="10">
        <f t="shared" si="0"/>
        <v>1.46345665488183E-2</v>
      </c>
      <c r="AC23" s="10">
        <f t="shared" si="0"/>
        <v>9.5929329283736819E-3</v>
      </c>
      <c r="AD23" s="10">
        <f t="shared" si="0"/>
        <v>3.3070600266169627E-3</v>
      </c>
      <c r="AE23" s="10">
        <f t="shared" si="0"/>
        <v>-1.6800865758138078E-2</v>
      </c>
      <c r="AF23" s="10">
        <f t="shared" si="0"/>
        <v>-3.3219781810216523E-3</v>
      </c>
      <c r="AG23" s="10">
        <f t="shared" si="0"/>
        <v>1.4610488289571039E-3</v>
      </c>
      <c r="AH23" s="10">
        <f t="shared" si="0"/>
        <v>5.9941817997353347E-4</v>
      </c>
      <c r="AI23" s="10">
        <f t="shared" si="0"/>
        <v>2.0332314637568325E-2</v>
      </c>
      <c r="AJ23" s="10">
        <f t="shared" si="0"/>
        <v>-1.6997720236703318E-3</v>
      </c>
      <c r="AK23" s="10"/>
      <c r="AL23" s="4">
        <v>2010</v>
      </c>
      <c r="AM23" s="9">
        <f t="shared" si="1"/>
        <v>-4.1568339704E-2</v>
      </c>
      <c r="AN23" s="9">
        <f t="shared" si="1"/>
        <v>-7.9664584430000004E-3</v>
      </c>
      <c r="AO23" s="9">
        <f t="shared" si="1"/>
        <v>0</v>
      </c>
      <c r="AP23" s="9">
        <f t="shared" si="1"/>
        <v>-3.459856518E-3</v>
      </c>
      <c r="AQ23" s="9">
        <f t="shared" si="1"/>
        <v>-0.10546861340200001</v>
      </c>
      <c r="AR23" s="9">
        <f t="shared" si="1"/>
        <v>-6.6653265179999997E-3</v>
      </c>
      <c r="AS23" s="9">
        <f t="shared" si="1"/>
        <v>0</v>
      </c>
      <c r="AT23" s="9">
        <f t="shared" si="1"/>
        <v>-3.4370351033999998E-2</v>
      </c>
      <c r="AU23" s="9">
        <f t="shared" si="1"/>
        <v>0</v>
      </c>
      <c r="AV23" s="9">
        <f t="shared" si="1"/>
        <v>0</v>
      </c>
      <c r="AW23" s="9">
        <f t="shared" si="1"/>
        <v>-2.7812489568E-2</v>
      </c>
      <c r="AX23" s="9">
        <f t="shared" si="1"/>
        <v>0</v>
      </c>
      <c r="AZ23" s="4">
        <v>2010</v>
      </c>
      <c r="BA23" s="9">
        <f t="shared" si="4"/>
        <v>0</v>
      </c>
      <c r="BB23" s="9">
        <f t="shared" si="2"/>
        <v>0</v>
      </c>
      <c r="BC23" s="9">
        <f t="shared" si="2"/>
        <v>6.3697740296000005E-2</v>
      </c>
      <c r="BD23" s="9">
        <f t="shared" si="2"/>
        <v>0</v>
      </c>
      <c r="BE23" s="9">
        <f t="shared" si="2"/>
        <v>0</v>
      </c>
      <c r="BF23" s="9">
        <f t="shared" si="2"/>
        <v>0</v>
      </c>
      <c r="BG23" s="9">
        <f t="shared" si="2"/>
        <v>7.8027508965999998E-2</v>
      </c>
      <c r="BH23" s="9">
        <f t="shared" si="2"/>
        <v>0</v>
      </c>
      <c r="BI23" s="9">
        <f t="shared" si="2"/>
        <v>9.9447809321999994E-2</v>
      </c>
      <c r="BJ23" s="9">
        <f t="shared" si="2"/>
        <v>3.6727518780000003E-2</v>
      </c>
      <c r="BK23" s="9">
        <f t="shared" si="2"/>
        <v>0</v>
      </c>
      <c r="BL23" s="9">
        <f t="shared" si="2"/>
        <v>7.9275948779999994E-2</v>
      </c>
    </row>
    <row r="24" spans="2:64" x14ac:dyDescent="0.35">
      <c r="B24" s="4">
        <v>2009</v>
      </c>
      <c r="C24" s="10">
        <v>-9.4088972721999994E-2</v>
      </c>
      <c r="D24" s="10">
        <v>-8.4201136329000004E-2</v>
      </c>
      <c r="E24" s="10">
        <v>6.4131067277999998E-2</v>
      </c>
      <c r="F24" s="10">
        <v>9.7020028957000001E-2</v>
      </c>
      <c r="G24" s="10">
        <v>0.125784679589</v>
      </c>
      <c r="H24" s="10">
        <v>-1.9183361042999999E-2</v>
      </c>
      <c r="I24" s="10">
        <v>9.0694405027000005E-2</v>
      </c>
      <c r="J24" s="10">
        <v>3.5659825026999999E-2</v>
      </c>
      <c r="K24" s="10">
        <v>4.4314602283999999E-2</v>
      </c>
      <c r="L24" s="10">
        <v>-1.0020717792999999E-2</v>
      </c>
      <c r="M24" s="10">
        <v>2.9003536007000001E-2</v>
      </c>
      <c r="N24" s="10">
        <v>1.1430382207E-2</v>
      </c>
      <c r="R24" s="4"/>
      <c r="S24" s="4">
        <v>2009</v>
      </c>
      <c r="T24" s="82">
        <f>GEOMEAN('[1]X DATA'!R19:AC19)-1</f>
        <v>2.2089872138782329E-2</v>
      </c>
      <c r="U24" s="85">
        <v>2.2089872138782329E-2</v>
      </c>
      <c r="V24" s="7">
        <f t="shared" si="3"/>
        <v>1.0220898721387823</v>
      </c>
      <c r="W24" s="10"/>
      <c r="X24" s="4">
        <v>2009</v>
      </c>
      <c r="Y24" s="10">
        <f t="shared" si="0"/>
        <v>4.0438331371188824E-3</v>
      </c>
      <c r="Z24" s="10">
        <f t="shared" si="0"/>
        <v>1.8392092742811117E-2</v>
      </c>
      <c r="AA24" s="10">
        <f t="shared" si="0"/>
        <v>7.5497846153904646E-4</v>
      </c>
      <c r="AB24" s="10">
        <f t="shared" si="0"/>
        <v>-3.102049615343018E-2</v>
      </c>
      <c r="AC24" s="10">
        <f t="shared" si="0"/>
        <v>7.4786340895946213E-3</v>
      </c>
      <c r="AD24" s="10">
        <f t="shared" si="0"/>
        <v>-1.3495854517108549E-2</v>
      </c>
      <c r="AE24" s="10">
        <f t="shared" si="0"/>
        <v>-6.0677223992387785E-4</v>
      </c>
      <c r="AF24" s="10">
        <f t="shared" si="0"/>
        <v>-1.8698615838115655E-2</v>
      </c>
      <c r="AG24" s="10">
        <f t="shared" si="0"/>
        <v>6.0262694489039703E-3</v>
      </c>
      <c r="AH24" s="10">
        <f t="shared" si="0"/>
        <v>2.4751525664951767E-3</v>
      </c>
      <c r="AI24" s="10">
        <f t="shared" si="0"/>
        <v>8.981688178996132E-3</v>
      </c>
      <c r="AJ24" s="10">
        <f t="shared" si="0"/>
        <v>-2.9723151580444036E-3</v>
      </c>
      <c r="AK24" s="10"/>
      <c r="AL24" s="4">
        <v>2009</v>
      </c>
      <c r="AM24" s="9">
        <f t="shared" si="1"/>
        <v>-9.4088972721999994E-2</v>
      </c>
      <c r="AN24" s="9">
        <f t="shared" si="1"/>
        <v>-8.4201136329000004E-2</v>
      </c>
      <c r="AO24" s="9">
        <f t="shared" si="1"/>
        <v>0</v>
      </c>
      <c r="AP24" s="9">
        <f t="shared" si="1"/>
        <v>0</v>
      </c>
      <c r="AQ24" s="9">
        <f t="shared" si="1"/>
        <v>0</v>
      </c>
      <c r="AR24" s="9">
        <f t="shared" si="1"/>
        <v>-1.9183361042999999E-2</v>
      </c>
      <c r="AS24" s="9">
        <f t="shared" si="1"/>
        <v>0</v>
      </c>
      <c r="AT24" s="9">
        <f t="shared" si="1"/>
        <v>0</v>
      </c>
      <c r="AU24" s="9">
        <f t="shared" si="1"/>
        <v>0</v>
      </c>
      <c r="AV24" s="9">
        <f t="shared" si="1"/>
        <v>-1.0020717792999999E-2</v>
      </c>
      <c r="AW24" s="9">
        <f t="shared" si="1"/>
        <v>0</v>
      </c>
      <c r="AX24" s="9">
        <f t="shared" si="1"/>
        <v>0</v>
      </c>
      <c r="AZ24" s="4">
        <v>2009</v>
      </c>
      <c r="BA24" s="9">
        <f t="shared" si="4"/>
        <v>0</v>
      </c>
      <c r="BB24" s="9">
        <f t="shared" si="2"/>
        <v>0</v>
      </c>
      <c r="BC24" s="9">
        <f t="shared" si="2"/>
        <v>6.4131067277999998E-2</v>
      </c>
      <c r="BD24" s="9">
        <f t="shared" si="2"/>
        <v>9.7020028957000001E-2</v>
      </c>
      <c r="BE24" s="9">
        <f t="shared" si="2"/>
        <v>0.125784679589</v>
      </c>
      <c r="BF24" s="9">
        <f t="shared" si="2"/>
        <v>0</v>
      </c>
      <c r="BG24" s="9">
        <f t="shared" si="2"/>
        <v>9.0694405027000005E-2</v>
      </c>
      <c r="BH24" s="9">
        <f t="shared" si="2"/>
        <v>3.5659825026999999E-2</v>
      </c>
      <c r="BI24" s="9">
        <f t="shared" si="2"/>
        <v>4.4314602283999999E-2</v>
      </c>
      <c r="BJ24" s="9">
        <f t="shared" si="2"/>
        <v>0</v>
      </c>
      <c r="BK24" s="9">
        <f t="shared" si="2"/>
        <v>2.9003536007000001E-2</v>
      </c>
      <c r="BL24" s="9">
        <f t="shared" si="2"/>
        <v>1.1430382207E-2</v>
      </c>
    </row>
    <row r="25" spans="2:64" x14ac:dyDescent="0.35">
      <c r="B25" s="4">
        <v>2008</v>
      </c>
      <c r="C25" s="10">
        <v>-8.6397449843000004E-2</v>
      </c>
      <c r="D25" s="10">
        <v>1.4899451115E-2</v>
      </c>
      <c r="E25" s="10">
        <v>-2.4098959842999999E-2</v>
      </c>
      <c r="F25" s="10">
        <v>5.4762024835999998E-2</v>
      </c>
      <c r="G25" s="10">
        <v>1.3259064996999999E-2</v>
      </c>
      <c r="H25" s="10">
        <v>-8.1675235164000007E-2</v>
      </c>
      <c r="I25" s="10">
        <v>-4.4307353977000002E-2</v>
      </c>
      <c r="J25" s="10">
        <v>-5.3337753977000003E-2</v>
      </c>
      <c r="K25" s="10">
        <v>-0.133897928365</v>
      </c>
      <c r="L25" s="10">
        <v>-0.21363099645299999</v>
      </c>
      <c r="M25" s="10">
        <v>-4.7779808824999999E-2</v>
      </c>
      <c r="N25" s="10">
        <v>8.0430803546999996E-2</v>
      </c>
      <c r="R25" s="4"/>
      <c r="S25" s="4">
        <v>2008</v>
      </c>
      <c r="T25" s="82">
        <f>GEOMEAN('[1]X DATA'!R20:AC20)-1</f>
        <v>-4.6746575380927968E-2</v>
      </c>
      <c r="U25" s="85">
        <v>-4.6746575380927968E-2</v>
      </c>
      <c r="V25" s="7">
        <f t="shared" si="3"/>
        <v>0.95325342461907203</v>
      </c>
      <c r="W25" s="10"/>
      <c r="X25" s="4">
        <v>2008</v>
      </c>
      <c r="Y25" s="10">
        <f t="shared" si="0"/>
        <v>5.9810542987375342E-3</v>
      </c>
      <c r="Z25" s="10">
        <f t="shared" si="0"/>
        <v>5.7245599619746776E-4</v>
      </c>
      <c r="AA25" s="10">
        <f t="shared" si="0"/>
        <v>-1.3577149724707548E-2</v>
      </c>
      <c r="AB25" s="10">
        <f t="shared" si="0"/>
        <v>4.8403740446377463E-4</v>
      </c>
      <c r="AC25" s="10">
        <f t="shared" si="0"/>
        <v>3.5212802152660722E-3</v>
      </c>
      <c r="AD25" s="10">
        <f t="shared" si="0"/>
        <v>1.1275779075235748E-4</v>
      </c>
      <c r="AE25" s="10">
        <f t="shared" si="0"/>
        <v>-1.2212193525746734E-2</v>
      </c>
      <c r="AF25" s="10">
        <f t="shared" si="0"/>
        <v>-1.281418884217498E-2</v>
      </c>
      <c r="AG25" s="10">
        <f t="shared" si="0"/>
        <v>1.0692021334714502E-2</v>
      </c>
      <c r="AH25" s="10">
        <f t="shared" si="0"/>
        <v>-1.1847900884471074E-2</v>
      </c>
      <c r="AI25" s="10">
        <f t="shared" si="0"/>
        <v>6.2707352070134822E-3</v>
      </c>
      <c r="AJ25" s="10">
        <f t="shared" si="0"/>
        <v>2.0309034547940807E-2</v>
      </c>
      <c r="AK25" s="10"/>
      <c r="AL25" s="4">
        <v>2008</v>
      </c>
      <c r="AM25" s="9">
        <f t="shared" si="1"/>
        <v>-8.6397449843000004E-2</v>
      </c>
      <c r="AN25" s="9">
        <f t="shared" si="1"/>
        <v>0</v>
      </c>
      <c r="AO25" s="9">
        <f t="shared" si="1"/>
        <v>-2.4098959842999999E-2</v>
      </c>
      <c r="AP25" s="9">
        <f t="shared" si="1"/>
        <v>0</v>
      </c>
      <c r="AQ25" s="9">
        <f t="shared" si="1"/>
        <v>0</v>
      </c>
      <c r="AR25" s="9">
        <f t="shared" si="1"/>
        <v>-8.1675235164000007E-2</v>
      </c>
      <c r="AS25" s="9">
        <f t="shared" si="1"/>
        <v>-4.4307353977000002E-2</v>
      </c>
      <c r="AT25" s="9">
        <f t="shared" si="1"/>
        <v>-5.3337753977000003E-2</v>
      </c>
      <c r="AU25" s="9">
        <f t="shared" si="1"/>
        <v>-0.133897928365</v>
      </c>
      <c r="AV25" s="9">
        <f t="shared" si="1"/>
        <v>-0.21363099645299999</v>
      </c>
      <c r="AW25" s="9">
        <f t="shared" si="1"/>
        <v>-4.7779808824999999E-2</v>
      </c>
      <c r="AX25" s="9">
        <f t="shared" si="1"/>
        <v>0</v>
      </c>
      <c r="AZ25" s="4">
        <v>2008</v>
      </c>
      <c r="BA25" s="9">
        <f t="shared" si="4"/>
        <v>0</v>
      </c>
      <c r="BB25" s="9">
        <f t="shared" si="2"/>
        <v>1.4899451115E-2</v>
      </c>
      <c r="BC25" s="9">
        <f t="shared" si="2"/>
        <v>0</v>
      </c>
      <c r="BD25" s="9">
        <f t="shared" si="2"/>
        <v>5.4762024835999998E-2</v>
      </c>
      <c r="BE25" s="9">
        <f t="shared" si="2"/>
        <v>1.3259064996999999E-2</v>
      </c>
      <c r="BF25" s="9">
        <f t="shared" si="2"/>
        <v>0</v>
      </c>
      <c r="BG25" s="9">
        <f t="shared" si="2"/>
        <v>0</v>
      </c>
      <c r="BH25" s="9">
        <f t="shared" si="2"/>
        <v>0</v>
      </c>
      <c r="BI25" s="9">
        <f t="shared" si="2"/>
        <v>0</v>
      </c>
      <c r="BJ25" s="9">
        <f t="shared" si="2"/>
        <v>0</v>
      </c>
      <c r="BK25" s="9">
        <f t="shared" si="2"/>
        <v>0</v>
      </c>
      <c r="BL25" s="9">
        <f t="shared" si="2"/>
        <v>8.0430803546999996E-2</v>
      </c>
    </row>
    <row r="26" spans="2:64" x14ac:dyDescent="0.35">
      <c r="B26" s="4">
        <v>2007</v>
      </c>
      <c r="C26" s="10">
        <v>8.9236415169999996E-3</v>
      </c>
      <c r="D26" s="10">
        <v>4.5133642740000004E-3</v>
      </c>
      <c r="E26" s="10">
        <v>2.2677021517E-2</v>
      </c>
      <c r="F26" s="10">
        <v>3.6981372796E-2</v>
      </c>
      <c r="G26" s="10">
        <v>3.1013805222E-2</v>
      </c>
      <c r="H26" s="10">
        <v>8.0153279599999995E-4</v>
      </c>
      <c r="I26" s="10">
        <v>-9.2707390980000005E-3</v>
      </c>
      <c r="J26" s="10">
        <v>-2.4933559098000001E-2</v>
      </c>
      <c r="K26" s="10">
        <v>6.1034303452999997E-2</v>
      </c>
      <c r="L26" s="10">
        <v>5.1540972205999999E-2</v>
      </c>
      <c r="M26" s="10">
        <v>-3.9480158832999997E-2</v>
      </c>
      <c r="N26" s="10">
        <v>-1.6138187793999999E-2</v>
      </c>
      <c r="P26" s="2" t="s">
        <v>68</v>
      </c>
      <c r="R26" s="4"/>
      <c r="S26" s="4">
        <v>2007</v>
      </c>
      <c r="T26" s="82">
        <f>GEOMEAN('[1]X DATA'!R21:AC21)-1</f>
        <v>1.0206360131112424E-2</v>
      </c>
      <c r="U26" s="85">
        <v>1.0206360131112424E-2</v>
      </c>
      <c r="V26" s="7">
        <f t="shared" si="3"/>
        <v>1.0102063601311124</v>
      </c>
      <c r="W26" s="10"/>
      <c r="X26" s="4">
        <v>2007</v>
      </c>
      <c r="Y26" s="10">
        <f t="shared" si="0"/>
        <v>2.1569494595899043E-3</v>
      </c>
      <c r="Z26" s="10">
        <f t="shared" si="0"/>
        <v>-3.5556006681776806E-3</v>
      </c>
      <c r="AA26" s="10">
        <f t="shared" si="0"/>
        <v>-2.8132607781570403E-3</v>
      </c>
      <c r="AB26" s="10">
        <f t="shared" si="0"/>
        <v>-7.4302365817069393E-3</v>
      </c>
      <c r="AC26" s="10">
        <f t="shared" si="0"/>
        <v>1.3468180602438005E-2</v>
      </c>
      <c r="AD26" s="10">
        <f t="shared" si="0"/>
        <v>-4.2024346335115946E-4</v>
      </c>
      <c r="AE26" s="10">
        <f t="shared" si="0"/>
        <v>5.4570696429696829E-3</v>
      </c>
      <c r="AF26" s="10">
        <f t="shared" si="0"/>
        <v>-9.3065058972593533E-3</v>
      </c>
      <c r="AG26" s="10">
        <f t="shared" si="0"/>
        <v>7.5342703373800918E-3</v>
      </c>
      <c r="AH26" s="10">
        <f t="shared" si="0"/>
        <v>1.2250152351172813E-2</v>
      </c>
      <c r="AI26" s="10">
        <f t="shared" si="0"/>
        <v>-6.5966886746337619E-3</v>
      </c>
      <c r="AJ26" s="10">
        <f t="shared" si="0"/>
        <v>6.3693286325825528E-3</v>
      </c>
      <c r="AK26" s="10"/>
      <c r="AL26" s="4">
        <v>2007</v>
      </c>
      <c r="AM26" s="9">
        <f t="shared" si="1"/>
        <v>0</v>
      </c>
      <c r="AN26" s="9">
        <f t="shared" si="1"/>
        <v>0</v>
      </c>
      <c r="AO26" s="9">
        <f t="shared" si="1"/>
        <v>0</v>
      </c>
      <c r="AP26" s="9">
        <f t="shared" si="1"/>
        <v>0</v>
      </c>
      <c r="AQ26" s="9">
        <f t="shared" si="1"/>
        <v>0</v>
      </c>
      <c r="AR26" s="9">
        <f t="shared" si="1"/>
        <v>0</v>
      </c>
      <c r="AS26" s="9">
        <f t="shared" si="1"/>
        <v>-9.2707390980000005E-3</v>
      </c>
      <c r="AT26" s="9">
        <f t="shared" si="1"/>
        <v>-2.4933559098000001E-2</v>
      </c>
      <c r="AU26" s="9">
        <f t="shared" si="1"/>
        <v>0</v>
      </c>
      <c r="AV26" s="9">
        <f t="shared" si="1"/>
        <v>0</v>
      </c>
      <c r="AW26" s="9">
        <f t="shared" si="1"/>
        <v>-3.9480158832999997E-2</v>
      </c>
      <c r="AX26" s="9">
        <f t="shared" si="1"/>
        <v>-1.6138187793999999E-2</v>
      </c>
      <c r="AZ26" s="4">
        <v>2007</v>
      </c>
      <c r="BA26" s="9">
        <f t="shared" si="4"/>
        <v>8.9236415169999996E-3</v>
      </c>
      <c r="BB26" s="9">
        <f t="shared" si="4"/>
        <v>4.5133642740000004E-3</v>
      </c>
      <c r="BC26" s="9">
        <f t="shared" si="4"/>
        <v>2.2677021517E-2</v>
      </c>
      <c r="BD26" s="9">
        <f t="shared" si="4"/>
        <v>3.6981372796E-2</v>
      </c>
      <c r="BE26" s="9">
        <f t="shared" si="4"/>
        <v>3.1013805222E-2</v>
      </c>
      <c r="BF26" s="9">
        <f t="shared" si="4"/>
        <v>8.0153279599999995E-4</v>
      </c>
      <c r="BG26" s="9">
        <f t="shared" si="4"/>
        <v>0</v>
      </c>
      <c r="BH26" s="9">
        <f t="shared" si="4"/>
        <v>0</v>
      </c>
      <c r="BI26" s="9">
        <f t="shared" si="4"/>
        <v>6.1034303452999997E-2</v>
      </c>
      <c r="BJ26" s="9">
        <f t="shared" si="4"/>
        <v>5.1540972205999999E-2</v>
      </c>
      <c r="BK26" s="9">
        <f t="shared" si="4"/>
        <v>0</v>
      </c>
      <c r="BL26" s="9">
        <f t="shared" si="4"/>
        <v>0</v>
      </c>
    </row>
    <row r="27" spans="2:64" x14ac:dyDescent="0.35">
      <c r="B27" s="4">
        <v>2006</v>
      </c>
      <c r="C27" s="10">
        <v>5.8266189337E-2</v>
      </c>
      <c r="D27" s="10">
        <v>-1.2429591889000001E-2</v>
      </c>
      <c r="E27" s="10">
        <v>3.0639509337E-2</v>
      </c>
      <c r="F27" s="10">
        <v>4.2930782139999998E-2</v>
      </c>
      <c r="G27" s="10">
        <v>-4.7878599787999999E-2</v>
      </c>
      <c r="H27" s="10">
        <v>-6.5756078599999998E-3</v>
      </c>
      <c r="I27" s="10">
        <v>4.3205461209999997E-3</v>
      </c>
      <c r="J27" s="10">
        <v>3.0963206120999998E-2</v>
      </c>
      <c r="K27" s="10">
        <v>3.2792810849999999E-3</v>
      </c>
      <c r="L27" s="10">
        <v>4.0912875724999999E-2</v>
      </c>
      <c r="M27" s="10">
        <v>1.9315691025000001E-2</v>
      </c>
      <c r="N27" s="10">
        <v>2.6003525725000001E-2</v>
      </c>
      <c r="R27" s="4"/>
      <c r="S27" s="4">
        <v>2006</v>
      </c>
      <c r="T27" s="82">
        <f>GEOMEAN('[1]X DATA'!R22:AC22)-1</f>
        <v>1.5422562339641566E-2</v>
      </c>
      <c r="U27" s="85">
        <v>1.5422562339641566E-2</v>
      </c>
      <c r="V27" s="7">
        <f t="shared" si="3"/>
        <v>1.0154225623396416</v>
      </c>
      <c r="W27" s="10"/>
      <c r="X27" s="4">
        <v>2006</v>
      </c>
      <c r="Y27" s="10">
        <f t="shared" si="0"/>
        <v>-3.1325378748821089E-3</v>
      </c>
      <c r="Z27" s="10">
        <f t="shared" si="0"/>
        <v>-1.0217552155380614E-2</v>
      </c>
      <c r="AA27" s="10">
        <f t="shared" si="0"/>
        <v>-2.3189482689585025E-3</v>
      </c>
      <c r="AB27" s="10">
        <f t="shared" si="0"/>
        <v>-4.8279587717197231E-3</v>
      </c>
      <c r="AC27" s="10">
        <f t="shared" si="0"/>
        <v>-9.0448516812663207E-3</v>
      </c>
      <c r="AD27" s="10">
        <f t="shared" si="0"/>
        <v>-6.5094847539773912E-3</v>
      </c>
      <c r="AE27" s="10">
        <f t="shared" si="0"/>
        <v>-5.578306706595839E-3</v>
      </c>
      <c r="AF27" s="10">
        <f t="shared" si="0"/>
        <v>3.468419377825039E-3</v>
      </c>
      <c r="AG27" s="10">
        <f t="shared" si="0"/>
        <v>1.733226381229106E-3</v>
      </c>
      <c r="AH27" s="10">
        <f t="shared" si="0"/>
        <v>2.0188754061248662E-3</v>
      </c>
      <c r="AI27" s="10">
        <f t="shared" si="0"/>
        <v>-1.0568447220642731E-2</v>
      </c>
      <c r="AJ27" s="10">
        <f t="shared" si="0"/>
        <v>-5.3890528521442806E-3</v>
      </c>
      <c r="AK27" s="10"/>
      <c r="AL27" s="4">
        <v>2006</v>
      </c>
      <c r="AM27" s="9">
        <f t="shared" si="1"/>
        <v>0</v>
      </c>
      <c r="AN27" s="9">
        <f t="shared" si="1"/>
        <v>-1.2429591889000001E-2</v>
      </c>
      <c r="AO27" s="9">
        <f t="shared" si="1"/>
        <v>0</v>
      </c>
      <c r="AP27" s="9">
        <f t="shared" si="1"/>
        <v>0</v>
      </c>
      <c r="AQ27" s="9">
        <f t="shared" si="1"/>
        <v>-4.7878599787999999E-2</v>
      </c>
      <c r="AR27" s="9">
        <f t="shared" si="1"/>
        <v>-6.5756078599999998E-3</v>
      </c>
      <c r="AS27" s="9">
        <f t="shared" si="1"/>
        <v>0</v>
      </c>
      <c r="AT27" s="9">
        <f t="shared" si="1"/>
        <v>0</v>
      </c>
      <c r="AU27" s="9">
        <f t="shared" si="1"/>
        <v>0</v>
      </c>
      <c r="AV27" s="9">
        <f t="shared" si="1"/>
        <v>0</v>
      </c>
      <c r="AW27" s="9">
        <f t="shared" si="1"/>
        <v>0</v>
      </c>
      <c r="AX27" s="9">
        <f t="shared" si="1"/>
        <v>0</v>
      </c>
      <c r="AZ27" s="4">
        <v>2006</v>
      </c>
      <c r="BA27" s="9">
        <f t="shared" si="4"/>
        <v>5.8266189337E-2</v>
      </c>
      <c r="BB27" s="9">
        <f t="shared" si="4"/>
        <v>0</v>
      </c>
      <c r="BC27" s="9">
        <f t="shared" si="4"/>
        <v>3.0639509337E-2</v>
      </c>
      <c r="BD27" s="9">
        <f t="shared" si="4"/>
        <v>4.2930782139999998E-2</v>
      </c>
      <c r="BE27" s="9">
        <f t="shared" si="4"/>
        <v>0</v>
      </c>
      <c r="BF27" s="9">
        <f t="shared" si="4"/>
        <v>0</v>
      </c>
      <c r="BG27" s="9">
        <f t="shared" si="4"/>
        <v>4.3205461209999997E-3</v>
      </c>
      <c r="BH27" s="9">
        <f t="shared" si="4"/>
        <v>3.0963206120999998E-2</v>
      </c>
      <c r="BI27" s="9">
        <f t="shared" si="4"/>
        <v>3.2792810849999999E-3</v>
      </c>
      <c r="BJ27" s="9">
        <f t="shared" si="4"/>
        <v>4.0912875724999999E-2</v>
      </c>
      <c r="BK27" s="9">
        <f t="shared" si="4"/>
        <v>1.9315691025000001E-2</v>
      </c>
      <c r="BL27" s="9">
        <f t="shared" si="4"/>
        <v>2.6003525725000001E-2</v>
      </c>
    </row>
    <row r="28" spans="2:64" x14ac:dyDescent="0.35">
      <c r="B28" s="4">
        <v>2005</v>
      </c>
      <c r="C28" s="10">
        <v>-1.7053551795E-2</v>
      </c>
      <c r="D28" s="10">
        <v>3.9791339346000001E-2</v>
      </c>
      <c r="E28" s="10">
        <v>-2.6474651795000002E-2</v>
      </c>
      <c r="F28" s="10">
        <v>-2.7768812558000001E-2</v>
      </c>
      <c r="G28" s="10">
        <v>6.9518693570000002E-3</v>
      </c>
      <c r="H28" s="10">
        <v>1.3146147441999999E-2</v>
      </c>
      <c r="I28" s="10">
        <v>3.5134921833000002E-2</v>
      </c>
      <c r="J28" s="10">
        <v>3.6934091832999998E-2</v>
      </c>
      <c r="K28" s="10">
        <v>4.4535347901999998E-2</v>
      </c>
      <c r="L28" s="10">
        <v>-2.1146287180999999E-2</v>
      </c>
      <c r="M28" s="10">
        <v>3.5591077888999997E-2</v>
      </c>
      <c r="N28" s="10">
        <v>6.6998482819000005E-2</v>
      </c>
      <c r="R28" s="4"/>
      <c r="S28" s="4">
        <v>2005</v>
      </c>
      <c r="T28" s="82">
        <f>GEOMEAN('[1]X DATA'!R23:AC23)-1</f>
        <v>1.5082254164178854E-2</v>
      </c>
      <c r="U28" s="85">
        <v>1.5082254164178854E-2</v>
      </c>
      <c r="V28" s="7">
        <f t="shared" si="3"/>
        <v>1.0150822541641789</v>
      </c>
      <c r="W28" s="10"/>
      <c r="X28" s="4">
        <v>2005</v>
      </c>
      <c r="Y28" s="10">
        <f t="shared" si="0"/>
        <v>1.2935603046566706E-3</v>
      </c>
      <c r="Z28" s="10">
        <f t="shared" si="0"/>
        <v>-3.4179932035523913E-3</v>
      </c>
      <c r="AA28" s="10">
        <f t="shared" si="0"/>
        <v>-1.3525549883153555E-3</v>
      </c>
      <c r="AB28" s="10">
        <f t="shared" si="0"/>
        <v>-4.2583596765104377E-3</v>
      </c>
      <c r="AC28" s="10">
        <f t="shared" si="0"/>
        <v>6.4685125005165146E-3</v>
      </c>
      <c r="AD28" s="10">
        <f t="shared" si="0"/>
        <v>-1.2333693511661428E-4</v>
      </c>
      <c r="AE28" s="10">
        <f t="shared" si="0"/>
        <v>4.4791839703884478E-3</v>
      </c>
      <c r="AF28" s="10">
        <f t="shared" si="0"/>
        <v>1.166792505153557E-2</v>
      </c>
      <c r="AG28" s="10">
        <f t="shared" si="0"/>
        <v>-6.5073016194197586E-6</v>
      </c>
      <c r="AH28" s="10">
        <f t="shared" si="0"/>
        <v>8.0594105678001085E-3</v>
      </c>
      <c r="AI28" s="10">
        <f t="shared" si="0"/>
        <v>1.1135139991946527E-2</v>
      </c>
      <c r="AJ28" s="10">
        <f t="shared" si="0"/>
        <v>2.046468279428848E-2</v>
      </c>
      <c r="AK28" s="10"/>
      <c r="AL28" s="4">
        <v>2005</v>
      </c>
      <c r="AM28" s="9">
        <f t="shared" si="1"/>
        <v>-1.7053551795E-2</v>
      </c>
      <c r="AN28" s="9">
        <f t="shared" si="1"/>
        <v>0</v>
      </c>
      <c r="AO28" s="9">
        <f t="shared" si="1"/>
        <v>-2.6474651795000002E-2</v>
      </c>
      <c r="AP28" s="9">
        <f t="shared" si="1"/>
        <v>-2.7768812558000001E-2</v>
      </c>
      <c r="AQ28" s="9">
        <f t="shared" si="1"/>
        <v>0</v>
      </c>
      <c r="AR28" s="9">
        <f t="shared" si="1"/>
        <v>0</v>
      </c>
      <c r="AS28" s="9">
        <f t="shared" si="1"/>
        <v>0</v>
      </c>
      <c r="AT28" s="9">
        <f t="shared" si="1"/>
        <v>0</v>
      </c>
      <c r="AU28" s="9">
        <f t="shared" si="1"/>
        <v>0</v>
      </c>
      <c r="AV28" s="9">
        <f t="shared" si="1"/>
        <v>-2.1146287180999999E-2</v>
      </c>
      <c r="AW28" s="9">
        <f t="shared" si="1"/>
        <v>0</v>
      </c>
      <c r="AX28" s="9">
        <f t="shared" si="1"/>
        <v>0</v>
      </c>
      <c r="AZ28" s="4">
        <v>2005</v>
      </c>
      <c r="BA28" s="9">
        <f t="shared" si="4"/>
        <v>0</v>
      </c>
      <c r="BB28" s="9">
        <f t="shared" si="4"/>
        <v>3.9791339346000001E-2</v>
      </c>
      <c r="BC28" s="9">
        <f t="shared" si="4"/>
        <v>0</v>
      </c>
      <c r="BD28" s="9">
        <f t="shared" si="4"/>
        <v>0</v>
      </c>
      <c r="BE28" s="9">
        <f t="shared" si="4"/>
        <v>6.9518693570000002E-3</v>
      </c>
      <c r="BF28" s="9">
        <f t="shared" si="4"/>
        <v>1.3146147441999999E-2</v>
      </c>
      <c r="BG28" s="9">
        <f t="shared" si="4"/>
        <v>3.5134921833000002E-2</v>
      </c>
      <c r="BH28" s="9">
        <f t="shared" si="4"/>
        <v>3.6934091832999998E-2</v>
      </c>
      <c r="BI28" s="9">
        <f t="shared" si="4"/>
        <v>4.4535347901999998E-2</v>
      </c>
      <c r="BJ28" s="9">
        <f t="shared" si="4"/>
        <v>0</v>
      </c>
      <c r="BK28" s="9">
        <f t="shared" si="4"/>
        <v>3.5591077888999997E-2</v>
      </c>
      <c r="BL28" s="9">
        <f t="shared" si="4"/>
        <v>6.6998482819000005E-2</v>
      </c>
    </row>
    <row r="29" spans="2:64" x14ac:dyDescent="0.35">
      <c r="B29" s="4">
        <v>2004</v>
      </c>
      <c r="C29" s="10">
        <v>1.7348285073E-2</v>
      </c>
      <c r="D29" s="10">
        <v>1.8533885714000001E-2</v>
      </c>
      <c r="E29" s="10">
        <v>5.9867750729999999E-3</v>
      </c>
      <c r="F29" s="10">
        <v>-2.5518929300999998E-2</v>
      </c>
      <c r="G29" s="10">
        <v>-4.8693706110000002E-3</v>
      </c>
      <c r="H29" s="10">
        <v>1.2364820699000001E-2</v>
      </c>
      <c r="I29" s="10">
        <v>-3.7617144722999998E-2</v>
      </c>
      <c r="J29" s="10">
        <v>1.0273865276999999E-2</v>
      </c>
      <c r="K29" s="10">
        <v>1.6572693494E-2</v>
      </c>
      <c r="L29" s="10">
        <v>3.3953713658999997E-2</v>
      </c>
      <c r="M29" s="10">
        <v>5.3896579992000003E-2</v>
      </c>
      <c r="N29" s="10">
        <v>3.9523033658999999E-2</v>
      </c>
      <c r="R29" s="4"/>
      <c r="S29" s="4">
        <v>2004</v>
      </c>
      <c r="T29" s="82">
        <f>GEOMEAN('[1]X DATA'!R24:AC24)-1</f>
        <v>1.1402175664104508E-2</v>
      </c>
      <c r="U29" s="85">
        <v>1.1402175664104508E-2</v>
      </c>
      <c r="V29" s="7">
        <f t="shared" si="3"/>
        <v>1.0114021756641045</v>
      </c>
      <c r="W29" s="10"/>
      <c r="X29" s="4">
        <v>2004</v>
      </c>
      <c r="Y29" s="10">
        <f t="shared" si="0"/>
        <v>3.2076191699525886E-3</v>
      </c>
      <c r="Z29" s="10">
        <f t="shared" si="0"/>
        <v>-4.5504711192526047E-3</v>
      </c>
      <c r="AA29" s="10">
        <f t="shared" si="0"/>
        <v>3.6004116415106445E-4</v>
      </c>
      <c r="AB29" s="10">
        <f t="shared" si="0"/>
        <v>-2.8979882865069195E-3</v>
      </c>
      <c r="AC29" s="10">
        <f t="shared" si="0"/>
        <v>-8.2318813255234258E-3</v>
      </c>
      <c r="AD29" s="10">
        <f t="shared" si="0"/>
        <v>-9.5454282775470304E-3</v>
      </c>
      <c r="AE29" s="10">
        <f t="shared" si="0"/>
        <v>-5.163611553022987E-3</v>
      </c>
      <c r="AF29" s="10">
        <f t="shared" si="0"/>
        <v>5.8577559126637702E-3</v>
      </c>
      <c r="AG29" s="10">
        <f t="shared" si="0"/>
        <v>-9.5629751427102408E-3</v>
      </c>
      <c r="AH29" s="10">
        <f t="shared" si="0"/>
        <v>-1.459949076781028E-4</v>
      </c>
      <c r="AI29" s="10">
        <f t="shared" si="0"/>
        <v>-1.4416664675092207E-2</v>
      </c>
      <c r="AJ29" s="10">
        <f t="shared" si="0"/>
        <v>-4.3395577207101591E-3</v>
      </c>
      <c r="AK29" s="10"/>
      <c r="AL29" s="4">
        <v>2004</v>
      </c>
      <c r="AM29" s="9">
        <f t="shared" si="1"/>
        <v>0</v>
      </c>
      <c r="AN29" s="9">
        <f t="shared" si="1"/>
        <v>0</v>
      </c>
      <c r="AO29" s="9">
        <f t="shared" si="1"/>
        <v>0</v>
      </c>
      <c r="AP29" s="9">
        <f t="shared" si="1"/>
        <v>-2.5518929300999998E-2</v>
      </c>
      <c r="AQ29" s="9">
        <f t="shared" si="1"/>
        <v>-4.8693706110000002E-3</v>
      </c>
      <c r="AR29" s="9">
        <f t="shared" si="1"/>
        <v>0</v>
      </c>
      <c r="AS29" s="9">
        <f t="shared" si="1"/>
        <v>-3.7617144722999998E-2</v>
      </c>
      <c r="AT29" s="9">
        <f t="shared" si="1"/>
        <v>0</v>
      </c>
      <c r="AU29" s="9">
        <f t="shared" si="1"/>
        <v>0</v>
      </c>
      <c r="AV29" s="9">
        <f t="shared" si="1"/>
        <v>0</v>
      </c>
      <c r="AW29" s="9">
        <f t="shared" si="1"/>
        <v>0</v>
      </c>
      <c r="AX29" s="9">
        <f t="shared" si="1"/>
        <v>0</v>
      </c>
      <c r="AZ29" s="4">
        <v>2004</v>
      </c>
      <c r="BA29" s="9">
        <f t="shared" si="4"/>
        <v>1.7348285073E-2</v>
      </c>
      <c r="BB29" s="9">
        <f t="shared" si="4"/>
        <v>1.8533885714000001E-2</v>
      </c>
      <c r="BC29" s="9">
        <f t="shared" si="4"/>
        <v>5.9867750729999999E-3</v>
      </c>
      <c r="BD29" s="9">
        <f t="shared" si="4"/>
        <v>0</v>
      </c>
      <c r="BE29" s="9">
        <f t="shared" si="4"/>
        <v>0</v>
      </c>
      <c r="BF29" s="9">
        <f t="shared" si="4"/>
        <v>1.2364820699000001E-2</v>
      </c>
      <c r="BG29" s="9">
        <f t="shared" si="4"/>
        <v>0</v>
      </c>
      <c r="BH29" s="9">
        <f t="shared" si="4"/>
        <v>1.0273865276999999E-2</v>
      </c>
      <c r="BI29" s="9">
        <f t="shared" si="4"/>
        <v>1.6572693494E-2</v>
      </c>
      <c r="BJ29" s="9">
        <f t="shared" si="4"/>
        <v>3.3953713658999997E-2</v>
      </c>
      <c r="BK29" s="9">
        <f t="shared" si="4"/>
        <v>5.3896579992000003E-2</v>
      </c>
      <c r="BL29" s="9">
        <f t="shared" si="4"/>
        <v>3.9523033658999999E-2</v>
      </c>
    </row>
    <row r="30" spans="2:64" x14ac:dyDescent="0.35">
      <c r="B30" s="4">
        <v>2003</v>
      </c>
      <c r="C30" s="10">
        <v>-3.7011804340000003E-2</v>
      </c>
      <c r="D30" s="10">
        <v>-2.2076371662000001E-2</v>
      </c>
      <c r="E30" s="10">
        <v>-3.054924434E-2</v>
      </c>
      <c r="F30" s="10">
        <v>9.9552767289999997E-2</v>
      </c>
      <c r="G30" s="10">
        <v>5.9017271865999997E-2</v>
      </c>
      <c r="H30" s="10">
        <v>2.279008729E-2</v>
      </c>
      <c r="I30" s="10">
        <v>4.0004596571000001E-2</v>
      </c>
      <c r="J30" s="10">
        <v>3.0034536571000001E-2</v>
      </c>
      <c r="K30" s="10">
        <v>2.3063884746000001E-2</v>
      </c>
      <c r="L30" s="10">
        <v>6.750396317E-2</v>
      </c>
      <c r="M30" s="10">
        <v>1.6020867907000001E-2</v>
      </c>
      <c r="N30" s="10">
        <v>6.4417943170000005E-2</v>
      </c>
      <c r="R30" s="16"/>
      <c r="S30" s="4">
        <v>2003</v>
      </c>
      <c r="T30" s="82">
        <f>GEOMEAN('[1]X DATA'!R25:AC25)-1</f>
        <v>2.6938138511474641E-2</v>
      </c>
      <c r="U30" s="85">
        <v>2.6938138511474641E-2</v>
      </c>
      <c r="V30" s="7">
        <f t="shared" si="3"/>
        <v>1.0269381385114746</v>
      </c>
      <c r="W30" s="10"/>
      <c r="X30" s="4">
        <v>2003</v>
      </c>
      <c r="Y30" s="10">
        <f t="shared" si="0"/>
        <v>4.7358781925744345E-3</v>
      </c>
      <c r="Z30" s="10">
        <f t="shared" si="0"/>
        <v>8.7351387789141172E-4</v>
      </c>
      <c r="AA30" s="10">
        <f t="shared" si="0"/>
        <v>-1.0901322022475787E-2</v>
      </c>
      <c r="AB30" s="10">
        <f t="shared" si="0"/>
        <v>1.5408855276876493E-3</v>
      </c>
      <c r="AC30" s="10">
        <f t="shared" si="0"/>
        <v>-1.5753558912295143E-3</v>
      </c>
      <c r="AD30" s="10">
        <f t="shared" si="0"/>
        <v>-1.3759342412999857E-3</v>
      </c>
      <c r="AE30" s="10">
        <f t="shared" si="0"/>
        <v>1.5798093844084177E-2</v>
      </c>
      <c r="AF30" s="10">
        <f t="shared" si="0"/>
        <v>5.8853555397455938E-3</v>
      </c>
      <c r="AG30" s="10">
        <f t="shared" si="0"/>
        <v>-7.7626113613687604E-3</v>
      </c>
      <c r="AH30" s="10">
        <f t="shared" si="0"/>
        <v>5.1749684008137037E-3</v>
      </c>
      <c r="AI30" s="10">
        <f t="shared" si="0"/>
        <v>-6.2112744627011683E-3</v>
      </c>
      <c r="AJ30" s="10">
        <f t="shared" si="0"/>
        <v>-1.3706613918493857E-2</v>
      </c>
      <c r="AK30" s="10"/>
      <c r="AL30" s="4">
        <v>2003</v>
      </c>
      <c r="AM30" s="9">
        <f t="shared" si="1"/>
        <v>-3.7011804340000003E-2</v>
      </c>
      <c r="AN30" s="9">
        <f t="shared" si="1"/>
        <v>-2.2076371662000001E-2</v>
      </c>
      <c r="AO30" s="9">
        <f t="shared" si="1"/>
        <v>-3.054924434E-2</v>
      </c>
      <c r="AP30" s="9">
        <f t="shared" si="1"/>
        <v>0</v>
      </c>
      <c r="AQ30" s="9">
        <f t="shared" si="1"/>
        <v>0</v>
      </c>
      <c r="AR30" s="9">
        <f t="shared" si="1"/>
        <v>0</v>
      </c>
      <c r="AS30" s="9">
        <f t="shared" si="1"/>
        <v>0</v>
      </c>
      <c r="AT30" s="9">
        <f t="shared" si="1"/>
        <v>0</v>
      </c>
      <c r="AU30" s="9">
        <f t="shared" si="1"/>
        <v>0</v>
      </c>
      <c r="AV30" s="9">
        <f t="shared" si="1"/>
        <v>0</v>
      </c>
      <c r="AW30" s="9">
        <f t="shared" si="1"/>
        <v>0</v>
      </c>
      <c r="AX30" s="9">
        <f t="shared" si="1"/>
        <v>0</v>
      </c>
      <c r="AZ30" s="4">
        <v>2003</v>
      </c>
      <c r="BA30" s="9">
        <f t="shared" si="4"/>
        <v>0</v>
      </c>
      <c r="BB30" s="9">
        <f t="shared" si="4"/>
        <v>0</v>
      </c>
      <c r="BC30" s="9">
        <f t="shared" si="4"/>
        <v>0</v>
      </c>
      <c r="BD30" s="9">
        <f t="shared" si="4"/>
        <v>9.9552767289999997E-2</v>
      </c>
      <c r="BE30" s="9">
        <f t="shared" si="4"/>
        <v>5.9017271865999997E-2</v>
      </c>
      <c r="BF30" s="9">
        <f t="shared" si="4"/>
        <v>2.279008729E-2</v>
      </c>
      <c r="BG30" s="9">
        <f t="shared" si="4"/>
        <v>4.0004596571000001E-2</v>
      </c>
      <c r="BH30" s="9">
        <f t="shared" si="4"/>
        <v>3.0034536571000001E-2</v>
      </c>
      <c r="BI30" s="9">
        <f t="shared" si="4"/>
        <v>2.3063884746000001E-2</v>
      </c>
      <c r="BJ30" s="9">
        <f t="shared" si="4"/>
        <v>6.750396317E-2</v>
      </c>
      <c r="BK30" s="9">
        <f t="shared" si="4"/>
        <v>1.6020867907000001E-2</v>
      </c>
      <c r="BL30" s="9">
        <f t="shared" si="4"/>
        <v>6.4417943170000005E-2</v>
      </c>
    </row>
    <row r="31" spans="2:64" x14ac:dyDescent="0.35">
      <c r="B31" s="4">
        <v>2002</v>
      </c>
      <c r="C31" s="10">
        <v>-4.8947697648999998E-2</v>
      </c>
      <c r="D31" s="10">
        <v>1.3154690187999999E-2</v>
      </c>
      <c r="E31" s="10">
        <v>5.3346432350999999E-2</v>
      </c>
      <c r="F31" s="10">
        <v>2.4348009370000001E-3</v>
      </c>
      <c r="G31" s="10">
        <v>6.7168299680000002E-3</v>
      </c>
      <c r="H31" s="10">
        <v>-4.1539349062999997E-2</v>
      </c>
      <c r="I31" s="10">
        <v>-0.100921546106</v>
      </c>
      <c r="J31" s="10">
        <v>-1.4105596106E-2</v>
      </c>
      <c r="K31" s="10">
        <v>-0.10277130494099999</v>
      </c>
      <c r="L31" s="10">
        <v>7.8024652264999994E-2</v>
      </c>
      <c r="M31" s="10">
        <v>6.3236913805000003E-2</v>
      </c>
      <c r="N31" s="10">
        <v>-4.4542317735000003E-2</v>
      </c>
      <c r="R31" s="4"/>
      <c r="S31" s="4">
        <v>2002</v>
      </c>
      <c r="T31" s="82">
        <f>GEOMEAN('[1]X DATA'!R26:AC26)-1</f>
        <v>-1.2965028772126019E-2</v>
      </c>
      <c r="U31" s="85">
        <v>-1.2965028772126019E-2</v>
      </c>
      <c r="V31" s="7">
        <f t="shared" si="3"/>
        <v>0.98703497122787398</v>
      </c>
      <c r="W31" s="10"/>
      <c r="X31" s="4">
        <v>2002</v>
      </c>
      <c r="Y31" s="10">
        <f t="shared" si="0"/>
        <v>4.1868920149265923E-3</v>
      </c>
      <c r="Z31" s="10">
        <f t="shared" si="0"/>
        <v>6.140327668942706E-3</v>
      </c>
      <c r="AA31" s="10">
        <f t="shared" si="0"/>
        <v>-7.4585941246097659E-4</v>
      </c>
      <c r="AB31" s="10">
        <f t="shared" ref="AB31:AJ31" si="5">F31-F121</f>
        <v>-4.1922491755118562E-3</v>
      </c>
      <c r="AC31" s="10">
        <f t="shared" si="5"/>
        <v>-5.953788360280092E-3</v>
      </c>
      <c r="AD31" s="10">
        <f t="shared" si="5"/>
        <v>-1.7336916555083515E-3</v>
      </c>
      <c r="AE31" s="10">
        <f t="shared" si="5"/>
        <v>-2.2013864102309183E-3</v>
      </c>
      <c r="AF31" s="10">
        <f t="shared" si="5"/>
        <v>-1.1835678126437337E-2</v>
      </c>
      <c r="AG31" s="10">
        <f t="shared" si="5"/>
        <v>4.6222105226845916E-3</v>
      </c>
      <c r="AH31" s="10">
        <f t="shared" si="5"/>
        <v>2.4279327280782526E-2</v>
      </c>
      <c r="AI31" s="10">
        <f t="shared" si="5"/>
        <v>1.7851454287492394E-2</v>
      </c>
      <c r="AJ31" s="10">
        <f t="shared" si="5"/>
        <v>-1.0917778235900399E-2</v>
      </c>
      <c r="AK31" s="10"/>
      <c r="AL31" s="4">
        <v>2002</v>
      </c>
      <c r="AM31" s="9">
        <f t="shared" si="1"/>
        <v>-4.8947697648999998E-2</v>
      </c>
      <c r="AN31" s="9">
        <f t="shared" si="1"/>
        <v>0</v>
      </c>
      <c r="AO31" s="9">
        <f t="shared" si="1"/>
        <v>0</v>
      </c>
      <c r="AP31" s="9">
        <f t="shared" ref="AP31:AX31" si="6">IF(F31&lt;0,F31,0)</f>
        <v>0</v>
      </c>
      <c r="AQ31" s="9">
        <f t="shared" si="6"/>
        <v>0</v>
      </c>
      <c r="AR31" s="9">
        <f t="shared" si="6"/>
        <v>-4.1539349062999997E-2</v>
      </c>
      <c r="AS31" s="9">
        <f t="shared" si="6"/>
        <v>-0.100921546106</v>
      </c>
      <c r="AT31" s="9">
        <f t="shared" si="6"/>
        <v>-1.4105596106E-2</v>
      </c>
      <c r="AU31" s="9">
        <f t="shared" si="6"/>
        <v>-0.10277130494099999</v>
      </c>
      <c r="AV31" s="9">
        <f t="shared" si="6"/>
        <v>0</v>
      </c>
      <c r="AW31" s="9">
        <f t="shared" si="6"/>
        <v>0</v>
      </c>
      <c r="AX31" s="9">
        <f t="shared" si="6"/>
        <v>-4.4542317735000003E-2</v>
      </c>
      <c r="AZ31" s="4">
        <v>2002</v>
      </c>
      <c r="BA31" s="9">
        <f t="shared" si="4"/>
        <v>0</v>
      </c>
      <c r="BB31" s="9">
        <f t="shared" si="4"/>
        <v>1.3154690187999999E-2</v>
      </c>
      <c r="BC31" s="9">
        <f t="shared" si="4"/>
        <v>5.3346432350999999E-2</v>
      </c>
      <c r="BD31" s="9">
        <f t="shared" si="4"/>
        <v>2.4348009370000001E-3</v>
      </c>
      <c r="BE31" s="9">
        <f t="shared" si="4"/>
        <v>6.7168299680000002E-3</v>
      </c>
      <c r="BF31" s="9">
        <f t="shared" si="4"/>
        <v>0</v>
      </c>
      <c r="BG31" s="9">
        <f t="shared" si="4"/>
        <v>0</v>
      </c>
      <c r="BH31" s="9">
        <f t="shared" si="4"/>
        <v>0</v>
      </c>
      <c r="BI31" s="9">
        <f t="shared" si="4"/>
        <v>0</v>
      </c>
      <c r="BJ31" s="9">
        <f t="shared" si="4"/>
        <v>7.8024652264999994E-2</v>
      </c>
      <c r="BK31" s="9">
        <f t="shared" si="4"/>
        <v>6.3236913805000003E-2</v>
      </c>
      <c r="BL31" s="9">
        <f t="shared" si="4"/>
        <v>0</v>
      </c>
    </row>
    <row r="32" spans="2:64" x14ac:dyDescent="0.35">
      <c r="AM32" s="7"/>
      <c r="AN32" s="7"/>
      <c r="AO32" s="7"/>
      <c r="AP32" s="7"/>
      <c r="AQ32" s="7"/>
      <c r="AR32" s="7"/>
      <c r="AS32" s="7"/>
      <c r="AT32" s="7"/>
      <c r="AU32" s="7"/>
      <c r="AV32" s="7"/>
      <c r="AW32" s="7"/>
      <c r="AX32" s="7"/>
    </row>
    <row r="33" spans="1:50" x14ac:dyDescent="0.35">
      <c r="A33" s="2"/>
      <c r="B33" t="s">
        <v>70</v>
      </c>
      <c r="C33" s="1" t="s">
        <v>71</v>
      </c>
      <c r="D33" s="1" t="s">
        <v>24</v>
      </c>
      <c r="AM33" s="7"/>
      <c r="AN33" s="7"/>
      <c r="AO33" s="7"/>
      <c r="AP33" s="7"/>
      <c r="AQ33" s="7"/>
      <c r="AR33" s="7"/>
      <c r="AS33" s="7"/>
      <c r="AT33" s="7"/>
      <c r="AU33" s="7"/>
      <c r="AV33" s="7"/>
      <c r="AW33" s="7"/>
      <c r="AX33" s="7"/>
    </row>
    <row r="34" spans="1:50" x14ac:dyDescent="0.35">
      <c r="A34" s="2"/>
      <c r="B34" t="s">
        <v>6</v>
      </c>
      <c r="C34" s="89">
        <f>'[1]X DATA'!CP4</f>
        <v>11.494252873563219</v>
      </c>
      <c r="D34" s="90">
        <v>14.7</v>
      </c>
      <c r="S34" s="2" t="s">
        <v>72</v>
      </c>
      <c r="X34" s="2" t="s">
        <v>72</v>
      </c>
      <c r="AA34" s="1" t="s">
        <v>10</v>
      </c>
      <c r="AB34" s="1" t="s">
        <v>73</v>
      </c>
      <c r="AC34" s="1" t="s">
        <v>74</v>
      </c>
      <c r="AF34" s="1" t="s">
        <v>10</v>
      </c>
      <c r="AG34" s="1" t="s">
        <v>75</v>
      </c>
      <c r="AL34" s="1" t="s">
        <v>76</v>
      </c>
      <c r="AM34" s="25">
        <f>SUM(AM10:AX31)/SUM(AM100:AX121)</f>
        <v>1.0219525545274275</v>
      </c>
      <c r="AN34" s="7"/>
      <c r="AO34" s="7"/>
      <c r="AP34" s="7"/>
      <c r="AQ34" s="7"/>
      <c r="AR34" s="7"/>
      <c r="AS34" s="7"/>
      <c r="AT34" s="7"/>
      <c r="AU34" s="7"/>
      <c r="AV34" s="7"/>
      <c r="AW34" s="7"/>
      <c r="AX34" s="7"/>
    </row>
    <row r="35" spans="1:50" x14ac:dyDescent="0.35">
      <c r="A35" s="2"/>
      <c r="B35" t="s">
        <v>54</v>
      </c>
      <c r="C35" s="35" t="s">
        <v>77</v>
      </c>
      <c r="D35" s="90">
        <v>1.8</v>
      </c>
      <c r="S35" s="36" t="s">
        <v>78</v>
      </c>
      <c r="T35" s="25">
        <f>GEOMEAN(V10:V19)-1</f>
        <v>4.2651951304943925E-3</v>
      </c>
      <c r="U35" s="25"/>
      <c r="X35" s="1" t="s">
        <v>79</v>
      </c>
      <c r="Y35" s="37">
        <f>_xlfn.VAR.S(Y10:AJ19)</f>
        <v>1.6802785116204296E-4</v>
      </c>
      <c r="AA35" s="33">
        <v>2021</v>
      </c>
      <c r="AB35" s="25">
        <f>_xlfn.STDEV.S(Y12:AJ12)</f>
        <v>1.2658278288686133E-2</v>
      </c>
      <c r="AC35" s="25">
        <f>AB35*SQRT(12)</f>
        <v>4.3849562264700805E-2</v>
      </c>
      <c r="AF35" s="33">
        <v>2021</v>
      </c>
      <c r="AG35" s="25">
        <f>SUM(Y12:AJ12)</f>
        <v>-3.0579436820203771E-2</v>
      </c>
      <c r="AL35" s="1" t="s">
        <v>80</v>
      </c>
      <c r="AM35" s="25">
        <f>SUM(BA10:BL31)/SUM(BA100:BL121)</f>
        <v>0.99795720095783513</v>
      </c>
      <c r="AN35" s="7"/>
      <c r="AO35" s="7"/>
      <c r="AP35" s="7"/>
      <c r="AQ35" s="7"/>
      <c r="AR35" s="7"/>
      <c r="AS35" s="7"/>
      <c r="AT35" s="7"/>
      <c r="AU35" s="7"/>
      <c r="AV35" s="7"/>
      <c r="AW35" s="7"/>
      <c r="AX35" s="7"/>
    </row>
    <row r="36" spans="1:50" x14ac:dyDescent="0.35">
      <c r="A36" s="2"/>
      <c r="B36" t="s">
        <v>81</v>
      </c>
      <c r="C36" s="35" t="s">
        <v>77</v>
      </c>
      <c r="D36" s="90">
        <v>9.1999999999999993</v>
      </c>
      <c r="S36" s="36" t="s">
        <v>82</v>
      </c>
      <c r="T36" s="25">
        <f>((1+T35)^12)-1</f>
        <v>5.2400241445109463E-2</v>
      </c>
      <c r="X36" s="1" t="s">
        <v>83</v>
      </c>
      <c r="Y36" s="25">
        <f>_xlfn.STDEV.S(Y10:AJ19)</f>
        <v>1.296255573419235E-2</v>
      </c>
      <c r="AA36" s="33">
        <v>2022</v>
      </c>
      <c r="AB36" s="25">
        <f>_xlfn.STDEV.S(Y11:AJ11)</f>
        <v>1.8029455492877319E-2</v>
      </c>
      <c r="AC36" s="25">
        <f>AB36*SQRT(12)</f>
        <v>6.2455865892930576E-2</v>
      </c>
      <c r="AF36" s="33">
        <v>2022</v>
      </c>
      <c r="AG36" s="25">
        <f>SUM(Y11:AJ11)</f>
        <v>-0.1048258082074707</v>
      </c>
      <c r="AM36" s="7"/>
      <c r="AN36" s="7"/>
      <c r="AO36" s="7"/>
      <c r="AP36" s="7"/>
      <c r="AQ36" s="7"/>
      <c r="AR36" s="7"/>
      <c r="AS36" s="7"/>
      <c r="AT36" s="7"/>
      <c r="AU36" s="7"/>
      <c r="AV36" s="7"/>
      <c r="AW36" s="7"/>
      <c r="AX36" s="7"/>
    </row>
    <row r="37" spans="1:50" x14ac:dyDescent="0.35">
      <c r="A37" s="2"/>
      <c r="B37" t="s">
        <v>53</v>
      </c>
      <c r="C37" s="35" t="s">
        <v>77</v>
      </c>
      <c r="D37" s="90">
        <v>3</v>
      </c>
      <c r="S37" s="1" t="s">
        <v>84</v>
      </c>
      <c r="T37">
        <f>_xlfn.VAR.S(C10:N19)</f>
        <v>2.2500007251300626E-3</v>
      </c>
      <c r="X37" s="36" t="s">
        <v>85</v>
      </c>
      <c r="Y37" s="25">
        <f>Y36*SQRT(12)</f>
        <v>4.490361025512888E-2</v>
      </c>
      <c r="Z37" s="25"/>
      <c r="AA37" s="33">
        <v>2023</v>
      </c>
      <c r="AB37" s="25">
        <f>_xlfn.STDEV.S(Y10:AJ10)</f>
        <v>1.519218468675455E-2</v>
      </c>
      <c r="AC37" s="25">
        <f>AB37*SQRT(12)</f>
        <v>5.2627271510857498E-2</v>
      </c>
      <c r="AE37" s="38"/>
      <c r="AF37" s="33">
        <v>2023</v>
      </c>
      <c r="AG37" s="25">
        <f>SUM(Y10:AJ10)</f>
        <v>-6.5019572650800023E-3</v>
      </c>
      <c r="AM37" s="7"/>
      <c r="AN37" s="7"/>
      <c r="AO37" s="7"/>
      <c r="AP37" s="7"/>
      <c r="AQ37" s="7"/>
      <c r="AR37" s="7"/>
      <c r="AS37" s="7"/>
      <c r="AT37" s="7"/>
      <c r="AU37" s="7"/>
      <c r="AV37" s="7"/>
      <c r="AW37" s="7"/>
      <c r="AX37" s="7"/>
    </row>
    <row r="38" spans="1:50" x14ac:dyDescent="0.35">
      <c r="S38" s="1" t="s">
        <v>86</v>
      </c>
      <c r="T38" s="26">
        <f>_xlfn.STDEV.S(C10:N19)</f>
        <v>4.7434172546067063E-2</v>
      </c>
      <c r="U38" s="25"/>
      <c r="X38" s="1" t="s">
        <v>87</v>
      </c>
      <c r="Y38" s="39">
        <f>AVERAGE(Y10:AJ19)/Y36</f>
        <v>7.093095513465239E-2</v>
      </c>
      <c r="AE38" s="25"/>
      <c r="AM38" s="7"/>
      <c r="AN38" s="7"/>
      <c r="AO38" s="7"/>
      <c r="AP38" s="7"/>
      <c r="AQ38" s="7"/>
      <c r="AR38" s="7"/>
      <c r="AS38" s="7"/>
      <c r="AT38" s="7"/>
      <c r="AU38" s="7"/>
      <c r="AV38" s="7"/>
      <c r="AW38" s="7"/>
      <c r="AX38" s="7"/>
    </row>
    <row r="39" spans="1:50" x14ac:dyDescent="0.35">
      <c r="B39" t="s">
        <v>88</v>
      </c>
      <c r="C39" s="1" t="s">
        <v>71</v>
      </c>
      <c r="D39" s="1" t="s">
        <v>24</v>
      </c>
      <c r="S39" s="1" t="s">
        <v>89</v>
      </c>
      <c r="T39">
        <f>_xlfn.COVARIANCE.S(C10:N19,C100:N109)</f>
        <v>2.0090879112128145E-3</v>
      </c>
      <c r="X39" s="1" t="s">
        <v>90</v>
      </c>
      <c r="Y39" s="39">
        <f>SQRT(12)*AVERAGE(Y10:AJ19)/Y36</f>
        <v>0.24571203624521296</v>
      </c>
    </row>
    <row r="40" spans="1:50" x14ac:dyDescent="0.35">
      <c r="B40" t="s">
        <v>91</v>
      </c>
      <c r="C40">
        <v>42.9</v>
      </c>
      <c r="D40">
        <v>40.299999999999997</v>
      </c>
      <c r="S40" s="1" t="s">
        <v>92</v>
      </c>
      <c r="T40" s="34">
        <f>T39/T127</f>
        <v>1.0376432454114721</v>
      </c>
      <c r="U40" s="34">
        <f>SLOPE(C10:N19,$C$100:$N$109)</f>
        <v>1.0376432454114723</v>
      </c>
      <c r="X40" s="1" t="s">
        <v>93</v>
      </c>
      <c r="Y40" s="86">
        <f>_xlfn.STDEV.S('[1]X DATA'!AI5:AT14)</f>
        <v>8.010326125368868E-3</v>
      </c>
    </row>
    <row r="41" spans="1:50" x14ac:dyDescent="0.35">
      <c r="B41" t="s">
        <v>94</v>
      </c>
      <c r="C41">
        <v>20.5</v>
      </c>
      <c r="D41">
        <v>20.100000000000001</v>
      </c>
      <c r="O41" s="1" t="s">
        <v>95</v>
      </c>
      <c r="P41" s="26">
        <f>M10</f>
        <v>0.1027</v>
      </c>
      <c r="X41" s="1" t="s">
        <v>96</v>
      </c>
      <c r="Y41" s="86">
        <f>_xlfn.STDEV.S('[1]X DATA'!AW5:BH14)</f>
        <v>7.7465603705668944E-3</v>
      </c>
    </row>
    <row r="42" spans="1:50" x14ac:dyDescent="0.35">
      <c r="B42" t="s">
        <v>97</v>
      </c>
      <c r="C42">
        <v>16.899999999999999</v>
      </c>
      <c r="D42">
        <v>19.7</v>
      </c>
      <c r="O42" s="1" t="s">
        <v>22</v>
      </c>
      <c r="P42" s="87">
        <f>'[1]X DATA'!CS7</f>
        <v>3.8914230777001402E-2</v>
      </c>
    </row>
    <row r="43" spans="1:50" x14ac:dyDescent="0.35">
      <c r="B43" t="s">
        <v>98</v>
      </c>
      <c r="C43">
        <v>16.100000000000001</v>
      </c>
      <c r="D43">
        <v>19.8</v>
      </c>
      <c r="O43" s="1" t="s">
        <v>23</v>
      </c>
      <c r="P43" s="87">
        <f>'[1]X DATA'!CS13</f>
        <v>1.3220271788240368E-2</v>
      </c>
      <c r="V43" s="25"/>
    </row>
    <row r="44" spans="1:50" x14ac:dyDescent="0.35">
      <c r="B44" t="s">
        <v>99</v>
      </c>
      <c r="C44">
        <v>3.6</v>
      </c>
      <c r="D44">
        <v>0.1</v>
      </c>
      <c r="V44" s="26"/>
    </row>
    <row r="45" spans="1:50" x14ac:dyDescent="0.35">
      <c r="B45" s="1" t="s">
        <v>100</v>
      </c>
      <c r="C45" s="1">
        <f>SUM(C40:C44)</f>
        <v>100</v>
      </c>
      <c r="D45" s="1">
        <f>SUM(D40:D44)</f>
        <v>99.999999999999986</v>
      </c>
    </row>
    <row r="46" spans="1:50" x14ac:dyDescent="0.35">
      <c r="A46" s="2"/>
      <c r="B46" t="s">
        <v>101</v>
      </c>
      <c r="C46" s="35" t="s">
        <v>77</v>
      </c>
      <c r="D46" s="90">
        <v>13.6</v>
      </c>
    </row>
    <row r="47" spans="1:50" x14ac:dyDescent="0.35">
      <c r="A47" s="2"/>
      <c r="B47" t="s">
        <v>102</v>
      </c>
      <c r="C47" s="35" t="s">
        <v>77</v>
      </c>
      <c r="D47" s="90">
        <v>91.7</v>
      </c>
      <c r="S47" s="1"/>
    </row>
    <row r="48" spans="1:50" x14ac:dyDescent="0.35">
      <c r="AA48" s="25"/>
    </row>
    <row r="49" spans="1:64" x14ac:dyDescent="0.35">
      <c r="A49" s="2" t="s">
        <v>103</v>
      </c>
      <c r="B49" t="s">
        <v>104</v>
      </c>
      <c r="C49" s="88">
        <v>0.20369999999999999</v>
      </c>
    </row>
    <row r="50" spans="1:64" x14ac:dyDescent="0.35">
      <c r="B50" t="s">
        <v>105</v>
      </c>
      <c r="C50">
        <v>151</v>
      </c>
      <c r="D50">
        <v>783</v>
      </c>
    </row>
    <row r="52" spans="1:64" x14ac:dyDescent="0.35">
      <c r="A52" s="1" t="s">
        <v>106</v>
      </c>
      <c r="T52" s="2" t="s">
        <v>60</v>
      </c>
    </row>
    <row r="53" spans="1:64" x14ac:dyDescent="0.35">
      <c r="A53" s="2" t="s">
        <v>61</v>
      </c>
      <c r="B53" s="4" t="s">
        <v>10</v>
      </c>
      <c r="C53" s="4" t="s">
        <v>11</v>
      </c>
      <c r="D53" s="4" t="s">
        <v>12</v>
      </c>
      <c r="E53" s="4" t="s">
        <v>13</v>
      </c>
      <c r="F53" s="4" t="s">
        <v>14</v>
      </c>
      <c r="G53" s="4" t="s">
        <v>15</v>
      </c>
      <c r="H53" s="4" t="s">
        <v>16</v>
      </c>
      <c r="I53" s="4" t="s">
        <v>17</v>
      </c>
      <c r="J53" s="4" t="s">
        <v>18</v>
      </c>
      <c r="K53" s="4" t="s">
        <v>19</v>
      </c>
      <c r="L53" s="4" t="s">
        <v>7</v>
      </c>
      <c r="M53" s="4" t="s">
        <v>8</v>
      </c>
      <c r="N53" s="4" t="s">
        <v>9</v>
      </c>
      <c r="S53" s="4" t="s">
        <v>10</v>
      </c>
      <c r="T53" s="33" t="s">
        <v>63</v>
      </c>
      <c r="V53" s="33"/>
      <c r="X53" s="4" t="s">
        <v>10</v>
      </c>
      <c r="Y53" s="4" t="s">
        <v>11</v>
      </c>
      <c r="Z53" s="4" t="s">
        <v>12</v>
      </c>
      <c r="AA53" s="4" t="s">
        <v>13</v>
      </c>
      <c r="AB53" s="4" t="s">
        <v>14</v>
      </c>
      <c r="AC53" s="4" t="s">
        <v>15</v>
      </c>
      <c r="AD53" s="4" t="s">
        <v>16</v>
      </c>
      <c r="AE53" s="4" t="s">
        <v>17</v>
      </c>
      <c r="AF53" s="4" t="s">
        <v>18</v>
      </c>
      <c r="AG53" s="4" t="s">
        <v>19</v>
      </c>
      <c r="AH53" s="4" t="s">
        <v>7</v>
      </c>
      <c r="AI53" s="4" t="s">
        <v>8</v>
      </c>
      <c r="AJ53" s="4" t="s">
        <v>9</v>
      </c>
      <c r="AL53" s="4" t="s">
        <v>10</v>
      </c>
      <c r="AM53" s="4" t="s">
        <v>11</v>
      </c>
      <c r="AN53" s="4" t="s">
        <v>12</v>
      </c>
      <c r="AO53" s="4" t="s">
        <v>13</v>
      </c>
      <c r="AP53" s="4" t="s">
        <v>14</v>
      </c>
      <c r="AQ53" s="4" t="s">
        <v>15</v>
      </c>
      <c r="AR53" s="4" t="s">
        <v>16</v>
      </c>
      <c r="AS53" s="4" t="s">
        <v>17</v>
      </c>
      <c r="AT53" s="4" t="s">
        <v>18</v>
      </c>
      <c r="AU53" s="4" t="s">
        <v>19</v>
      </c>
      <c r="AV53" s="4" t="s">
        <v>7</v>
      </c>
      <c r="AW53" s="4" t="s">
        <v>8</v>
      </c>
      <c r="AX53" s="4" t="s">
        <v>9</v>
      </c>
      <c r="AZ53" s="4" t="s">
        <v>10</v>
      </c>
      <c r="BA53" s="4" t="s">
        <v>11</v>
      </c>
      <c r="BB53" s="4" t="s">
        <v>12</v>
      </c>
      <c r="BC53" s="4" t="s">
        <v>13</v>
      </c>
      <c r="BD53" s="4" t="s">
        <v>14</v>
      </c>
      <c r="BE53" s="4" t="s">
        <v>15</v>
      </c>
      <c r="BF53" s="4" t="s">
        <v>16</v>
      </c>
      <c r="BG53" s="4" t="s">
        <v>17</v>
      </c>
      <c r="BH53" s="4" t="s">
        <v>18</v>
      </c>
      <c r="BI53" s="4" t="s">
        <v>19</v>
      </c>
      <c r="BJ53" s="4" t="s">
        <v>7</v>
      </c>
      <c r="BK53" s="4" t="s">
        <v>8</v>
      </c>
      <c r="BL53" s="4" t="s">
        <v>9</v>
      </c>
    </row>
    <row r="54" spans="1:64" x14ac:dyDescent="0.35">
      <c r="B54" s="4">
        <v>2023</v>
      </c>
      <c r="C54" s="10">
        <v>5.9754793115000003E-2</v>
      </c>
      <c r="D54" s="10">
        <v>-2.4177826021999999E-2</v>
      </c>
      <c r="E54" s="10">
        <v>1.7746873726E-2</v>
      </c>
      <c r="F54" s="10">
        <v>1.3308047482000001E-2</v>
      </c>
      <c r="G54" s="10">
        <v>-4.8356445103000002E-2</v>
      </c>
      <c r="H54" s="10">
        <v>5.5405475946000003E-2</v>
      </c>
      <c r="I54" s="10">
        <v>3.4255741078000002E-2</v>
      </c>
      <c r="J54" s="10">
        <v>-3.2226864421E-2</v>
      </c>
      <c r="K54" s="10">
        <v>-2.8810625409999999E-2</v>
      </c>
      <c r="L54" s="10">
        <v>-4.4499999999999998E-2</v>
      </c>
      <c r="M54" s="10">
        <v>0.10199999999999999</v>
      </c>
      <c r="N54" s="10">
        <v>5.1580000000000001E-2</v>
      </c>
      <c r="S54" s="4">
        <v>2023</v>
      </c>
      <c r="T54" s="82">
        <f>GEOMEAN('[1]X DATA'!R33:AC33)-1</f>
        <v>1.1931042145326698E-2</v>
      </c>
      <c r="U54" s="85">
        <v>1.1931042145326698E-2</v>
      </c>
      <c r="V54" s="7">
        <f>U54+1</f>
        <v>1.0119310421453267</v>
      </c>
      <c r="X54" s="4">
        <v>2023</v>
      </c>
      <c r="Y54" s="10">
        <f t="shared" ref="Y54:AJ75" si="7">C54-C100</f>
        <v>-2.122230746669438E-2</v>
      </c>
      <c r="Z54" s="10">
        <f t="shared" si="7"/>
        <v>-3.3112598547952732E-3</v>
      </c>
      <c r="AA54" s="10">
        <f t="shared" si="7"/>
        <v>-7.0371376632732199E-3</v>
      </c>
      <c r="AB54" s="10">
        <f t="shared" si="7"/>
        <v>-1.4924800657679189E-2</v>
      </c>
      <c r="AC54" s="10">
        <f t="shared" si="7"/>
        <v>-6.0383834175911436E-3</v>
      </c>
      <c r="AD54" s="10">
        <f t="shared" si="7"/>
        <v>9.8958475499645523E-3</v>
      </c>
      <c r="AE54" s="10">
        <f t="shared" si="7"/>
        <v>1.8992904365844332E-3</v>
      </c>
      <c r="AF54" s="10">
        <f t="shared" si="7"/>
        <v>6.0855595356196016E-3</v>
      </c>
      <c r="AG54" s="10">
        <f t="shared" si="7"/>
        <v>5.347065965485967E-3</v>
      </c>
      <c r="AH54" s="10">
        <f t="shared" si="7"/>
        <v>-3.9582134167377575E-3</v>
      </c>
      <c r="AI54" s="10">
        <f t="shared" si="7"/>
        <v>9.1821887644522177E-3</v>
      </c>
      <c r="AJ54" s="10">
        <f t="shared" si="7"/>
        <v>-1.5490110344158065E-3</v>
      </c>
      <c r="AL54" s="4">
        <v>2023</v>
      </c>
      <c r="AM54" s="9">
        <f t="shared" ref="AM54:AX75" si="8">IF(C54&lt;0,C54,0)</f>
        <v>0</v>
      </c>
      <c r="AN54" s="9">
        <f t="shared" si="8"/>
        <v>-2.4177826021999999E-2</v>
      </c>
      <c r="AO54" s="9">
        <f t="shared" si="8"/>
        <v>0</v>
      </c>
      <c r="AP54" s="9">
        <f t="shared" si="8"/>
        <v>0</v>
      </c>
      <c r="AQ54" s="9">
        <f t="shared" si="8"/>
        <v>-4.8356445103000002E-2</v>
      </c>
      <c r="AR54" s="9">
        <f t="shared" si="8"/>
        <v>0</v>
      </c>
      <c r="AS54" s="9">
        <f t="shared" si="8"/>
        <v>0</v>
      </c>
      <c r="AT54" s="9">
        <f t="shared" si="8"/>
        <v>-3.2226864421E-2</v>
      </c>
      <c r="AU54" s="9">
        <f t="shared" si="8"/>
        <v>-2.8810625409999999E-2</v>
      </c>
      <c r="AV54" s="9">
        <f t="shared" si="8"/>
        <v>-4.4499999999999998E-2</v>
      </c>
      <c r="AW54" s="9">
        <f t="shared" si="8"/>
        <v>0</v>
      </c>
      <c r="AX54" s="9">
        <f t="shared" si="8"/>
        <v>0</v>
      </c>
      <c r="AZ54" s="4">
        <v>2023</v>
      </c>
      <c r="BA54" s="9">
        <f>IF(C54&gt;0,C54,0)</f>
        <v>5.9754793115000003E-2</v>
      </c>
      <c r="BB54" s="9">
        <f t="shared" ref="BB54:BL69" si="9">IF(D54&gt;0,D54,0)</f>
        <v>0</v>
      </c>
      <c r="BC54" s="9">
        <f t="shared" si="9"/>
        <v>1.7746873726E-2</v>
      </c>
      <c r="BD54" s="9">
        <f t="shared" si="9"/>
        <v>1.3308047482000001E-2</v>
      </c>
      <c r="BE54" s="9">
        <f t="shared" si="9"/>
        <v>0</v>
      </c>
      <c r="BF54" s="9">
        <f t="shared" si="9"/>
        <v>5.5405475946000003E-2</v>
      </c>
      <c r="BG54" s="9">
        <f t="shared" si="9"/>
        <v>3.4255741078000002E-2</v>
      </c>
      <c r="BH54" s="9">
        <f t="shared" si="9"/>
        <v>0</v>
      </c>
      <c r="BI54" s="9">
        <f t="shared" si="9"/>
        <v>0</v>
      </c>
      <c r="BJ54" s="9">
        <f t="shared" si="9"/>
        <v>0</v>
      </c>
      <c r="BK54" s="9">
        <f t="shared" si="9"/>
        <v>0.10199999999999999</v>
      </c>
      <c r="BL54" s="9">
        <f t="shared" si="9"/>
        <v>5.1580000000000001E-2</v>
      </c>
    </row>
    <row r="55" spans="1:64" x14ac:dyDescent="0.35">
      <c r="B55" s="4">
        <v>2022</v>
      </c>
      <c r="C55" s="10">
        <v>-7.1335486862999994E-2</v>
      </c>
      <c r="D55" s="10">
        <v>-5.1060843339999998E-3</v>
      </c>
      <c r="E55" s="10">
        <v>2.8619349812000001E-2</v>
      </c>
      <c r="F55" s="10">
        <v>-7.2052421325999996E-2</v>
      </c>
      <c r="G55" s="10">
        <v>1.6750683671000001E-2</v>
      </c>
      <c r="H55" s="10">
        <v>-0.11059648675600001</v>
      </c>
      <c r="I55" s="10">
        <v>5.1446553851999997E-2</v>
      </c>
      <c r="J55" s="10">
        <v>-4.1795793722999998E-2</v>
      </c>
      <c r="K55" s="10">
        <v>-9.0079232041000004E-2</v>
      </c>
      <c r="L55" s="10">
        <v>6.2240567731999999E-2</v>
      </c>
      <c r="M55" s="10">
        <v>9.1370610613000003E-2</v>
      </c>
      <c r="N55" s="10">
        <v>-2.4227856400000001E-4</v>
      </c>
      <c r="P55" s="2" t="s">
        <v>64</v>
      </c>
      <c r="S55" s="4">
        <v>2022</v>
      </c>
      <c r="T55" s="82">
        <f>GEOMEAN('[1]X DATA'!R34:AC34)-1</f>
        <v>-1.3708056216917397E-2</v>
      </c>
      <c r="U55" s="85">
        <v>-1.3708056216917397E-2</v>
      </c>
      <c r="V55" s="7">
        <f t="shared" ref="V55:V75" si="10">U55+1</f>
        <v>0.9862919437830826</v>
      </c>
      <c r="X55" s="4">
        <v>2022</v>
      </c>
      <c r="Y55" s="10">
        <f t="shared" si="7"/>
        <v>-2.301143711174973E-2</v>
      </c>
      <c r="Z55" s="10">
        <f t="shared" si="7"/>
        <v>1.2575364481938583E-2</v>
      </c>
      <c r="AA55" s="10">
        <f t="shared" si="7"/>
        <v>2.2191874914458971E-2</v>
      </c>
      <c r="AB55" s="10">
        <f t="shared" si="7"/>
        <v>-7.357674272125872E-3</v>
      </c>
      <c r="AC55" s="10">
        <f t="shared" si="7"/>
        <v>9.2538692412273207E-3</v>
      </c>
      <c r="AD55" s="10">
        <f t="shared" si="7"/>
        <v>-1.780888370495462E-2</v>
      </c>
      <c r="AE55" s="10">
        <f t="shared" si="7"/>
        <v>1.6165796757626402E-3</v>
      </c>
      <c r="AF55" s="10">
        <f t="shared" si="7"/>
        <v>5.6988654669941838E-3</v>
      </c>
      <c r="AG55" s="10">
        <f t="shared" si="7"/>
        <v>3.4677916544668536E-3</v>
      </c>
      <c r="AH55" s="10">
        <f t="shared" si="7"/>
        <v>8.4659054901715242E-3</v>
      </c>
      <c r="AI55" s="10">
        <f t="shared" si="7"/>
        <v>-2.1265251575182664E-2</v>
      </c>
      <c r="AJ55" s="10">
        <f t="shared" si="7"/>
        <v>-1.0458578514778735E-3</v>
      </c>
      <c r="AL55" s="4">
        <v>2022</v>
      </c>
      <c r="AM55" s="9">
        <f t="shared" si="8"/>
        <v>-7.1335486862999994E-2</v>
      </c>
      <c r="AN55" s="9">
        <f t="shared" si="8"/>
        <v>-5.1060843339999998E-3</v>
      </c>
      <c r="AO55" s="9">
        <f t="shared" si="8"/>
        <v>0</v>
      </c>
      <c r="AP55" s="9">
        <f t="shared" si="8"/>
        <v>-7.2052421325999996E-2</v>
      </c>
      <c r="AQ55" s="9">
        <f t="shared" si="8"/>
        <v>0</v>
      </c>
      <c r="AR55" s="9">
        <f t="shared" si="8"/>
        <v>-0.11059648675600001</v>
      </c>
      <c r="AS55" s="9">
        <f t="shared" si="8"/>
        <v>0</v>
      </c>
      <c r="AT55" s="9">
        <f t="shared" si="8"/>
        <v>-4.1795793722999998E-2</v>
      </c>
      <c r="AU55" s="9">
        <f t="shared" si="8"/>
        <v>-9.0079232041000004E-2</v>
      </c>
      <c r="AV55" s="9">
        <f t="shared" si="8"/>
        <v>0</v>
      </c>
      <c r="AW55" s="9">
        <f t="shared" si="8"/>
        <v>0</v>
      </c>
      <c r="AX55" s="9">
        <f t="shared" si="8"/>
        <v>-2.4227856400000001E-4</v>
      </c>
      <c r="AZ55" s="4">
        <v>2022</v>
      </c>
      <c r="BA55" s="9">
        <f t="shared" ref="BA55:BL75" si="11">IF(C55&gt;0,C55,0)</f>
        <v>0</v>
      </c>
      <c r="BB55" s="9">
        <f t="shared" si="9"/>
        <v>0</v>
      </c>
      <c r="BC55" s="9">
        <f t="shared" si="9"/>
        <v>2.8619349812000001E-2</v>
      </c>
      <c r="BD55" s="9">
        <f t="shared" si="9"/>
        <v>0</v>
      </c>
      <c r="BE55" s="9">
        <f t="shared" si="9"/>
        <v>1.6750683671000001E-2</v>
      </c>
      <c r="BF55" s="9">
        <f t="shared" si="9"/>
        <v>0</v>
      </c>
      <c r="BG55" s="9">
        <f t="shared" si="9"/>
        <v>5.1446553851999997E-2</v>
      </c>
      <c r="BH55" s="9">
        <f t="shared" si="9"/>
        <v>0</v>
      </c>
      <c r="BI55" s="9">
        <f t="shared" si="9"/>
        <v>0</v>
      </c>
      <c r="BJ55" s="9">
        <f t="shared" si="9"/>
        <v>6.2240567731999999E-2</v>
      </c>
      <c r="BK55" s="9">
        <f t="shared" si="9"/>
        <v>9.1370610613000003E-2</v>
      </c>
      <c r="BL55" s="9">
        <f t="shared" si="9"/>
        <v>0</v>
      </c>
    </row>
    <row r="56" spans="1:64" x14ac:dyDescent="0.35">
      <c r="B56" s="4">
        <v>2021</v>
      </c>
      <c r="C56" s="10">
        <v>4.0373819180000003E-3</v>
      </c>
      <c r="D56" s="10">
        <v>2.3692528131999999E-2</v>
      </c>
      <c r="E56" s="10">
        <v>3.1255260914000001E-2</v>
      </c>
      <c r="F56" s="10">
        <v>3.7208614208E-2</v>
      </c>
      <c r="G56" s="10">
        <v>3.5239359760999997E-2</v>
      </c>
      <c r="H56" s="10">
        <v>-8.4449078189999995E-3</v>
      </c>
      <c r="I56" s="10">
        <v>1.8064201758000002E-2</v>
      </c>
      <c r="J56" s="10">
        <v>9.7989723810000002E-3</v>
      </c>
      <c r="K56" s="10">
        <v>-4.2352315665000001E-2</v>
      </c>
      <c r="L56" s="10">
        <v>2.5953776926999999E-2</v>
      </c>
      <c r="M56" s="10">
        <v>-4.3393641479000003E-2</v>
      </c>
      <c r="N56" s="10">
        <v>5.6634578613000003E-2</v>
      </c>
      <c r="S56" s="4">
        <v>2021</v>
      </c>
      <c r="T56" s="82">
        <f>GEOMEAN('[1]X DATA'!R35:AC35)-1</f>
        <v>1.1872800233446279E-2</v>
      </c>
      <c r="U56" s="85">
        <v>1.1872800233446279E-2</v>
      </c>
      <c r="V56" s="7">
        <f t="shared" si="10"/>
        <v>1.0118728002334463</v>
      </c>
      <c r="X56" s="4">
        <v>2021</v>
      </c>
      <c r="Y56" s="10">
        <f t="shared" si="7"/>
        <v>1.4691250120713746E-2</v>
      </c>
      <c r="Z56" s="10">
        <f t="shared" si="7"/>
        <v>1.2631545217883094E-3</v>
      </c>
      <c r="AA56" s="10">
        <f t="shared" si="7"/>
        <v>8.2620761393632572E-3</v>
      </c>
      <c r="AB56" s="10">
        <f t="shared" si="7"/>
        <v>7.1191074473829427E-3</v>
      </c>
      <c r="AC56" s="10">
        <f t="shared" si="7"/>
        <v>2.6284304750500004E-3</v>
      </c>
      <c r="AD56" s="10">
        <f t="shared" si="7"/>
        <v>2.8088998676998132E-3</v>
      </c>
      <c r="AE56" s="10">
        <f t="shared" si="7"/>
        <v>1.0534724724259818E-2</v>
      </c>
      <c r="AF56" s="10">
        <f t="shared" si="7"/>
        <v>-7.8403874622043051E-3</v>
      </c>
      <c r="AG56" s="10">
        <f t="shared" si="7"/>
        <v>-1.3331369309060898E-2</v>
      </c>
      <c r="AH56" s="10">
        <f t="shared" si="7"/>
        <v>1.3584272109128763E-3</v>
      </c>
      <c r="AI56" s="10">
        <f t="shared" si="7"/>
        <v>3.1501017313111807E-3</v>
      </c>
      <c r="AJ56" s="10">
        <f t="shared" si="7"/>
        <v>5.4307221195794841E-3</v>
      </c>
      <c r="AL56" s="4">
        <v>2021</v>
      </c>
      <c r="AM56" s="9">
        <f t="shared" si="8"/>
        <v>0</v>
      </c>
      <c r="AN56" s="9">
        <f t="shared" si="8"/>
        <v>0</v>
      </c>
      <c r="AO56" s="9">
        <f t="shared" si="8"/>
        <v>0</v>
      </c>
      <c r="AP56" s="9">
        <f t="shared" si="8"/>
        <v>0</v>
      </c>
      <c r="AQ56" s="9">
        <f t="shared" si="8"/>
        <v>0</v>
      </c>
      <c r="AR56" s="9">
        <f t="shared" si="8"/>
        <v>-8.4449078189999995E-3</v>
      </c>
      <c r="AS56" s="9">
        <f t="shared" si="8"/>
        <v>0</v>
      </c>
      <c r="AT56" s="9">
        <f t="shared" si="8"/>
        <v>0</v>
      </c>
      <c r="AU56" s="9">
        <f t="shared" si="8"/>
        <v>-4.2352315665000001E-2</v>
      </c>
      <c r="AV56" s="9">
        <f t="shared" si="8"/>
        <v>0</v>
      </c>
      <c r="AW56" s="9">
        <f t="shared" si="8"/>
        <v>-4.3393641479000003E-2</v>
      </c>
      <c r="AX56" s="9">
        <f t="shared" si="8"/>
        <v>0</v>
      </c>
      <c r="AZ56" s="4">
        <v>2021</v>
      </c>
      <c r="BA56" s="9">
        <f t="shared" si="11"/>
        <v>4.0373819180000003E-3</v>
      </c>
      <c r="BB56" s="9">
        <f t="shared" si="9"/>
        <v>2.3692528131999999E-2</v>
      </c>
      <c r="BC56" s="9">
        <f t="shared" si="9"/>
        <v>3.1255260914000001E-2</v>
      </c>
      <c r="BD56" s="9">
        <f t="shared" si="9"/>
        <v>3.7208614208E-2</v>
      </c>
      <c r="BE56" s="9">
        <f t="shared" si="9"/>
        <v>3.5239359760999997E-2</v>
      </c>
      <c r="BF56" s="9">
        <f t="shared" si="9"/>
        <v>0</v>
      </c>
      <c r="BG56" s="9">
        <f t="shared" si="9"/>
        <v>1.8064201758000002E-2</v>
      </c>
      <c r="BH56" s="9">
        <f t="shared" si="9"/>
        <v>9.7989723810000002E-3</v>
      </c>
      <c r="BI56" s="9">
        <f t="shared" si="9"/>
        <v>0</v>
      </c>
      <c r="BJ56" s="9">
        <f t="shared" si="9"/>
        <v>2.5953776926999999E-2</v>
      </c>
      <c r="BK56" s="9">
        <f t="shared" si="9"/>
        <v>0</v>
      </c>
      <c r="BL56" s="9">
        <f t="shared" si="9"/>
        <v>5.6634578613000003E-2</v>
      </c>
    </row>
    <row r="57" spans="1:64" x14ac:dyDescent="0.35">
      <c r="B57" s="4">
        <v>2020</v>
      </c>
      <c r="C57" s="10">
        <v>-1.8084670978000001E-2</v>
      </c>
      <c r="D57" s="10">
        <v>-9.4813745224000004E-2</v>
      </c>
      <c r="E57" s="10">
        <v>-0.13168789444000001</v>
      </c>
      <c r="F57" s="10">
        <v>8.3991362604999995E-2</v>
      </c>
      <c r="G57" s="10">
        <v>3.4528562213999997E-2</v>
      </c>
      <c r="H57" s="10">
        <v>4.2029313435999999E-2</v>
      </c>
      <c r="I57" s="10">
        <v>3.8489948868000001E-2</v>
      </c>
      <c r="J57" s="10">
        <v>3.8361874306E-2</v>
      </c>
      <c r="K57" s="10">
        <v>-1.838840835E-2</v>
      </c>
      <c r="L57" s="10">
        <v>-4.0023962630999999E-2</v>
      </c>
      <c r="M57" s="10">
        <v>0.13058688650899999</v>
      </c>
      <c r="N57" s="10">
        <v>5.9830611107999997E-2</v>
      </c>
      <c r="P57" s="2" t="s">
        <v>65</v>
      </c>
      <c r="S57" s="4">
        <v>2020</v>
      </c>
      <c r="T57" s="82">
        <f>GEOMEAN('[1]X DATA'!R36:AC36)-1</f>
        <v>7.8261734910096692E-3</v>
      </c>
      <c r="U57" s="85">
        <v>7.8261734910096692E-3</v>
      </c>
      <c r="V57" s="7">
        <f t="shared" si="10"/>
        <v>1.0078261734910097</v>
      </c>
      <c r="X57" s="4">
        <v>2020</v>
      </c>
      <c r="Y57" s="10">
        <f t="shared" si="7"/>
        <v>2.8030167810287158E-3</v>
      </c>
      <c r="Z57" s="10">
        <f t="shared" si="7"/>
        <v>-4.4160027993354195E-3</v>
      </c>
      <c r="AA57" s="10">
        <f t="shared" si="7"/>
        <v>1.7804459879154355E-3</v>
      </c>
      <c r="AB57" s="10">
        <f t="shared" si="7"/>
        <v>1.9388671046690661E-2</v>
      </c>
      <c r="AC57" s="10">
        <f t="shared" si="7"/>
        <v>-9.0162618837394126E-3</v>
      </c>
      <c r="AD57" s="10">
        <f t="shared" si="7"/>
        <v>7.9797777478506082E-3</v>
      </c>
      <c r="AE57" s="10">
        <f t="shared" si="7"/>
        <v>1.5181026434880673E-2</v>
      </c>
      <c r="AF57" s="10">
        <f t="shared" si="7"/>
        <v>-1.3049005163738324E-2</v>
      </c>
      <c r="AG57" s="10">
        <f t="shared" si="7"/>
        <v>7.5948902370686043E-3</v>
      </c>
      <c r="AH57" s="10">
        <f t="shared" si="7"/>
        <v>-9.5122176566875272E-5</v>
      </c>
      <c r="AI57" s="10">
        <f t="shared" si="7"/>
        <v>-2.4426432792303915E-2</v>
      </c>
      <c r="AJ57" s="10">
        <f t="shared" si="7"/>
        <v>1.3334659128654468E-2</v>
      </c>
      <c r="AL57" s="4">
        <v>2020</v>
      </c>
      <c r="AM57" s="9">
        <f t="shared" si="8"/>
        <v>-1.8084670978000001E-2</v>
      </c>
      <c r="AN57" s="9">
        <f t="shared" si="8"/>
        <v>-9.4813745224000004E-2</v>
      </c>
      <c r="AO57" s="9">
        <f t="shared" si="8"/>
        <v>-0.13168789444000001</v>
      </c>
      <c r="AP57" s="9">
        <f t="shared" si="8"/>
        <v>0</v>
      </c>
      <c r="AQ57" s="9">
        <f t="shared" si="8"/>
        <v>0</v>
      </c>
      <c r="AR57" s="9">
        <f t="shared" si="8"/>
        <v>0</v>
      </c>
      <c r="AS57" s="9">
        <f t="shared" si="8"/>
        <v>0</v>
      </c>
      <c r="AT57" s="9">
        <f t="shared" si="8"/>
        <v>0</v>
      </c>
      <c r="AU57" s="9">
        <f t="shared" si="8"/>
        <v>-1.838840835E-2</v>
      </c>
      <c r="AV57" s="9">
        <f t="shared" si="8"/>
        <v>-4.0023962630999999E-2</v>
      </c>
      <c r="AW57" s="9">
        <f t="shared" si="8"/>
        <v>0</v>
      </c>
      <c r="AX57" s="9">
        <f t="shared" si="8"/>
        <v>0</v>
      </c>
      <c r="AZ57" s="4">
        <v>2020</v>
      </c>
      <c r="BA57" s="9">
        <f t="shared" si="11"/>
        <v>0</v>
      </c>
      <c r="BB57" s="9">
        <f t="shared" si="9"/>
        <v>0</v>
      </c>
      <c r="BC57" s="9">
        <f t="shared" si="9"/>
        <v>0</v>
      </c>
      <c r="BD57" s="9">
        <f t="shared" si="9"/>
        <v>8.3991362604999995E-2</v>
      </c>
      <c r="BE57" s="9">
        <f t="shared" si="9"/>
        <v>3.4528562213999997E-2</v>
      </c>
      <c r="BF57" s="9">
        <f t="shared" si="9"/>
        <v>4.2029313435999999E-2</v>
      </c>
      <c r="BG57" s="9">
        <f t="shared" si="9"/>
        <v>3.8489948868000001E-2</v>
      </c>
      <c r="BH57" s="9">
        <f t="shared" si="9"/>
        <v>3.8361874306E-2</v>
      </c>
      <c r="BI57" s="9">
        <f t="shared" si="9"/>
        <v>0</v>
      </c>
      <c r="BJ57" s="9">
        <f t="shared" si="9"/>
        <v>0</v>
      </c>
      <c r="BK57" s="9">
        <f t="shared" si="9"/>
        <v>0.13058688650899999</v>
      </c>
      <c r="BL57" s="9">
        <f t="shared" si="9"/>
        <v>5.9830611107999997E-2</v>
      </c>
    </row>
    <row r="58" spans="1:64" x14ac:dyDescent="0.35">
      <c r="B58" s="4">
        <v>2019</v>
      </c>
      <c r="C58" s="10">
        <v>7.4188255501E-2</v>
      </c>
      <c r="D58" s="10">
        <v>1.0464274932000001E-2</v>
      </c>
      <c r="E58" s="10">
        <v>1.1328216194E-2</v>
      </c>
      <c r="F58" s="10">
        <v>3.8768134480000002E-3</v>
      </c>
      <c r="G58" s="10">
        <v>-3.7913746156000003E-2</v>
      </c>
      <c r="H58" s="10">
        <v>5.0461088421E-2</v>
      </c>
      <c r="I58" s="10">
        <v>-5.691812345E-3</v>
      </c>
      <c r="J58" s="10">
        <v>-3.0600204270999999E-2</v>
      </c>
      <c r="K58" s="10">
        <v>2.0683384105000001E-2</v>
      </c>
      <c r="L58" s="10">
        <v>3.3505714075999997E-2</v>
      </c>
      <c r="M58" s="10">
        <v>1.5532020949999999E-2</v>
      </c>
      <c r="N58" s="10">
        <v>3.5020168918E-2</v>
      </c>
      <c r="S58" s="4">
        <v>2019</v>
      </c>
      <c r="T58" s="82">
        <f>GEOMEAN('[1]X DATA'!R37:AC37)-1</f>
        <v>1.4619448224306275E-2</v>
      </c>
      <c r="U58" s="85">
        <v>1.4619448224306275E-2</v>
      </c>
      <c r="V58" s="7">
        <f t="shared" si="10"/>
        <v>1.0146194482243063</v>
      </c>
      <c r="X58" s="4">
        <v>2019</v>
      </c>
      <c r="Y58" s="10">
        <f t="shared" si="7"/>
        <v>8.468137173898771E-3</v>
      </c>
      <c r="Z58" s="10">
        <f t="shared" si="7"/>
        <v>-1.5027050410962944E-2</v>
      </c>
      <c r="AA58" s="10">
        <f t="shared" si="7"/>
        <v>5.0224305795731495E-3</v>
      </c>
      <c r="AB58" s="10">
        <f t="shared" si="7"/>
        <v>-2.4238483325249641E-2</v>
      </c>
      <c r="AC58" s="10">
        <f t="shared" si="7"/>
        <v>1.0112131944085626E-2</v>
      </c>
      <c r="AD58" s="10">
        <f t="shared" si="7"/>
        <v>-8.8643641842824361E-3</v>
      </c>
      <c r="AE58" s="10">
        <f t="shared" si="7"/>
        <v>7.0050360949831993E-3</v>
      </c>
      <c r="AF58" s="10">
        <f t="shared" si="7"/>
        <v>-4.6942651230521895E-3</v>
      </c>
      <c r="AG58" s="10">
        <f t="shared" si="7"/>
        <v>-7.9727194114214486E-3</v>
      </c>
      <c r="AH58" s="10">
        <f t="shared" si="7"/>
        <v>-2.4233524558678957E-3</v>
      </c>
      <c r="AI58" s="10">
        <f t="shared" si="7"/>
        <v>4.2588607264603638E-3</v>
      </c>
      <c r="AJ58" s="10">
        <f t="shared" si="7"/>
        <v>2.5205302486367709E-3</v>
      </c>
      <c r="AL58" s="4">
        <v>2019</v>
      </c>
      <c r="AM58" s="9">
        <f t="shared" si="8"/>
        <v>0</v>
      </c>
      <c r="AN58" s="9">
        <f t="shared" si="8"/>
        <v>0</v>
      </c>
      <c r="AO58" s="9">
        <f t="shared" si="8"/>
        <v>0</v>
      </c>
      <c r="AP58" s="9">
        <f t="shared" si="8"/>
        <v>0</v>
      </c>
      <c r="AQ58" s="9">
        <f t="shared" si="8"/>
        <v>-3.7913746156000003E-2</v>
      </c>
      <c r="AR58" s="9">
        <f t="shared" si="8"/>
        <v>0</v>
      </c>
      <c r="AS58" s="9">
        <f t="shared" si="8"/>
        <v>-5.691812345E-3</v>
      </c>
      <c r="AT58" s="9">
        <f t="shared" si="8"/>
        <v>-3.0600204270999999E-2</v>
      </c>
      <c r="AU58" s="9">
        <f t="shared" si="8"/>
        <v>0</v>
      </c>
      <c r="AV58" s="9">
        <f t="shared" si="8"/>
        <v>0</v>
      </c>
      <c r="AW58" s="9">
        <f t="shared" si="8"/>
        <v>0</v>
      </c>
      <c r="AX58" s="9">
        <f t="shared" si="8"/>
        <v>0</v>
      </c>
      <c r="AZ58" s="4">
        <v>2019</v>
      </c>
      <c r="BA58" s="9">
        <f t="shared" si="11"/>
        <v>7.4188255501E-2</v>
      </c>
      <c r="BB58" s="9">
        <f t="shared" si="9"/>
        <v>1.0464274932000001E-2</v>
      </c>
      <c r="BC58" s="9">
        <f t="shared" si="9"/>
        <v>1.1328216194E-2</v>
      </c>
      <c r="BD58" s="9">
        <f t="shared" si="9"/>
        <v>3.8768134480000002E-3</v>
      </c>
      <c r="BE58" s="9">
        <f t="shared" si="9"/>
        <v>0</v>
      </c>
      <c r="BF58" s="9">
        <f t="shared" si="9"/>
        <v>5.0461088421E-2</v>
      </c>
      <c r="BG58" s="9">
        <f t="shared" si="9"/>
        <v>0</v>
      </c>
      <c r="BH58" s="9">
        <f t="shared" si="9"/>
        <v>0</v>
      </c>
      <c r="BI58" s="9">
        <f t="shared" si="9"/>
        <v>2.0683384105000001E-2</v>
      </c>
      <c r="BJ58" s="9">
        <f t="shared" si="9"/>
        <v>3.3505714075999997E-2</v>
      </c>
      <c r="BK58" s="9">
        <f t="shared" si="9"/>
        <v>1.5532020949999999E-2</v>
      </c>
      <c r="BL58" s="9">
        <f t="shared" si="9"/>
        <v>3.5020168918E-2</v>
      </c>
    </row>
    <row r="59" spans="1:64" x14ac:dyDescent="0.35">
      <c r="B59" s="4">
        <v>2018</v>
      </c>
      <c r="C59" s="10">
        <v>5.3369578506999998E-2</v>
      </c>
      <c r="D59" s="10">
        <v>-3.2658525160999999E-2</v>
      </c>
      <c r="E59" s="10">
        <v>-7.4173889660000001E-3</v>
      </c>
      <c r="F59" s="10">
        <v>2.2595421210000001E-2</v>
      </c>
      <c r="G59" s="10">
        <v>1.8750067600000001E-4</v>
      </c>
      <c r="H59" s="10">
        <v>-1.9410216846E-2</v>
      </c>
      <c r="I59" s="10">
        <v>2.1768452263000001E-2</v>
      </c>
      <c r="J59" s="10">
        <v>-1.2482803915E-2</v>
      </c>
      <c r="K59" s="10">
        <v>8.3693675979999993E-3</v>
      </c>
      <c r="L59" s="10">
        <v>-8.8089760202999995E-2</v>
      </c>
      <c r="M59" s="10">
        <v>-1.0139360421000001E-2</v>
      </c>
      <c r="N59" s="10">
        <v>-5.0674233159E-2</v>
      </c>
      <c r="P59" s="2" t="s">
        <v>66</v>
      </c>
      <c r="S59" s="4">
        <v>2018</v>
      </c>
      <c r="T59" s="82">
        <f>GEOMEAN('[1]X DATA'!R38:AC38)-1</f>
        <v>-1.0183154095247726E-2</v>
      </c>
      <c r="U59" s="85">
        <v>-1.0183154095247726E-2</v>
      </c>
      <c r="V59" s="7">
        <f t="shared" si="10"/>
        <v>0.98981684590475227</v>
      </c>
      <c r="X59" s="4">
        <v>2018</v>
      </c>
      <c r="Y59" s="10">
        <f t="shared" si="7"/>
        <v>3.2101087621431434E-3</v>
      </c>
      <c r="Z59" s="10">
        <f t="shared" si="7"/>
        <v>1.2477482748372223E-2</v>
      </c>
      <c r="AA59" s="10">
        <f t="shared" si="7"/>
        <v>1.0606222597969922E-2</v>
      </c>
      <c r="AB59" s="10">
        <f t="shared" si="7"/>
        <v>-2.3724784401992632E-4</v>
      </c>
      <c r="AC59" s="10">
        <f t="shared" si="7"/>
        <v>2.266546561820211E-2</v>
      </c>
      <c r="AD59" s="10">
        <f t="shared" si="7"/>
        <v>-7.1929786419985542E-3</v>
      </c>
      <c r="AE59" s="10">
        <f t="shared" si="7"/>
        <v>-2.8468410451347216E-3</v>
      </c>
      <c r="AF59" s="10">
        <f t="shared" si="7"/>
        <v>6.8297151015643889E-3</v>
      </c>
      <c r="AG59" s="10">
        <f t="shared" si="7"/>
        <v>-3.0943482727241456E-4</v>
      </c>
      <c r="AH59" s="10">
        <f t="shared" si="7"/>
        <v>-8.497658660904156E-3</v>
      </c>
      <c r="AI59" s="10">
        <f t="shared" si="7"/>
        <v>-8.879249895643428E-3</v>
      </c>
      <c r="AJ59" s="10">
        <f t="shared" si="7"/>
        <v>-2.1304366641095099E-3</v>
      </c>
      <c r="AL59" s="4">
        <v>2018</v>
      </c>
      <c r="AM59" s="9">
        <f t="shared" si="8"/>
        <v>0</v>
      </c>
      <c r="AN59" s="9">
        <f t="shared" si="8"/>
        <v>-3.2658525160999999E-2</v>
      </c>
      <c r="AO59" s="9">
        <f t="shared" si="8"/>
        <v>-7.4173889660000001E-3</v>
      </c>
      <c r="AP59" s="9">
        <f t="shared" si="8"/>
        <v>0</v>
      </c>
      <c r="AQ59" s="9">
        <f t="shared" si="8"/>
        <v>0</v>
      </c>
      <c r="AR59" s="9">
        <f t="shared" si="8"/>
        <v>-1.9410216846E-2</v>
      </c>
      <c r="AS59" s="9">
        <f t="shared" si="8"/>
        <v>0</v>
      </c>
      <c r="AT59" s="9">
        <f t="shared" si="8"/>
        <v>-1.2482803915E-2</v>
      </c>
      <c r="AU59" s="9">
        <f t="shared" si="8"/>
        <v>0</v>
      </c>
      <c r="AV59" s="9">
        <f t="shared" si="8"/>
        <v>-8.8089760202999995E-2</v>
      </c>
      <c r="AW59" s="9">
        <f t="shared" si="8"/>
        <v>-1.0139360421000001E-2</v>
      </c>
      <c r="AX59" s="9">
        <f t="shared" si="8"/>
        <v>-5.0674233159E-2</v>
      </c>
      <c r="AZ59" s="4">
        <v>2018</v>
      </c>
      <c r="BA59" s="9">
        <f t="shared" si="11"/>
        <v>5.3369578506999998E-2</v>
      </c>
      <c r="BB59" s="9">
        <f t="shared" si="9"/>
        <v>0</v>
      </c>
      <c r="BC59" s="9">
        <f t="shared" si="9"/>
        <v>0</v>
      </c>
      <c r="BD59" s="9">
        <f t="shared" si="9"/>
        <v>2.2595421210000001E-2</v>
      </c>
      <c r="BE59" s="9">
        <f t="shared" si="9"/>
        <v>1.8750067600000001E-4</v>
      </c>
      <c r="BF59" s="9">
        <f t="shared" si="9"/>
        <v>0</v>
      </c>
      <c r="BG59" s="9">
        <f t="shared" si="9"/>
        <v>2.1768452263000001E-2</v>
      </c>
      <c r="BH59" s="9">
        <f t="shared" si="9"/>
        <v>0</v>
      </c>
      <c r="BI59" s="9">
        <f t="shared" si="9"/>
        <v>8.3693675979999993E-3</v>
      </c>
      <c r="BJ59" s="9">
        <f t="shared" si="9"/>
        <v>0</v>
      </c>
      <c r="BK59" s="9">
        <f t="shared" si="9"/>
        <v>0</v>
      </c>
      <c r="BL59" s="9">
        <f t="shared" si="9"/>
        <v>0</v>
      </c>
    </row>
    <row r="60" spans="1:64" x14ac:dyDescent="0.35">
      <c r="B60" s="4">
        <v>2017</v>
      </c>
      <c r="C60" s="10">
        <v>4.2624429669999998E-2</v>
      </c>
      <c r="D60" s="10">
        <v>2.5108670087000001E-2</v>
      </c>
      <c r="E60" s="10">
        <v>2.8401038754000001E-2</v>
      </c>
      <c r="F60" s="10">
        <v>3.7845329896E-2</v>
      </c>
      <c r="G60" s="10">
        <v>4.8890462581999999E-2</v>
      </c>
      <c r="H60" s="10">
        <v>7.9756989130000001E-3</v>
      </c>
      <c r="I60" s="10">
        <v>2.7027672526999998E-2</v>
      </c>
      <c r="J60" s="10">
        <v>1.9579846386000001E-2</v>
      </c>
      <c r="K60" s="10">
        <v>2.3333972012E-2</v>
      </c>
      <c r="L60" s="10">
        <v>3.0951839217999998E-2</v>
      </c>
      <c r="M60" s="10">
        <v>1.308063151E-3</v>
      </c>
      <c r="N60" s="10">
        <v>1.9471636420999999E-2</v>
      </c>
      <c r="S60" s="4">
        <v>2017</v>
      </c>
      <c r="T60" s="82">
        <f>GEOMEAN('[1]X DATA'!R39:AC39)-1</f>
        <v>2.5961971651030868E-2</v>
      </c>
      <c r="U60" s="85">
        <v>2.5961971651030868E-2</v>
      </c>
      <c r="V60" s="7">
        <f t="shared" si="10"/>
        <v>1.0259619716510309</v>
      </c>
      <c r="X60" s="4">
        <v>2017</v>
      </c>
      <c r="Y60" s="10">
        <f t="shared" si="7"/>
        <v>1.3616596070585164E-2</v>
      </c>
      <c r="Z60" s="10">
        <f t="shared" si="7"/>
        <v>1.080919968742176E-2</v>
      </c>
      <c r="AA60" s="10">
        <f t="shared" si="7"/>
        <v>8.7236321400539427E-4</v>
      </c>
      <c r="AB60" s="10">
        <f t="shared" si="7"/>
        <v>1.2400389453662418E-2</v>
      </c>
      <c r="AC60" s="10">
        <f t="shared" si="7"/>
        <v>1.2186518962932297E-2</v>
      </c>
      <c r="AD60" s="10">
        <f t="shared" si="7"/>
        <v>9.7442765306296076E-3</v>
      </c>
      <c r="AE60" s="10">
        <f t="shared" si="7"/>
        <v>-1.8181608716347809E-3</v>
      </c>
      <c r="AF60" s="10">
        <f t="shared" si="7"/>
        <v>1.9956646033293092E-2</v>
      </c>
      <c r="AG60" s="10">
        <f t="shared" si="7"/>
        <v>-1.5464558518368185E-3</v>
      </c>
      <c r="AH60" s="10">
        <f t="shared" si="7"/>
        <v>1.5767134533399906E-2</v>
      </c>
      <c r="AI60" s="10">
        <f t="shared" si="7"/>
        <v>-9.1811642040889475E-3</v>
      </c>
      <c r="AJ60" s="10">
        <f t="shared" si="7"/>
        <v>3.4204694109925826E-3</v>
      </c>
      <c r="AL60" s="4">
        <v>2017</v>
      </c>
      <c r="AM60" s="9">
        <f t="shared" si="8"/>
        <v>0</v>
      </c>
      <c r="AN60" s="9">
        <f t="shared" si="8"/>
        <v>0</v>
      </c>
      <c r="AO60" s="9">
        <f t="shared" si="8"/>
        <v>0</v>
      </c>
      <c r="AP60" s="9">
        <f t="shared" si="8"/>
        <v>0</v>
      </c>
      <c r="AQ60" s="9">
        <f t="shared" si="8"/>
        <v>0</v>
      </c>
      <c r="AR60" s="9">
        <f t="shared" si="8"/>
        <v>0</v>
      </c>
      <c r="AS60" s="9">
        <f t="shared" si="8"/>
        <v>0</v>
      </c>
      <c r="AT60" s="9">
        <f t="shared" si="8"/>
        <v>0</v>
      </c>
      <c r="AU60" s="9">
        <f t="shared" si="8"/>
        <v>0</v>
      </c>
      <c r="AV60" s="9">
        <f t="shared" si="8"/>
        <v>0</v>
      </c>
      <c r="AW60" s="9">
        <f t="shared" si="8"/>
        <v>0</v>
      </c>
      <c r="AX60" s="9">
        <f t="shared" si="8"/>
        <v>0</v>
      </c>
      <c r="AZ60" s="4">
        <v>2017</v>
      </c>
      <c r="BA60" s="9">
        <f t="shared" si="11"/>
        <v>4.2624429669999998E-2</v>
      </c>
      <c r="BB60" s="9">
        <f t="shared" si="9"/>
        <v>2.5108670087000001E-2</v>
      </c>
      <c r="BC60" s="9">
        <f t="shared" si="9"/>
        <v>2.8401038754000001E-2</v>
      </c>
      <c r="BD60" s="9">
        <f t="shared" si="9"/>
        <v>3.7845329896E-2</v>
      </c>
      <c r="BE60" s="9">
        <f t="shared" si="9"/>
        <v>4.8890462581999999E-2</v>
      </c>
      <c r="BF60" s="9">
        <f t="shared" si="9"/>
        <v>7.9756989130000001E-3</v>
      </c>
      <c r="BG60" s="9">
        <f t="shared" si="9"/>
        <v>2.7027672526999998E-2</v>
      </c>
      <c r="BH60" s="9">
        <f t="shared" si="9"/>
        <v>1.9579846386000001E-2</v>
      </c>
      <c r="BI60" s="9">
        <f t="shared" si="9"/>
        <v>2.3333972012E-2</v>
      </c>
      <c r="BJ60" s="9">
        <f t="shared" si="9"/>
        <v>3.0951839217999998E-2</v>
      </c>
      <c r="BK60" s="9">
        <f t="shared" si="9"/>
        <v>1.308063151E-3</v>
      </c>
      <c r="BL60" s="9">
        <f t="shared" si="9"/>
        <v>1.9471636420999999E-2</v>
      </c>
    </row>
    <row r="61" spans="1:64" x14ac:dyDescent="0.35">
      <c r="B61" s="4">
        <v>2016</v>
      </c>
      <c r="C61" s="10">
        <v>-6.6486096457000002E-2</v>
      </c>
      <c r="D61" s="10">
        <v>-9.457829462E-3</v>
      </c>
      <c r="E61" s="10">
        <v>6.1802125298999998E-2</v>
      </c>
      <c r="F61" s="10">
        <v>1.6741890111E-2</v>
      </c>
      <c r="G61" s="10">
        <v>-8.7616751599999996E-4</v>
      </c>
      <c r="H61" s="10">
        <v>-1.1153380373E-2</v>
      </c>
      <c r="I61" s="10">
        <v>4.7575513605000001E-2</v>
      </c>
      <c r="J61" s="10">
        <v>-1.5381384327E-2</v>
      </c>
      <c r="K61" s="10">
        <v>3.1570987678999997E-2</v>
      </c>
      <c r="L61" s="10">
        <v>-1.3001956485999999E-2</v>
      </c>
      <c r="M61" s="10">
        <v>-1.0403788539E-2</v>
      </c>
      <c r="N61" s="10">
        <v>2.8211920734000001E-2</v>
      </c>
      <c r="S61" s="4">
        <v>2016</v>
      </c>
      <c r="T61" s="82">
        <f>GEOMEAN('[1]X DATA'!R40:AC40)-1</f>
        <v>4.3856075841826048E-3</v>
      </c>
      <c r="U61" s="85">
        <v>4.3856075841826048E-3</v>
      </c>
      <c r="V61" s="7">
        <f t="shared" si="10"/>
        <v>1.0043856075841826</v>
      </c>
      <c r="X61" s="4">
        <v>2016</v>
      </c>
      <c r="Y61" s="10">
        <f t="shared" si="7"/>
        <v>5.8278337648526163E-3</v>
      </c>
      <c r="Z61" s="10">
        <f t="shared" si="7"/>
        <v>8.8629359396591671E-3</v>
      </c>
      <c r="AA61" s="10">
        <f t="shared" si="7"/>
        <v>-3.265320514130178E-3</v>
      </c>
      <c r="AB61" s="10">
        <f t="shared" si="7"/>
        <v>-1.2209208703296694E-2</v>
      </c>
      <c r="AC61" s="10">
        <f t="shared" si="7"/>
        <v>8.2079117237782752E-3</v>
      </c>
      <c r="AD61" s="10">
        <f t="shared" si="7"/>
        <v>2.2414264971357522E-2</v>
      </c>
      <c r="AE61" s="10">
        <f t="shared" si="7"/>
        <v>-3.1053222469386091E-3</v>
      </c>
      <c r="AF61" s="10">
        <f t="shared" si="7"/>
        <v>-1.6091343447129168E-2</v>
      </c>
      <c r="AG61" s="10">
        <f t="shared" si="7"/>
        <v>1.9286673052514504E-2</v>
      </c>
      <c r="AH61" s="10">
        <f t="shared" si="7"/>
        <v>7.4528545176286709E-3</v>
      </c>
      <c r="AI61" s="10">
        <f t="shared" si="7"/>
        <v>9.5122697194031467E-3</v>
      </c>
      <c r="AJ61" s="10">
        <f t="shared" si="7"/>
        <v>-5.982410933906751E-3</v>
      </c>
      <c r="AL61" s="4">
        <v>2016</v>
      </c>
      <c r="AM61" s="9">
        <f t="shared" si="8"/>
        <v>-6.6486096457000002E-2</v>
      </c>
      <c r="AN61" s="9">
        <f t="shared" si="8"/>
        <v>-9.457829462E-3</v>
      </c>
      <c r="AO61" s="9">
        <f t="shared" si="8"/>
        <v>0</v>
      </c>
      <c r="AP61" s="9">
        <f t="shared" si="8"/>
        <v>0</v>
      </c>
      <c r="AQ61" s="9">
        <f t="shared" si="8"/>
        <v>-8.7616751599999996E-4</v>
      </c>
      <c r="AR61" s="9">
        <f t="shared" si="8"/>
        <v>-1.1153380373E-2</v>
      </c>
      <c r="AS61" s="9">
        <f t="shared" si="8"/>
        <v>0</v>
      </c>
      <c r="AT61" s="9">
        <f t="shared" si="8"/>
        <v>-1.5381384327E-2</v>
      </c>
      <c r="AU61" s="9">
        <f t="shared" si="8"/>
        <v>0</v>
      </c>
      <c r="AV61" s="9">
        <f t="shared" si="8"/>
        <v>-1.3001956485999999E-2</v>
      </c>
      <c r="AW61" s="9">
        <f t="shared" si="8"/>
        <v>-1.0403788539E-2</v>
      </c>
      <c r="AX61" s="9">
        <f t="shared" si="8"/>
        <v>0</v>
      </c>
      <c r="AZ61" s="4">
        <v>2016</v>
      </c>
      <c r="BA61" s="9">
        <f t="shared" si="11"/>
        <v>0</v>
      </c>
      <c r="BB61" s="9">
        <f t="shared" si="9"/>
        <v>0</v>
      </c>
      <c r="BC61" s="9">
        <f t="shared" si="9"/>
        <v>6.1802125298999998E-2</v>
      </c>
      <c r="BD61" s="9">
        <f t="shared" si="9"/>
        <v>1.6741890111E-2</v>
      </c>
      <c r="BE61" s="9">
        <f t="shared" si="9"/>
        <v>0</v>
      </c>
      <c r="BF61" s="9">
        <f t="shared" si="9"/>
        <v>0</v>
      </c>
      <c r="BG61" s="9">
        <f t="shared" si="9"/>
        <v>4.7575513605000001E-2</v>
      </c>
      <c r="BH61" s="9">
        <f t="shared" si="9"/>
        <v>0</v>
      </c>
      <c r="BI61" s="9">
        <f t="shared" si="9"/>
        <v>3.1570987678999997E-2</v>
      </c>
      <c r="BJ61" s="9">
        <f t="shared" si="9"/>
        <v>0</v>
      </c>
      <c r="BK61" s="9">
        <f t="shared" si="9"/>
        <v>0</v>
      </c>
      <c r="BL61" s="9">
        <f t="shared" si="9"/>
        <v>2.8211920734000001E-2</v>
      </c>
    </row>
    <row r="62" spans="1:64" x14ac:dyDescent="0.35">
      <c r="B62" s="4">
        <v>2015</v>
      </c>
      <c r="C62" s="10">
        <v>6.8750066680000003E-3</v>
      </c>
      <c r="D62" s="10">
        <v>5.4396086601000003E-2</v>
      </c>
      <c r="E62" s="10">
        <v>-1.2045735762E-2</v>
      </c>
      <c r="F62" s="10">
        <v>3.8796283881000003E-2</v>
      </c>
      <c r="G62" s="10">
        <v>-4.0734358480000003E-3</v>
      </c>
      <c r="H62" s="10">
        <v>-1.7517016284E-2</v>
      </c>
      <c r="I62" s="10">
        <v>2.6966286036999999E-2</v>
      </c>
      <c r="J62" s="10">
        <v>-6.3498266733000006E-2</v>
      </c>
      <c r="K62" s="10">
        <v>-4.4316814305999999E-2</v>
      </c>
      <c r="L62" s="10">
        <v>7.4860464397000004E-2</v>
      </c>
      <c r="M62" s="10">
        <v>-6.4891195480000002E-3</v>
      </c>
      <c r="N62" s="10">
        <v>5.1815757720000003E-3</v>
      </c>
      <c r="S62" s="4">
        <v>2015</v>
      </c>
      <c r="T62" s="82">
        <f>GEOMEAN('[1]X DATA'!R41:AC41)-1</f>
        <v>4.2200929357880668E-3</v>
      </c>
      <c r="U62" s="85">
        <v>4.2200929357880668E-3</v>
      </c>
      <c r="V62" s="7">
        <f t="shared" si="10"/>
        <v>1.0042200929357881</v>
      </c>
      <c r="X62" s="4">
        <v>2015</v>
      </c>
      <c r="Y62" s="10">
        <f t="shared" si="7"/>
        <v>1.9866515960932311E-3</v>
      </c>
      <c r="Z62" s="10">
        <f t="shared" si="7"/>
        <v>-5.3847837085357134E-3</v>
      </c>
      <c r="AA62" s="10">
        <f t="shared" si="7"/>
        <v>3.1453558234902576E-3</v>
      </c>
      <c r="AB62" s="10">
        <f t="shared" si="7"/>
        <v>-2.0327396992193339E-3</v>
      </c>
      <c r="AC62" s="10">
        <f t="shared" si="7"/>
        <v>1.045350243712901E-3</v>
      </c>
      <c r="AD62" s="10">
        <f t="shared" si="7"/>
        <v>1.0816524447875994E-2</v>
      </c>
      <c r="AE62" s="10">
        <f t="shared" si="7"/>
        <v>6.2029633915484453E-3</v>
      </c>
      <c r="AF62" s="10">
        <f t="shared" si="7"/>
        <v>1.0064641759682094E-2</v>
      </c>
      <c r="AG62" s="10">
        <f t="shared" si="7"/>
        <v>6.4589052729312341E-3</v>
      </c>
      <c r="AH62" s="10">
        <f t="shared" si="7"/>
        <v>-3.3089740179771399E-3</v>
      </c>
      <c r="AI62" s="10">
        <f t="shared" si="7"/>
        <v>9.0677507695847911E-3</v>
      </c>
      <c r="AJ62" s="10">
        <f t="shared" si="7"/>
        <v>1.8655696325125024E-2</v>
      </c>
      <c r="AL62" s="4">
        <v>2015</v>
      </c>
      <c r="AM62" s="9">
        <f t="shared" si="8"/>
        <v>0</v>
      </c>
      <c r="AN62" s="9">
        <f t="shared" si="8"/>
        <v>0</v>
      </c>
      <c r="AO62" s="9">
        <f t="shared" si="8"/>
        <v>-1.2045735762E-2</v>
      </c>
      <c r="AP62" s="9">
        <f t="shared" si="8"/>
        <v>0</v>
      </c>
      <c r="AQ62" s="9">
        <f t="shared" si="8"/>
        <v>-4.0734358480000003E-3</v>
      </c>
      <c r="AR62" s="9">
        <f t="shared" si="8"/>
        <v>-1.7517016284E-2</v>
      </c>
      <c r="AS62" s="9">
        <f t="shared" si="8"/>
        <v>0</v>
      </c>
      <c r="AT62" s="9">
        <f t="shared" si="8"/>
        <v>-6.3498266733000006E-2</v>
      </c>
      <c r="AU62" s="9">
        <f t="shared" si="8"/>
        <v>-4.4316814305999999E-2</v>
      </c>
      <c r="AV62" s="9">
        <f t="shared" si="8"/>
        <v>0</v>
      </c>
      <c r="AW62" s="9">
        <f t="shared" si="8"/>
        <v>-6.4891195480000002E-3</v>
      </c>
      <c r="AX62" s="9">
        <f t="shared" si="8"/>
        <v>0</v>
      </c>
      <c r="AZ62" s="4">
        <v>2015</v>
      </c>
      <c r="BA62" s="9">
        <f t="shared" si="11"/>
        <v>6.8750066680000003E-3</v>
      </c>
      <c r="BB62" s="9">
        <f t="shared" si="9"/>
        <v>5.4396086601000003E-2</v>
      </c>
      <c r="BC62" s="9">
        <f t="shared" si="9"/>
        <v>0</v>
      </c>
      <c r="BD62" s="9">
        <f t="shared" si="9"/>
        <v>3.8796283881000003E-2</v>
      </c>
      <c r="BE62" s="9">
        <f t="shared" si="9"/>
        <v>0</v>
      </c>
      <c r="BF62" s="9">
        <f t="shared" si="9"/>
        <v>0</v>
      </c>
      <c r="BG62" s="9">
        <f t="shared" si="9"/>
        <v>2.6966286036999999E-2</v>
      </c>
      <c r="BH62" s="9">
        <f t="shared" si="9"/>
        <v>0</v>
      </c>
      <c r="BI62" s="9">
        <f t="shared" si="9"/>
        <v>0</v>
      </c>
      <c r="BJ62" s="9">
        <f t="shared" si="9"/>
        <v>7.4860464397000004E-2</v>
      </c>
      <c r="BK62" s="9">
        <f t="shared" si="9"/>
        <v>0</v>
      </c>
      <c r="BL62" s="9">
        <f t="shared" si="9"/>
        <v>5.1815757720000003E-3</v>
      </c>
    </row>
    <row r="63" spans="1:64" x14ac:dyDescent="0.35">
      <c r="B63" s="4">
        <v>2014</v>
      </c>
      <c r="C63" s="10">
        <v>-2.0631435119000001E-2</v>
      </c>
      <c r="D63" s="10">
        <v>6.0897036304999999E-2</v>
      </c>
      <c r="E63" s="10">
        <v>-1.2907736804E-2</v>
      </c>
      <c r="F63" s="10">
        <v>1.0801547317999999E-2</v>
      </c>
      <c r="G63" s="10">
        <v>1.6498148221999999E-2</v>
      </c>
      <c r="H63" s="10">
        <v>2.5530166300999999E-2</v>
      </c>
      <c r="I63" s="10">
        <v>-2.6063779432999999E-2</v>
      </c>
      <c r="J63" s="10">
        <v>2.318683596E-3</v>
      </c>
      <c r="K63" s="10">
        <v>-4.5290647654000003E-2</v>
      </c>
      <c r="L63" s="10">
        <v>-1.3489978542E-2</v>
      </c>
      <c r="M63" s="10">
        <v>3.5015178230000002E-3</v>
      </c>
      <c r="N63" s="10">
        <v>-1.7700821366E-2</v>
      </c>
      <c r="S63" s="4">
        <v>2014</v>
      </c>
      <c r="T63" s="82">
        <f>GEOMEAN('[1]X DATA'!R42:AC42)-1</f>
        <v>-1.7314037696966045E-3</v>
      </c>
      <c r="U63" s="85">
        <v>-1.7314037696966045E-3</v>
      </c>
      <c r="V63" s="7">
        <f t="shared" si="10"/>
        <v>0.9982685962303034</v>
      </c>
      <c r="X63" s="4">
        <v>2014</v>
      </c>
      <c r="Y63" s="10">
        <f t="shared" si="7"/>
        <v>1.9634360224991883E-2</v>
      </c>
      <c r="Z63" s="10">
        <f t="shared" si="7"/>
        <v>5.3049730161244396E-3</v>
      </c>
      <c r="AA63" s="10">
        <f t="shared" si="7"/>
        <v>-6.5341643702841647E-3</v>
      </c>
      <c r="AB63" s="10">
        <f t="shared" si="7"/>
        <v>-3.6545036018210512E-3</v>
      </c>
      <c r="AC63" s="10">
        <f t="shared" si="7"/>
        <v>2.5759578577364689E-4</v>
      </c>
      <c r="AD63" s="10">
        <f t="shared" si="7"/>
        <v>1.5888220694522202E-2</v>
      </c>
      <c r="AE63" s="10">
        <f t="shared" si="7"/>
        <v>-6.4107771716406456E-3</v>
      </c>
      <c r="AF63" s="10">
        <f t="shared" si="7"/>
        <v>3.8567955535895719E-3</v>
      </c>
      <c r="AG63" s="10">
        <f t="shared" si="7"/>
        <v>-6.8808799850262545E-3</v>
      </c>
      <c r="AH63" s="10">
        <f t="shared" si="7"/>
        <v>1.0297498621962414E-3</v>
      </c>
      <c r="AI63" s="10">
        <f t="shared" si="7"/>
        <v>-1.0100296020134857E-2</v>
      </c>
      <c r="AJ63" s="10">
        <f t="shared" si="7"/>
        <v>1.6940457267113171E-2</v>
      </c>
      <c r="AL63" s="4">
        <v>2014</v>
      </c>
      <c r="AM63" s="9">
        <f t="shared" si="8"/>
        <v>-2.0631435119000001E-2</v>
      </c>
      <c r="AN63" s="9">
        <f t="shared" si="8"/>
        <v>0</v>
      </c>
      <c r="AO63" s="9">
        <f t="shared" si="8"/>
        <v>-1.2907736804E-2</v>
      </c>
      <c r="AP63" s="9">
        <f t="shared" si="8"/>
        <v>0</v>
      </c>
      <c r="AQ63" s="9">
        <f t="shared" si="8"/>
        <v>0</v>
      </c>
      <c r="AR63" s="9">
        <f t="shared" si="8"/>
        <v>0</v>
      </c>
      <c r="AS63" s="9">
        <f t="shared" si="8"/>
        <v>-2.6063779432999999E-2</v>
      </c>
      <c r="AT63" s="9">
        <f t="shared" si="8"/>
        <v>0</v>
      </c>
      <c r="AU63" s="9">
        <f t="shared" si="8"/>
        <v>-4.5290647654000003E-2</v>
      </c>
      <c r="AV63" s="9">
        <f t="shared" si="8"/>
        <v>-1.3489978542E-2</v>
      </c>
      <c r="AW63" s="9">
        <f t="shared" si="8"/>
        <v>0</v>
      </c>
      <c r="AX63" s="9">
        <f t="shared" si="8"/>
        <v>-1.7700821366E-2</v>
      </c>
      <c r="AZ63" s="4">
        <v>2014</v>
      </c>
      <c r="BA63" s="9">
        <f t="shared" si="11"/>
        <v>0</v>
      </c>
      <c r="BB63" s="9">
        <f t="shared" si="9"/>
        <v>6.0897036304999999E-2</v>
      </c>
      <c r="BC63" s="9">
        <f t="shared" si="9"/>
        <v>0</v>
      </c>
      <c r="BD63" s="9">
        <f t="shared" si="9"/>
        <v>1.0801547317999999E-2</v>
      </c>
      <c r="BE63" s="9">
        <f t="shared" si="9"/>
        <v>1.6498148221999999E-2</v>
      </c>
      <c r="BF63" s="9">
        <f t="shared" si="9"/>
        <v>2.5530166300999999E-2</v>
      </c>
      <c r="BG63" s="9">
        <f t="shared" si="9"/>
        <v>0</v>
      </c>
      <c r="BH63" s="9">
        <f t="shared" si="9"/>
        <v>2.318683596E-3</v>
      </c>
      <c r="BI63" s="9">
        <f t="shared" si="9"/>
        <v>0</v>
      </c>
      <c r="BJ63" s="9">
        <f t="shared" si="9"/>
        <v>0</v>
      </c>
      <c r="BK63" s="9">
        <f t="shared" si="9"/>
        <v>3.5015178230000002E-3</v>
      </c>
      <c r="BL63" s="9">
        <f t="shared" si="9"/>
        <v>0</v>
      </c>
    </row>
    <row r="64" spans="1:64" x14ac:dyDescent="0.35">
      <c r="B64" s="4">
        <v>2013</v>
      </c>
      <c r="C64" s="10">
        <v>6.0075604906000002E-2</v>
      </c>
      <c r="D64" s="10">
        <v>9.0927625900000004E-4</v>
      </c>
      <c r="E64" s="10">
        <v>1.3174082340000001E-3</v>
      </c>
      <c r="F64" s="10">
        <v>5.7383717195000003E-2</v>
      </c>
      <c r="G64" s="10">
        <v>-1.6969855411999999E-2</v>
      </c>
      <c r="H64" s="10">
        <v>-3.4374773935999997E-2</v>
      </c>
      <c r="I64" s="10">
        <v>4.7362726023999997E-2</v>
      </c>
      <c r="J64" s="10">
        <v>-2.4426793878000001E-2</v>
      </c>
      <c r="K64" s="10">
        <v>6.9597378158999995E-2</v>
      </c>
      <c r="L64" s="10">
        <v>4.2335978434999998E-2</v>
      </c>
      <c r="M64" s="10">
        <v>1.7317452162999999E-2</v>
      </c>
      <c r="N64" s="10">
        <v>2.7995544324000001E-2</v>
      </c>
      <c r="S64" s="4">
        <v>2013</v>
      </c>
      <c r="T64" s="82">
        <f>GEOMEAN('[1]X DATA'!R43:AC43)-1</f>
        <v>2.0145250114578683E-2</v>
      </c>
      <c r="U64" s="85">
        <v>2.0145250114578683E-2</v>
      </c>
      <c r="V64" s="7">
        <f t="shared" si="10"/>
        <v>1.0201452501145787</v>
      </c>
      <c r="X64" s="4">
        <v>2013</v>
      </c>
      <c r="Y64" s="10">
        <f t="shared" si="7"/>
        <v>7.3277702986151438E-3</v>
      </c>
      <c r="Z64" s="10">
        <f t="shared" si="7"/>
        <v>1.0394721438930997E-2</v>
      </c>
      <c r="AA64" s="10">
        <f t="shared" si="7"/>
        <v>-6.893296153045631E-3</v>
      </c>
      <c r="AB64" s="10">
        <f t="shared" si="7"/>
        <v>5.2777996315409442E-3</v>
      </c>
      <c r="AC64" s="10">
        <f t="shared" si="7"/>
        <v>7.1776433554757955E-3</v>
      </c>
      <c r="AD64" s="10">
        <f t="shared" si="7"/>
        <v>1.1536050890664507E-3</v>
      </c>
      <c r="AE64" s="10">
        <f t="shared" si="7"/>
        <v>-5.4066880696962902E-3</v>
      </c>
      <c r="AF64" s="10">
        <f t="shared" si="7"/>
        <v>-1.119869427515368E-2</v>
      </c>
      <c r="AG64" s="10">
        <f t="shared" si="7"/>
        <v>-4.3302663230911087E-3</v>
      </c>
      <c r="AH64" s="10">
        <f t="shared" si="7"/>
        <v>8.7120323578591882E-3</v>
      </c>
      <c r="AI64" s="10">
        <f t="shared" si="7"/>
        <v>9.65933839175874E-3</v>
      </c>
      <c r="AJ64" s="10">
        <f t="shared" si="7"/>
        <v>1.3032615135196626E-2</v>
      </c>
      <c r="AL64" s="4">
        <v>2013</v>
      </c>
      <c r="AM64" s="9">
        <f t="shared" si="8"/>
        <v>0</v>
      </c>
      <c r="AN64" s="9">
        <f t="shared" si="8"/>
        <v>0</v>
      </c>
      <c r="AO64" s="9">
        <f t="shared" si="8"/>
        <v>0</v>
      </c>
      <c r="AP64" s="9">
        <f t="shared" si="8"/>
        <v>0</v>
      </c>
      <c r="AQ64" s="9">
        <f t="shared" si="8"/>
        <v>-1.6969855411999999E-2</v>
      </c>
      <c r="AR64" s="9">
        <f t="shared" si="8"/>
        <v>-3.4374773935999997E-2</v>
      </c>
      <c r="AS64" s="9">
        <f t="shared" si="8"/>
        <v>0</v>
      </c>
      <c r="AT64" s="9">
        <f t="shared" si="8"/>
        <v>-2.4426793878000001E-2</v>
      </c>
      <c r="AU64" s="9">
        <f t="shared" si="8"/>
        <v>0</v>
      </c>
      <c r="AV64" s="9">
        <f t="shared" si="8"/>
        <v>0</v>
      </c>
      <c r="AW64" s="9">
        <f t="shared" si="8"/>
        <v>0</v>
      </c>
      <c r="AX64" s="9">
        <f t="shared" si="8"/>
        <v>0</v>
      </c>
      <c r="AZ64" s="4">
        <v>2013</v>
      </c>
      <c r="BA64" s="9">
        <f t="shared" si="11"/>
        <v>6.0075604906000002E-2</v>
      </c>
      <c r="BB64" s="9">
        <f t="shared" si="9"/>
        <v>9.0927625900000004E-4</v>
      </c>
      <c r="BC64" s="9">
        <f t="shared" si="9"/>
        <v>1.3174082340000001E-3</v>
      </c>
      <c r="BD64" s="9">
        <f t="shared" si="9"/>
        <v>5.7383717195000003E-2</v>
      </c>
      <c r="BE64" s="9">
        <f t="shared" si="9"/>
        <v>0</v>
      </c>
      <c r="BF64" s="9">
        <f t="shared" si="9"/>
        <v>0</v>
      </c>
      <c r="BG64" s="9">
        <f t="shared" si="9"/>
        <v>4.7362726023999997E-2</v>
      </c>
      <c r="BH64" s="9">
        <f t="shared" si="9"/>
        <v>0</v>
      </c>
      <c r="BI64" s="9">
        <f t="shared" si="9"/>
        <v>6.9597378158999995E-2</v>
      </c>
      <c r="BJ64" s="9">
        <f t="shared" si="9"/>
        <v>4.2335978434999998E-2</v>
      </c>
      <c r="BK64" s="9">
        <f t="shared" si="9"/>
        <v>1.7317452162999999E-2</v>
      </c>
      <c r="BL64" s="9">
        <f t="shared" si="9"/>
        <v>2.7995544324000001E-2</v>
      </c>
    </row>
    <row r="65" spans="2:64" x14ac:dyDescent="0.35">
      <c r="B65" s="4">
        <v>2012</v>
      </c>
      <c r="C65" s="10">
        <v>7.0796553868000003E-2</v>
      </c>
      <c r="D65" s="10">
        <v>4.3891168530000003E-2</v>
      </c>
      <c r="E65" s="10">
        <v>-7.436383203E-3</v>
      </c>
      <c r="F65" s="10">
        <v>-1.2129705294000001E-2</v>
      </c>
      <c r="G65" s="10">
        <v>-0.119165621804</v>
      </c>
      <c r="H65" s="10">
        <v>6.7945531859E-2</v>
      </c>
      <c r="I65" s="10">
        <v>1.5147443865999999E-2</v>
      </c>
      <c r="J65" s="10">
        <v>1.8896326179999999E-2</v>
      </c>
      <c r="K65" s="10">
        <v>3.1078457035999998E-2</v>
      </c>
      <c r="L65" s="10">
        <v>1.1011383291E-2</v>
      </c>
      <c r="M65" s="10">
        <v>2.1811921354000001E-2</v>
      </c>
      <c r="N65" s="10">
        <v>3.1593179367999998E-2</v>
      </c>
      <c r="S65" s="4">
        <v>2012</v>
      </c>
      <c r="T65" s="82">
        <f>GEOMEAN('[1]X DATA'!R44:AC44)-1</f>
        <v>1.3298759794446946E-2</v>
      </c>
      <c r="U65" s="85">
        <v>1.3298759794446946E-2</v>
      </c>
      <c r="V65" s="7">
        <f t="shared" si="10"/>
        <v>1.0132987597944469</v>
      </c>
      <c r="X65" s="4">
        <v>2012</v>
      </c>
      <c r="Y65" s="10">
        <f t="shared" si="7"/>
        <v>1.7451156939715565E-2</v>
      </c>
      <c r="Z65" s="10">
        <f t="shared" si="7"/>
        <v>-1.3486388551625948E-2</v>
      </c>
      <c r="AA65" s="10">
        <f t="shared" si="7"/>
        <v>-2.7899374372142328E-3</v>
      </c>
      <c r="AB65" s="10">
        <f t="shared" si="7"/>
        <v>7.4437293451173146E-3</v>
      </c>
      <c r="AC65" s="10">
        <f t="shared" si="7"/>
        <v>-4.3526907572447315E-3</v>
      </c>
      <c r="AD65" s="10">
        <f t="shared" si="7"/>
        <v>-2.1658328373535957E-3</v>
      </c>
      <c r="AE65" s="10">
        <f t="shared" si="7"/>
        <v>3.8063601727702737E-3</v>
      </c>
      <c r="AF65" s="10">
        <f t="shared" si="7"/>
        <v>-7.9596057692296399E-3</v>
      </c>
      <c r="AG65" s="10">
        <f t="shared" si="7"/>
        <v>1.4972106999756735E-3</v>
      </c>
      <c r="AH65" s="10">
        <f t="shared" si="7"/>
        <v>2.6889965434398599E-3</v>
      </c>
      <c r="AI65" s="10">
        <f t="shared" si="7"/>
        <v>-2.3532995746260513E-3</v>
      </c>
      <c r="AJ65" s="10">
        <f t="shared" si="7"/>
        <v>-3.7535001778032234E-4</v>
      </c>
      <c r="AL65" s="4">
        <v>2012</v>
      </c>
      <c r="AM65" s="9">
        <f t="shared" si="8"/>
        <v>0</v>
      </c>
      <c r="AN65" s="9">
        <f t="shared" si="8"/>
        <v>0</v>
      </c>
      <c r="AO65" s="9">
        <f t="shared" si="8"/>
        <v>-7.436383203E-3</v>
      </c>
      <c r="AP65" s="9">
        <f t="shared" si="8"/>
        <v>-1.2129705294000001E-2</v>
      </c>
      <c r="AQ65" s="9">
        <f t="shared" si="8"/>
        <v>-0.119165621804</v>
      </c>
      <c r="AR65" s="9">
        <f t="shared" si="8"/>
        <v>0</v>
      </c>
      <c r="AS65" s="9">
        <f t="shared" si="8"/>
        <v>0</v>
      </c>
      <c r="AT65" s="9">
        <f t="shared" si="8"/>
        <v>0</v>
      </c>
      <c r="AU65" s="9">
        <f t="shared" si="8"/>
        <v>0</v>
      </c>
      <c r="AV65" s="9">
        <f t="shared" si="8"/>
        <v>0</v>
      </c>
      <c r="AW65" s="9">
        <f t="shared" si="8"/>
        <v>0</v>
      </c>
      <c r="AX65" s="9">
        <f t="shared" si="8"/>
        <v>0</v>
      </c>
      <c r="AZ65" s="4">
        <v>2012</v>
      </c>
      <c r="BA65" s="9">
        <f t="shared" si="11"/>
        <v>7.0796553868000003E-2</v>
      </c>
      <c r="BB65" s="9">
        <f t="shared" si="9"/>
        <v>4.3891168530000003E-2</v>
      </c>
      <c r="BC65" s="9">
        <f t="shared" si="9"/>
        <v>0</v>
      </c>
      <c r="BD65" s="9">
        <f t="shared" si="9"/>
        <v>0</v>
      </c>
      <c r="BE65" s="9">
        <f t="shared" si="9"/>
        <v>0</v>
      </c>
      <c r="BF65" s="9">
        <f t="shared" si="9"/>
        <v>6.7945531859E-2</v>
      </c>
      <c r="BG65" s="9">
        <f t="shared" si="9"/>
        <v>1.5147443865999999E-2</v>
      </c>
      <c r="BH65" s="9">
        <f t="shared" si="9"/>
        <v>1.8896326179999999E-2</v>
      </c>
      <c r="BI65" s="9">
        <f t="shared" si="9"/>
        <v>3.1078457035999998E-2</v>
      </c>
      <c r="BJ65" s="9">
        <f t="shared" si="9"/>
        <v>1.1011383291E-2</v>
      </c>
      <c r="BK65" s="9">
        <f t="shared" si="9"/>
        <v>2.1811921354000001E-2</v>
      </c>
      <c r="BL65" s="9">
        <f t="shared" si="9"/>
        <v>3.1593179367999998E-2</v>
      </c>
    </row>
    <row r="66" spans="2:64" x14ac:dyDescent="0.35">
      <c r="B66" s="4">
        <v>2011</v>
      </c>
      <c r="C66" s="10">
        <v>3.1941122256000001E-2</v>
      </c>
      <c r="D66" s="10">
        <v>2.2247999091999999E-2</v>
      </c>
      <c r="E66" s="10">
        <v>-1.8117011139000001E-2</v>
      </c>
      <c r="F66" s="10">
        <v>5.6883345942999999E-2</v>
      </c>
      <c r="G66" s="10">
        <v>-2.1678386543E-2</v>
      </c>
      <c r="H66" s="10">
        <v>-1.884485695E-3</v>
      </c>
      <c r="I66" s="10">
        <v>-1.3401003506E-2</v>
      </c>
      <c r="J66" s="10">
        <v>-9.3528643492000005E-2</v>
      </c>
      <c r="K66" s="10">
        <v>-0.100047843325</v>
      </c>
      <c r="L66" s="10">
        <v>9.6194373528000005E-2</v>
      </c>
      <c r="M66" s="10">
        <v>-5.0680154351999997E-2</v>
      </c>
      <c r="N66" s="10">
        <v>-7.3143388029999999E-3</v>
      </c>
      <c r="S66" s="4">
        <v>2011</v>
      </c>
      <c r="T66" s="82">
        <f>GEOMEAN('[1]X DATA'!R45:AC45)-1</f>
        <v>-9.7788291465527033E-3</v>
      </c>
      <c r="U66" s="85">
        <v>-9.7788291465527033E-3</v>
      </c>
      <c r="V66" s="7">
        <f t="shared" si="10"/>
        <v>0.9902211708534473</v>
      </c>
      <c r="X66" s="4">
        <v>2011</v>
      </c>
      <c r="Y66" s="10">
        <f t="shared" si="7"/>
        <v>8.3441585736612339E-3</v>
      </c>
      <c r="Z66" s="10">
        <f t="shared" si="7"/>
        <v>-1.0724195145550713E-2</v>
      </c>
      <c r="AA66" s="10">
        <f t="shared" si="7"/>
        <v>4.2950379556185789E-3</v>
      </c>
      <c r="AB66" s="10">
        <f t="shared" si="7"/>
        <v>-2.8907671420217856E-3</v>
      </c>
      <c r="AC66" s="10">
        <f t="shared" si="7"/>
        <v>7.8665469737359273E-3</v>
      </c>
      <c r="AD66" s="10">
        <f t="shared" si="7"/>
        <v>1.063651303664747E-2</v>
      </c>
      <c r="AE66" s="10">
        <f t="shared" si="7"/>
        <v>2.5012654817383878E-3</v>
      </c>
      <c r="AF66" s="10">
        <f t="shared" si="7"/>
        <v>-3.2386615397563129E-3</v>
      </c>
      <c r="AG66" s="10">
        <f t="shared" si="7"/>
        <v>-4.7603142917256869E-3</v>
      </c>
      <c r="AH66" s="10">
        <f t="shared" si="7"/>
        <v>-2.266497261906586E-4</v>
      </c>
      <c r="AI66" s="10">
        <f t="shared" si="7"/>
        <v>-2.1676340681855213E-3</v>
      </c>
      <c r="AJ66" s="10">
        <f t="shared" si="7"/>
        <v>2.1659031688901244E-3</v>
      </c>
      <c r="AL66" s="4">
        <v>2011</v>
      </c>
      <c r="AM66" s="9">
        <f t="shared" si="8"/>
        <v>0</v>
      </c>
      <c r="AN66" s="9">
        <f t="shared" si="8"/>
        <v>0</v>
      </c>
      <c r="AO66" s="9">
        <f t="shared" si="8"/>
        <v>-1.8117011139000001E-2</v>
      </c>
      <c r="AP66" s="9">
        <f t="shared" si="8"/>
        <v>0</v>
      </c>
      <c r="AQ66" s="9">
        <f t="shared" si="8"/>
        <v>-2.1678386543E-2</v>
      </c>
      <c r="AR66" s="9">
        <f t="shared" si="8"/>
        <v>-1.884485695E-3</v>
      </c>
      <c r="AS66" s="9">
        <f t="shared" si="8"/>
        <v>-1.3401003506E-2</v>
      </c>
      <c r="AT66" s="9">
        <f t="shared" si="8"/>
        <v>-9.3528643492000005E-2</v>
      </c>
      <c r="AU66" s="9">
        <f t="shared" si="8"/>
        <v>-0.100047843325</v>
      </c>
      <c r="AV66" s="9">
        <f t="shared" si="8"/>
        <v>0</v>
      </c>
      <c r="AW66" s="9">
        <f t="shared" si="8"/>
        <v>-5.0680154351999997E-2</v>
      </c>
      <c r="AX66" s="9">
        <f t="shared" si="8"/>
        <v>-7.3143388029999999E-3</v>
      </c>
      <c r="AZ66" s="4">
        <v>2011</v>
      </c>
      <c r="BA66" s="9">
        <f t="shared" si="11"/>
        <v>3.1941122256000001E-2</v>
      </c>
      <c r="BB66" s="9">
        <f t="shared" si="9"/>
        <v>2.2247999091999999E-2</v>
      </c>
      <c r="BC66" s="9">
        <f t="shared" si="9"/>
        <v>0</v>
      </c>
      <c r="BD66" s="9">
        <f t="shared" si="9"/>
        <v>5.6883345942999999E-2</v>
      </c>
      <c r="BE66" s="9">
        <f t="shared" si="9"/>
        <v>0</v>
      </c>
      <c r="BF66" s="9">
        <f t="shared" si="9"/>
        <v>0</v>
      </c>
      <c r="BG66" s="9">
        <f t="shared" si="9"/>
        <v>0</v>
      </c>
      <c r="BH66" s="9">
        <f t="shared" si="9"/>
        <v>0</v>
      </c>
      <c r="BI66" s="9">
        <f t="shared" si="9"/>
        <v>0</v>
      </c>
      <c r="BJ66" s="9">
        <f t="shared" si="9"/>
        <v>9.6194373528000005E-2</v>
      </c>
      <c r="BK66" s="9">
        <f t="shared" si="9"/>
        <v>0</v>
      </c>
      <c r="BL66" s="9">
        <f t="shared" si="9"/>
        <v>0</v>
      </c>
    </row>
    <row r="67" spans="2:64" x14ac:dyDescent="0.35">
      <c r="B67" s="4">
        <v>2010</v>
      </c>
      <c r="C67" s="10">
        <v>-2.7813557369999999E-2</v>
      </c>
      <c r="D67" s="10">
        <v>-7.6904947339999996E-3</v>
      </c>
      <c r="E67" s="10">
        <v>5.2403368882999998E-2</v>
      </c>
      <c r="F67" s="10">
        <v>-7.7604899059999996E-3</v>
      </c>
      <c r="G67" s="10">
        <v>-0.102030536822</v>
      </c>
      <c r="H67" s="10">
        <v>-1.6714133847E-2</v>
      </c>
      <c r="I67" s="10">
        <v>8.9025746971000005E-2</v>
      </c>
      <c r="J67" s="10">
        <v>-3.3654087824999998E-2</v>
      </c>
      <c r="K67" s="10">
        <v>0.101846095658</v>
      </c>
      <c r="L67" s="10">
        <v>3.5893397361000001E-2</v>
      </c>
      <c r="M67" s="10">
        <v>-3.5796147660999998E-2</v>
      </c>
      <c r="N67" s="10">
        <v>7.9414793107000003E-2</v>
      </c>
      <c r="S67" s="4">
        <v>2010</v>
      </c>
      <c r="T67" s="82">
        <f>GEOMEAN('[1]X DATA'!R46:AC46)-1</f>
        <v>8.885161352855997E-3</v>
      </c>
      <c r="U67" s="85">
        <v>8.885161352855997E-3</v>
      </c>
      <c r="V67" s="7">
        <f t="shared" si="10"/>
        <v>1.008885161352856</v>
      </c>
      <c r="X67" s="4">
        <v>2010</v>
      </c>
      <c r="Y67" s="10">
        <f t="shared" si="7"/>
        <v>1.6243757462076867E-2</v>
      </c>
      <c r="Z67" s="10">
        <f t="shared" si="7"/>
        <v>-8.3479840732917591E-4</v>
      </c>
      <c r="AA67" s="10">
        <f t="shared" si="7"/>
        <v>-1.0019783211540859E-2</v>
      </c>
      <c r="AB67" s="10">
        <f t="shared" si="7"/>
        <v>1.03339331608183E-2</v>
      </c>
      <c r="AC67" s="10">
        <f t="shared" si="7"/>
        <v>1.3031009508373687E-2</v>
      </c>
      <c r="AD67" s="10">
        <f t="shared" si="7"/>
        <v>-6.7417473023830381E-3</v>
      </c>
      <c r="AE67" s="10">
        <f t="shared" si="7"/>
        <v>-5.8026277531380704E-3</v>
      </c>
      <c r="AF67" s="10">
        <f t="shared" si="7"/>
        <v>-2.6057149720216527E-3</v>
      </c>
      <c r="AG67" s="10">
        <f t="shared" si="7"/>
        <v>3.8593351649571089E-3</v>
      </c>
      <c r="AH67" s="10">
        <f t="shared" si="7"/>
        <v>-2.3470323902646806E-4</v>
      </c>
      <c r="AI67" s="10">
        <f t="shared" si="7"/>
        <v>1.2348656544568327E-2</v>
      </c>
      <c r="AJ67" s="10">
        <f t="shared" si="7"/>
        <v>-1.5609276966703223E-3</v>
      </c>
      <c r="AL67" s="4">
        <v>2010</v>
      </c>
      <c r="AM67" s="9">
        <f t="shared" si="8"/>
        <v>-2.7813557369999999E-2</v>
      </c>
      <c r="AN67" s="9">
        <f t="shared" si="8"/>
        <v>-7.6904947339999996E-3</v>
      </c>
      <c r="AO67" s="9">
        <f t="shared" si="8"/>
        <v>0</v>
      </c>
      <c r="AP67" s="9">
        <f t="shared" si="8"/>
        <v>-7.7604899059999996E-3</v>
      </c>
      <c r="AQ67" s="9">
        <f t="shared" si="8"/>
        <v>-0.102030536822</v>
      </c>
      <c r="AR67" s="9">
        <f t="shared" si="8"/>
        <v>-1.6714133847E-2</v>
      </c>
      <c r="AS67" s="9">
        <f t="shared" si="8"/>
        <v>0</v>
      </c>
      <c r="AT67" s="9">
        <f t="shared" si="8"/>
        <v>-3.3654087824999998E-2</v>
      </c>
      <c r="AU67" s="9">
        <f t="shared" si="8"/>
        <v>0</v>
      </c>
      <c r="AV67" s="9">
        <f t="shared" si="8"/>
        <v>0</v>
      </c>
      <c r="AW67" s="9">
        <f t="shared" si="8"/>
        <v>-3.5796147660999998E-2</v>
      </c>
      <c r="AX67" s="9">
        <f t="shared" si="8"/>
        <v>0</v>
      </c>
      <c r="AZ67" s="4">
        <v>2010</v>
      </c>
      <c r="BA67" s="9">
        <f t="shared" si="11"/>
        <v>0</v>
      </c>
      <c r="BB67" s="9">
        <f t="shared" si="9"/>
        <v>0</v>
      </c>
      <c r="BC67" s="9">
        <f t="shared" si="9"/>
        <v>5.2403368882999998E-2</v>
      </c>
      <c r="BD67" s="9">
        <f t="shared" si="9"/>
        <v>0</v>
      </c>
      <c r="BE67" s="9">
        <f t="shared" si="9"/>
        <v>0</v>
      </c>
      <c r="BF67" s="9">
        <f t="shared" si="9"/>
        <v>0</v>
      </c>
      <c r="BG67" s="9">
        <f t="shared" si="9"/>
        <v>8.9025746971000005E-2</v>
      </c>
      <c r="BH67" s="9">
        <f t="shared" si="9"/>
        <v>0</v>
      </c>
      <c r="BI67" s="9">
        <f t="shared" si="9"/>
        <v>0.101846095658</v>
      </c>
      <c r="BJ67" s="9">
        <f t="shared" si="9"/>
        <v>3.5893397361000001E-2</v>
      </c>
      <c r="BK67" s="9">
        <f t="shared" si="9"/>
        <v>0</v>
      </c>
      <c r="BL67" s="9">
        <f t="shared" si="9"/>
        <v>7.9414793107000003E-2</v>
      </c>
    </row>
    <row r="68" spans="2:64" x14ac:dyDescent="0.35">
      <c r="B68" s="4">
        <v>2009</v>
      </c>
      <c r="C68" s="10">
        <v>-8.8080774587000005E-2</v>
      </c>
      <c r="D68" s="10">
        <v>-0.102796373118</v>
      </c>
      <c r="E68" s="10">
        <v>4.8337987555000003E-2</v>
      </c>
      <c r="F68" s="10">
        <v>0.11742397304</v>
      </c>
      <c r="G68" s="10">
        <v>0.127836478575</v>
      </c>
      <c r="H68" s="10">
        <v>-1.3173386100000001E-4</v>
      </c>
      <c r="I68" s="10">
        <v>9.7234352625000006E-2</v>
      </c>
      <c r="J68" s="10">
        <v>3.9628209220000002E-2</v>
      </c>
      <c r="K68" s="10">
        <v>3.7641692493999998E-2</v>
      </c>
      <c r="L68" s="10">
        <v>-2.1802061875000001E-2</v>
      </c>
      <c r="M68" s="10">
        <v>7.0875085050000003E-3</v>
      </c>
      <c r="N68" s="10">
        <v>2.1206005505999999E-2</v>
      </c>
      <c r="S68" s="4">
        <v>2009</v>
      </c>
      <c r="T68" s="82">
        <f>GEOMEAN('[1]X DATA'!R47:AC47)-1</f>
        <v>2.1250580953862785E-2</v>
      </c>
      <c r="U68" s="85">
        <v>2.1250580953862785E-2</v>
      </c>
      <c r="V68" s="7">
        <f t="shared" si="10"/>
        <v>1.0212505809538628</v>
      </c>
      <c r="X68" s="4">
        <v>2009</v>
      </c>
      <c r="Y68" s="10">
        <f t="shared" si="7"/>
        <v>1.0052031272118872E-2</v>
      </c>
      <c r="Z68" s="10">
        <f t="shared" si="7"/>
        <v>-2.0314404618887449E-4</v>
      </c>
      <c r="AA68" s="10">
        <f t="shared" si="7"/>
        <v>-1.5038101261460948E-2</v>
      </c>
      <c r="AB68" s="10">
        <f t="shared" si="7"/>
        <v>-1.0616552070430177E-2</v>
      </c>
      <c r="AC68" s="10">
        <f t="shared" si="7"/>
        <v>9.5304330755946187E-3</v>
      </c>
      <c r="AD68" s="10">
        <f t="shared" si="7"/>
        <v>5.5557726648914505E-3</v>
      </c>
      <c r="AE68" s="10">
        <f t="shared" si="7"/>
        <v>5.9331753580761232E-3</v>
      </c>
      <c r="AF68" s="10">
        <f t="shared" si="7"/>
        <v>-1.4730231645115652E-2</v>
      </c>
      <c r="AG68" s="10">
        <f t="shared" si="7"/>
        <v>-6.466403410960303E-4</v>
      </c>
      <c r="AH68" s="10">
        <f t="shared" si="7"/>
        <v>-9.3061915155048247E-3</v>
      </c>
      <c r="AI68" s="10">
        <f t="shared" si="7"/>
        <v>-1.293433932300387E-2</v>
      </c>
      <c r="AJ68" s="10">
        <f t="shared" si="7"/>
        <v>6.8033081409555954E-3</v>
      </c>
      <c r="AL68" s="4">
        <v>2009</v>
      </c>
      <c r="AM68" s="9">
        <f t="shared" si="8"/>
        <v>-8.8080774587000005E-2</v>
      </c>
      <c r="AN68" s="9">
        <f t="shared" si="8"/>
        <v>-0.102796373118</v>
      </c>
      <c r="AO68" s="9">
        <f t="shared" si="8"/>
        <v>0</v>
      </c>
      <c r="AP68" s="9">
        <f t="shared" si="8"/>
        <v>0</v>
      </c>
      <c r="AQ68" s="9">
        <f t="shared" si="8"/>
        <v>0</v>
      </c>
      <c r="AR68" s="9">
        <f t="shared" si="8"/>
        <v>-1.3173386100000001E-4</v>
      </c>
      <c r="AS68" s="9">
        <f t="shared" si="8"/>
        <v>0</v>
      </c>
      <c r="AT68" s="9">
        <f t="shared" si="8"/>
        <v>0</v>
      </c>
      <c r="AU68" s="9">
        <f t="shared" si="8"/>
        <v>0</v>
      </c>
      <c r="AV68" s="9">
        <f t="shared" si="8"/>
        <v>-2.1802061875000001E-2</v>
      </c>
      <c r="AW68" s="9">
        <f t="shared" si="8"/>
        <v>0</v>
      </c>
      <c r="AX68" s="9">
        <f t="shared" si="8"/>
        <v>0</v>
      </c>
      <c r="AZ68" s="4">
        <v>2009</v>
      </c>
      <c r="BA68" s="9">
        <f t="shared" si="11"/>
        <v>0</v>
      </c>
      <c r="BB68" s="9">
        <f t="shared" si="9"/>
        <v>0</v>
      </c>
      <c r="BC68" s="9">
        <f t="shared" si="9"/>
        <v>4.8337987555000003E-2</v>
      </c>
      <c r="BD68" s="9">
        <f t="shared" si="9"/>
        <v>0.11742397304</v>
      </c>
      <c r="BE68" s="9">
        <f t="shared" si="9"/>
        <v>0.127836478575</v>
      </c>
      <c r="BF68" s="9">
        <f t="shared" si="9"/>
        <v>0</v>
      </c>
      <c r="BG68" s="9">
        <f t="shared" si="9"/>
        <v>9.7234352625000006E-2</v>
      </c>
      <c r="BH68" s="9">
        <f t="shared" si="9"/>
        <v>3.9628209220000002E-2</v>
      </c>
      <c r="BI68" s="9">
        <f t="shared" si="9"/>
        <v>3.7641692493999998E-2</v>
      </c>
      <c r="BJ68" s="9">
        <f t="shared" si="9"/>
        <v>0</v>
      </c>
      <c r="BK68" s="9">
        <f t="shared" si="9"/>
        <v>7.0875085050000003E-3</v>
      </c>
      <c r="BL68" s="9">
        <f t="shared" si="9"/>
        <v>2.1206005505999999E-2</v>
      </c>
    </row>
    <row r="69" spans="2:64" x14ac:dyDescent="0.35">
      <c r="B69" s="4">
        <v>2008</v>
      </c>
      <c r="C69" s="10">
        <v>-0.112553252014</v>
      </c>
      <c r="D69" s="10">
        <v>3.2548498777000001E-2</v>
      </c>
      <c r="E69" s="10">
        <v>-3.5440850829999999E-3</v>
      </c>
      <c r="F69" s="10">
        <v>4.6976161788000001E-2</v>
      </c>
      <c r="G69" s="10">
        <v>1.3149033931E-2</v>
      </c>
      <c r="H69" s="10">
        <v>-8.7247322367999994E-2</v>
      </c>
      <c r="I69" s="10">
        <v>-4.7344291167000001E-2</v>
      </c>
      <c r="J69" s="10">
        <v>-5.3024999376999997E-2</v>
      </c>
      <c r="K69" s="10">
        <v>-0.18473502848600001</v>
      </c>
      <c r="L69" s="10">
        <v>-0.24394153778399999</v>
      </c>
      <c r="M69" s="10">
        <v>-3.7751088279999997E-2</v>
      </c>
      <c r="N69" s="10">
        <v>5.5805576225999999E-2</v>
      </c>
      <c r="S69" s="4">
        <v>2008</v>
      </c>
      <c r="T69" s="82">
        <f>GEOMEAN('[1]X DATA'!R48:AC48)-1</f>
        <v>-5.6215493000493777E-2</v>
      </c>
      <c r="U69" s="85">
        <v>-5.6215493000493777E-2</v>
      </c>
      <c r="V69" s="7">
        <f t="shared" si="10"/>
        <v>0.94378450699950622</v>
      </c>
      <c r="X69" s="4">
        <v>2008</v>
      </c>
      <c r="Y69" s="10">
        <f t="shared" si="7"/>
        <v>-2.0174747872262463E-2</v>
      </c>
      <c r="Z69" s="10">
        <f t="shared" si="7"/>
        <v>1.8221503658197469E-2</v>
      </c>
      <c r="AA69" s="10">
        <f t="shared" si="7"/>
        <v>6.9777250352924518E-3</v>
      </c>
      <c r="AB69" s="10">
        <f t="shared" si="7"/>
        <v>-7.3018256435362222E-3</v>
      </c>
      <c r="AC69" s="10">
        <f t="shared" si="7"/>
        <v>3.4112491492660733E-3</v>
      </c>
      <c r="AD69" s="10">
        <f t="shared" si="7"/>
        <v>-5.4593294132476294E-3</v>
      </c>
      <c r="AE69" s="10">
        <f t="shared" si="7"/>
        <v>-1.5249130715746732E-2</v>
      </c>
      <c r="AF69" s="10">
        <f t="shared" si="7"/>
        <v>-1.2501434242174973E-2</v>
      </c>
      <c r="AG69" s="10">
        <f t="shared" si="7"/>
        <v>-4.014507878628551E-2</v>
      </c>
      <c r="AH69" s="10">
        <f t="shared" si="7"/>
        <v>-4.2158442215471076E-2</v>
      </c>
      <c r="AI69" s="10">
        <f t="shared" si="7"/>
        <v>1.6299455752013484E-2</v>
      </c>
      <c r="AJ69" s="10">
        <f t="shared" si="7"/>
        <v>-4.3161927730591895E-3</v>
      </c>
      <c r="AL69" s="4">
        <v>2008</v>
      </c>
      <c r="AM69" s="9">
        <f t="shared" si="8"/>
        <v>-0.112553252014</v>
      </c>
      <c r="AN69" s="9">
        <f t="shared" si="8"/>
        <v>0</v>
      </c>
      <c r="AO69" s="9">
        <f t="shared" si="8"/>
        <v>-3.5440850829999999E-3</v>
      </c>
      <c r="AP69" s="9">
        <f t="shared" si="8"/>
        <v>0</v>
      </c>
      <c r="AQ69" s="9">
        <f t="shared" si="8"/>
        <v>0</v>
      </c>
      <c r="AR69" s="9">
        <f t="shared" si="8"/>
        <v>-8.7247322367999994E-2</v>
      </c>
      <c r="AS69" s="9">
        <f t="shared" si="8"/>
        <v>-4.7344291167000001E-2</v>
      </c>
      <c r="AT69" s="9">
        <f t="shared" si="8"/>
        <v>-5.3024999376999997E-2</v>
      </c>
      <c r="AU69" s="9">
        <f t="shared" si="8"/>
        <v>-0.18473502848600001</v>
      </c>
      <c r="AV69" s="9">
        <f t="shared" si="8"/>
        <v>-0.24394153778399999</v>
      </c>
      <c r="AW69" s="9">
        <f t="shared" si="8"/>
        <v>-3.7751088279999997E-2</v>
      </c>
      <c r="AX69" s="9">
        <f t="shared" si="8"/>
        <v>0</v>
      </c>
      <c r="AZ69" s="4">
        <v>2008</v>
      </c>
      <c r="BA69" s="9">
        <f t="shared" si="11"/>
        <v>0</v>
      </c>
      <c r="BB69" s="9">
        <f t="shared" si="9"/>
        <v>3.2548498777000001E-2</v>
      </c>
      <c r="BC69" s="9">
        <f t="shared" si="9"/>
        <v>0</v>
      </c>
      <c r="BD69" s="9">
        <f t="shared" si="9"/>
        <v>4.6976161788000001E-2</v>
      </c>
      <c r="BE69" s="9">
        <f t="shared" si="9"/>
        <v>1.3149033931E-2</v>
      </c>
      <c r="BF69" s="9">
        <f t="shared" si="9"/>
        <v>0</v>
      </c>
      <c r="BG69" s="9">
        <f t="shared" si="9"/>
        <v>0</v>
      </c>
      <c r="BH69" s="9">
        <f t="shared" si="9"/>
        <v>0</v>
      </c>
      <c r="BI69" s="9">
        <f t="shared" si="9"/>
        <v>0</v>
      </c>
      <c r="BJ69" s="9">
        <f t="shared" si="9"/>
        <v>0</v>
      </c>
      <c r="BK69" s="9">
        <f t="shared" si="9"/>
        <v>0</v>
      </c>
      <c r="BL69" s="9">
        <f t="shared" si="9"/>
        <v>5.5805576225999999E-2</v>
      </c>
    </row>
    <row r="70" spans="2:64" x14ac:dyDescent="0.35">
      <c r="B70" s="4">
        <v>2007</v>
      </c>
      <c r="C70" s="10">
        <v>7.7600381699999997E-3</v>
      </c>
      <c r="D70" s="10">
        <v>7.5061853899999996E-3</v>
      </c>
      <c r="E70" s="10">
        <v>2.3446149531999999E-2</v>
      </c>
      <c r="F70" s="10">
        <v>5.5246874302000003E-2</v>
      </c>
      <c r="G70" s="10">
        <v>2.146260874E-2</v>
      </c>
      <c r="H70" s="10">
        <v>6.0871815080000002E-3</v>
      </c>
      <c r="I70" s="10">
        <v>-9.2828125260000002E-3</v>
      </c>
      <c r="J70" s="10">
        <v>-2.9318357117999998E-2</v>
      </c>
      <c r="K70" s="10">
        <v>5.3015442857000002E-2</v>
      </c>
      <c r="L70" s="10">
        <v>5.0293821728000003E-2</v>
      </c>
      <c r="M70" s="10">
        <v>-7.5310596605000002E-2</v>
      </c>
      <c r="N70" s="10">
        <v>-3.3584827322999999E-2</v>
      </c>
      <c r="P70" s="2" t="s">
        <v>68</v>
      </c>
      <c r="S70" s="4">
        <v>2007</v>
      </c>
      <c r="T70" s="82">
        <f>GEOMEAN('[1]X DATA'!R49:AC49)-1</f>
        <v>5.7371095723695031E-3</v>
      </c>
      <c r="U70" s="85">
        <v>5.7371095723695031E-3</v>
      </c>
      <c r="V70" s="7">
        <f t="shared" si="10"/>
        <v>1.0057371095723695</v>
      </c>
      <c r="X70" s="4">
        <v>2007</v>
      </c>
      <c r="Y70" s="10">
        <f t="shared" si="7"/>
        <v>9.933461125899044E-4</v>
      </c>
      <c r="Z70" s="10">
        <f t="shared" si="7"/>
        <v>-5.6277955217768141E-4</v>
      </c>
      <c r="AA70" s="10">
        <f t="shared" si="7"/>
        <v>-2.0441327631570416E-3</v>
      </c>
      <c r="AB70" s="10">
        <f t="shared" si="7"/>
        <v>1.0835264924293063E-2</v>
      </c>
      <c r="AC70" s="10">
        <f t="shared" si="7"/>
        <v>3.9169841204380051E-3</v>
      </c>
      <c r="AD70" s="10">
        <f t="shared" si="7"/>
        <v>4.8654052486488408E-3</v>
      </c>
      <c r="AE70" s="10">
        <f t="shared" si="7"/>
        <v>5.4449962149696832E-3</v>
      </c>
      <c r="AF70" s="10">
        <f t="shared" si="7"/>
        <v>-1.369130391725935E-2</v>
      </c>
      <c r="AG70" s="10">
        <f t="shared" si="7"/>
        <v>-4.8459025861990329E-4</v>
      </c>
      <c r="AH70" s="10">
        <f t="shared" si="7"/>
        <v>1.1003001873172817E-2</v>
      </c>
      <c r="AI70" s="10">
        <f t="shared" si="7"/>
        <v>-4.2427126446633767E-2</v>
      </c>
      <c r="AJ70" s="10">
        <f t="shared" si="7"/>
        <v>-1.1077310896417447E-2</v>
      </c>
      <c r="AL70" s="4">
        <v>2007</v>
      </c>
      <c r="AM70" s="9">
        <f t="shared" si="8"/>
        <v>0</v>
      </c>
      <c r="AN70" s="9">
        <f t="shared" si="8"/>
        <v>0</v>
      </c>
      <c r="AO70" s="9">
        <f t="shared" si="8"/>
        <v>0</v>
      </c>
      <c r="AP70" s="9">
        <f t="shared" si="8"/>
        <v>0</v>
      </c>
      <c r="AQ70" s="9">
        <f t="shared" si="8"/>
        <v>0</v>
      </c>
      <c r="AR70" s="9">
        <f t="shared" si="8"/>
        <v>0</v>
      </c>
      <c r="AS70" s="9">
        <f t="shared" si="8"/>
        <v>-9.2828125260000002E-3</v>
      </c>
      <c r="AT70" s="9">
        <f t="shared" si="8"/>
        <v>-2.9318357117999998E-2</v>
      </c>
      <c r="AU70" s="9">
        <f t="shared" si="8"/>
        <v>0</v>
      </c>
      <c r="AV70" s="9">
        <f t="shared" si="8"/>
        <v>0</v>
      </c>
      <c r="AW70" s="9">
        <f t="shared" si="8"/>
        <v>-7.5310596605000002E-2</v>
      </c>
      <c r="AX70" s="9">
        <f t="shared" si="8"/>
        <v>-3.3584827322999999E-2</v>
      </c>
      <c r="AZ70" s="4">
        <v>2007</v>
      </c>
      <c r="BA70" s="9">
        <f t="shared" si="11"/>
        <v>7.7600381699999997E-3</v>
      </c>
      <c r="BB70" s="9">
        <f t="shared" si="11"/>
        <v>7.5061853899999996E-3</v>
      </c>
      <c r="BC70" s="9">
        <f t="shared" si="11"/>
        <v>2.3446149531999999E-2</v>
      </c>
      <c r="BD70" s="9">
        <f t="shared" si="11"/>
        <v>5.5246874302000003E-2</v>
      </c>
      <c r="BE70" s="9">
        <f t="shared" si="11"/>
        <v>2.146260874E-2</v>
      </c>
      <c r="BF70" s="9">
        <f t="shared" si="11"/>
        <v>6.0871815080000002E-3</v>
      </c>
      <c r="BG70" s="9">
        <f t="shared" si="11"/>
        <v>0</v>
      </c>
      <c r="BH70" s="9">
        <f t="shared" si="11"/>
        <v>0</v>
      </c>
      <c r="BI70" s="9">
        <f t="shared" si="11"/>
        <v>5.3015442857000002E-2</v>
      </c>
      <c r="BJ70" s="9">
        <f t="shared" si="11"/>
        <v>5.0293821728000003E-2</v>
      </c>
      <c r="BK70" s="9">
        <f t="shared" si="11"/>
        <v>0</v>
      </c>
      <c r="BL70" s="9">
        <f t="shared" si="11"/>
        <v>0</v>
      </c>
    </row>
    <row r="71" spans="2:64" x14ac:dyDescent="0.35">
      <c r="B71" s="4">
        <v>2006</v>
      </c>
      <c r="C71" s="10">
        <v>7.2039184261999997E-2</v>
      </c>
      <c r="D71" s="10">
        <v>-6.0973661440000002E-3</v>
      </c>
      <c r="E71" s="10">
        <v>4.3351818381000003E-2</v>
      </c>
      <c r="F71" s="10">
        <v>3.9944511800999997E-2</v>
      </c>
      <c r="G71" s="10">
        <v>-3.3260214806999998E-2</v>
      </c>
      <c r="H71" s="10">
        <v>-5.6055600579999997E-3</v>
      </c>
      <c r="I71" s="10">
        <v>7.4263358769999996E-3</v>
      </c>
      <c r="J71" s="10">
        <v>2.8599552468E-2</v>
      </c>
      <c r="K71" s="10">
        <v>8.2905350869999991E-3</v>
      </c>
      <c r="L71" s="10">
        <v>4.0164590201000001E-2</v>
      </c>
      <c r="M71" s="10">
        <v>2.9294856370999999E-2</v>
      </c>
      <c r="N71" s="10">
        <v>2.7677637080000001E-2</v>
      </c>
      <c r="S71" s="4">
        <v>2006</v>
      </c>
      <c r="T71" s="82">
        <f>GEOMEAN('[1]X DATA'!R50:AC50)-1</f>
        <v>2.06276233069842E-2</v>
      </c>
      <c r="U71" s="85">
        <v>2.06276233069842E-2</v>
      </c>
      <c r="V71" s="7">
        <f t="shared" si="10"/>
        <v>1.0206276233069842</v>
      </c>
      <c r="X71" s="4">
        <v>2006</v>
      </c>
      <c r="Y71" s="10">
        <f t="shared" si="7"/>
        <v>1.0640457050117888E-2</v>
      </c>
      <c r="Z71" s="10">
        <f t="shared" si="7"/>
        <v>-3.8853264103806137E-3</v>
      </c>
      <c r="AA71" s="10">
        <f t="shared" si="7"/>
        <v>1.0393360775041501E-2</v>
      </c>
      <c r="AB71" s="10">
        <f t="shared" si="7"/>
        <v>-7.814229110719724E-3</v>
      </c>
      <c r="AC71" s="10">
        <f t="shared" si="7"/>
        <v>5.5735332997336809E-3</v>
      </c>
      <c r="AD71" s="10">
        <f t="shared" si="7"/>
        <v>-5.539436951977391E-3</v>
      </c>
      <c r="AE71" s="10">
        <f t="shared" si="7"/>
        <v>-2.4725169505958391E-3</v>
      </c>
      <c r="AF71" s="10">
        <f t="shared" si="7"/>
        <v>1.1047657248250409E-3</v>
      </c>
      <c r="AG71" s="10">
        <f t="shared" si="7"/>
        <v>6.7444803832291053E-3</v>
      </c>
      <c r="AH71" s="10">
        <f t="shared" si="7"/>
        <v>1.2705898821248687E-3</v>
      </c>
      <c r="AI71" s="10">
        <f t="shared" si="7"/>
        <v>-5.8928187464273377E-4</v>
      </c>
      <c r="AJ71" s="10">
        <f t="shared" si="7"/>
        <v>-3.71494149714428E-3</v>
      </c>
      <c r="AL71" s="4">
        <v>2006</v>
      </c>
      <c r="AM71" s="9">
        <f t="shared" si="8"/>
        <v>0</v>
      </c>
      <c r="AN71" s="9">
        <f t="shared" si="8"/>
        <v>-6.0973661440000002E-3</v>
      </c>
      <c r="AO71" s="9">
        <f t="shared" si="8"/>
        <v>0</v>
      </c>
      <c r="AP71" s="9">
        <f t="shared" si="8"/>
        <v>0</v>
      </c>
      <c r="AQ71" s="9">
        <f t="shared" si="8"/>
        <v>-3.3260214806999998E-2</v>
      </c>
      <c r="AR71" s="9">
        <f t="shared" si="8"/>
        <v>-5.6055600579999997E-3</v>
      </c>
      <c r="AS71" s="9">
        <f t="shared" si="8"/>
        <v>0</v>
      </c>
      <c r="AT71" s="9">
        <f t="shared" si="8"/>
        <v>0</v>
      </c>
      <c r="AU71" s="9">
        <f t="shared" si="8"/>
        <v>0</v>
      </c>
      <c r="AV71" s="9">
        <f t="shared" si="8"/>
        <v>0</v>
      </c>
      <c r="AW71" s="9">
        <f t="shared" si="8"/>
        <v>0</v>
      </c>
      <c r="AX71" s="9">
        <f t="shared" si="8"/>
        <v>0</v>
      </c>
      <c r="AZ71" s="4">
        <v>2006</v>
      </c>
      <c r="BA71" s="9">
        <f t="shared" si="11"/>
        <v>7.2039184261999997E-2</v>
      </c>
      <c r="BB71" s="9">
        <f t="shared" si="11"/>
        <v>0</v>
      </c>
      <c r="BC71" s="9">
        <f t="shared" si="11"/>
        <v>4.3351818381000003E-2</v>
      </c>
      <c r="BD71" s="9">
        <f t="shared" si="11"/>
        <v>3.9944511800999997E-2</v>
      </c>
      <c r="BE71" s="9">
        <f t="shared" si="11"/>
        <v>0</v>
      </c>
      <c r="BF71" s="9">
        <f t="shared" si="11"/>
        <v>0</v>
      </c>
      <c r="BG71" s="9">
        <f t="shared" si="11"/>
        <v>7.4263358769999996E-3</v>
      </c>
      <c r="BH71" s="9">
        <f t="shared" si="11"/>
        <v>2.8599552468E-2</v>
      </c>
      <c r="BI71" s="9">
        <f t="shared" si="11"/>
        <v>8.2905350869999991E-3</v>
      </c>
      <c r="BJ71" s="9">
        <f t="shared" si="11"/>
        <v>4.0164590201000001E-2</v>
      </c>
      <c r="BK71" s="9">
        <f t="shared" si="11"/>
        <v>2.9294856370999999E-2</v>
      </c>
      <c r="BL71" s="9">
        <f t="shared" si="11"/>
        <v>2.7677637080000001E-2</v>
      </c>
    </row>
    <row r="72" spans="2:64" x14ac:dyDescent="0.35">
      <c r="B72" s="4">
        <v>2005</v>
      </c>
      <c r="C72" s="10">
        <v>-1.1807797732000001E-2</v>
      </c>
      <c r="D72" s="10">
        <v>7.6241557441999994E-2</v>
      </c>
      <c r="E72" s="10">
        <v>-3.2143121575000003E-2</v>
      </c>
      <c r="F72" s="10">
        <v>-3.2285780386000003E-2</v>
      </c>
      <c r="G72" s="10">
        <v>-7.7735310469999996E-3</v>
      </c>
      <c r="H72" s="10">
        <v>2.8882618855999999E-2</v>
      </c>
      <c r="I72" s="10">
        <v>4.4989965492000003E-2</v>
      </c>
      <c r="J72" s="10">
        <v>2.5181025248000002E-2</v>
      </c>
      <c r="K72" s="10">
        <v>5.2971279782000003E-2</v>
      </c>
      <c r="L72" s="10">
        <v>-4.3738653986999998E-2</v>
      </c>
      <c r="M72" s="10">
        <v>1.6747305572999999E-2</v>
      </c>
      <c r="N72" s="10">
        <v>5.0164264681E-2</v>
      </c>
      <c r="S72" s="4">
        <v>2005</v>
      </c>
      <c r="T72" s="82">
        <f>GEOMEAN('[1]X DATA'!R51:AC51)-1</f>
        <v>1.3262211128779233E-2</v>
      </c>
      <c r="U72" s="85">
        <v>1.3262211128779233E-2</v>
      </c>
      <c r="V72" s="7">
        <f t="shared" si="10"/>
        <v>1.0132622111287792</v>
      </c>
      <c r="X72" s="4">
        <v>2005</v>
      </c>
      <c r="Y72" s="10">
        <f t="shared" si="7"/>
        <v>6.5393143676566699E-3</v>
      </c>
      <c r="Z72" s="10">
        <f t="shared" si="7"/>
        <v>3.3032224892447601E-2</v>
      </c>
      <c r="AA72" s="10">
        <f t="shared" si="7"/>
        <v>-7.0210247683153565E-3</v>
      </c>
      <c r="AB72" s="10">
        <f t="shared" si="7"/>
        <v>-8.7753275045104398E-3</v>
      </c>
      <c r="AC72" s="10">
        <f t="shared" si="7"/>
        <v>-8.2568879034834852E-3</v>
      </c>
      <c r="AD72" s="10">
        <f t="shared" si="7"/>
        <v>1.5613134478883385E-2</v>
      </c>
      <c r="AE72" s="10">
        <f t="shared" si="7"/>
        <v>1.4334227629388449E-2</v>
      </c>
      <c r="AF72" s="10">
        <f t="shared" si="7"/>
        <v>-8.5141533464425795E-5</v>
      </c>
      <c r="AG72" s="10">
        <f t="shared" si="7"/>
        <v>8.4294245783805843E-3</v>
      </c>
      <c r="AH72" s="10">
        <f t="shared" si="7"/>
        <v>-1.453295623819989E-2</v>
      </c>
      <c r="AI72" s="10">
        <f t="shared" si="7"/>
        <v>-7.7086323240534715E-3</v>
      </c>
      <c r="AJ72" s="10">
        <f t="shared" si="7"/>
        <v>3.6304646562884749E-3</v>
      </c>
      <c r="AL72" s="4">
        <v>2005</v>
      </c>
      <c r="AM72" s="9">
        <f t="shared" si="8"/>
        <v>-1.1807797732000001E-2</v>
      </c>
      <c r="AN72" s="9">
        <f t="shared" si="8"/>
        <v>0</v>
      </c>
      <c r="AO72" s="9">
        <f t="shared" si="8"/>
        <v>-3.2143121575000003E-2</v>
      </c>
      <c r="AP72" s="9">
        <f t="shared" si="8"/>
        <v>-3.2285780386000003E-2</v>
      </c>
      <c r="AQ72" s="9">
        <f t="shared" si="8"/>
        <v>-7.7735310469999996E-3</v>
      </c>
      <c r="AR72" s="9">
        <f t="shared" si="8"/>
        <v>0</v>
      </c>
      <c r="AS72" s="9">
        <f t="shared" si="8"/>
        <v>0</v>
      </c>
      <c r="AT72" s="9">
        <f t="shared" si="8"/>
        <v>0</v>
      </c>
      <c r="AU72" s="9">
        <f t="shared" si="8"/>
        <v>0</v>
      </c>
      <c r="AV72" s="9">
        <f t="shared" si="8"/>
        <v>-4.3738653986999998E-2</v>
      </c>
      <c r="AW72" s="9">
        <f t="shared" si="8"/>
        <v>0</v>
      </c>
      <c r="AX72" s="9">
        <f t="shared" si="8"/>
        <v>0</v>
      </c>
      <c r="AZ72" s="4">
        <v>2005</v>
      </c>
      <c r="BA72" s="9">
        <f t="shared" si="11"/>
        <v>0</v>
      </c>
      <c r="BB72" s="9">
        <f t="shared" si="11"/>
        <v>7.6241557441999994E-2</v>
      </c>
      <c r="BC72" s="9">
        <f t="shared" si="11"/>
        <v>0</v>
      </c>
      <c r="BD72" s="9">
        <f t="shared" si="11"/>
        <v>0</v>
      </c>
      <c r="BE72" s="9">
        <f t="shared" si="11"/>
        <v>0</v>
      </c>
      <c r="BF72" s="9">
        <f t="shared" si="11"/>
        <v>2.8882618855999999E-2</v>
      </c>
      <c r="BG72" s="9">
        <f t="shared" si="11"/>
        <v>4.4989965492000003E-2</v>
      </c>
      <c r="BH72" s="9">
        <f t="shared" si="11"/>
        <v>2.5181025248000002E-2</v>
      </c>
      <c r="BI72" s="9">
        <f t="shared" si="11"/>
        <v>5.2971279782000003E-2</v>
      </c>
      <c r="BJ72" s="9">
        <f t="shared" si="11"/>
        <v>0</v>
      </c>
      <c r="BK72" s="9">
        <f t="shared" si="11"/>
        <v>1.6747305572999999E-2</v>
      </c>
      <c r="BL72" s="9">
        <f t="shared" si="11"/>
        <v>5.0164264681E-2</v>
      </c>
    </row>
    <row r="73" spans="2:64" x14ac:dyDescent="0.35">
      <c r="B73" s="4">
        <v>2004</v>
      </c>
      <c r="C73" s="10">
        <v>2.6421184468E-2</v>
      </c>
      <c r="D73" s="10">
        <v>3.3176699828999998E-2</v>
      </c>
      <c r="E73" s="10">
        <v>1.6937309934999999E-2</v>
      </c>
      <c r="F73" s="10">
        <v>-3.1355254330999997E-2</v>
      </c>
      <c r="G73" s="10">
        <v>-4.1716333700000004E-3</v>
      </c>
      <c r="H73" s="10">
        <v>2.8999868142999999E-2</v>
      </c>
      <c r="I73" s="10">
        <v>-1.7733139084999999E-2</v>
      </c>
      <c r="J73" s="10">
        <v>1.4326341451999999E-2</v>
      </c>
      <c r="K73" s="10">
        <v>4.852042493E-2</v>
      </c>
      <c r="L73" s="10">
        <v>1.3628451563999999E-2</v>
      </c>
      <c r="M73" s="10">
        <v>5.5431402042999997E-2</v>
      </c>
      <c r="N73" s="10">
        <v>4.8994205733E-2</v>
      </c>
      <c r="S73" s="4">
        <v>2004</v>
      </c>
      <c r="T73" s="82">
        <f>GEOMEAN('[1]X DATA'!R52:AC52)-1</f>
        <v>1.9104516388850579E-2</v>
      </c>
      <c r="U73" s="85">
        <v>1.9104516388850579E-2</v>
      </c>
      <c r="V73" s="7">
        <f t="shared" si="10"/>
        <v>1.0191045163888506</v>
      </c>
      <c r="X73" s="4">
        <v>2004</v>
      </c>
      <c r="Y73" s="10">
        <f t="shared" si="7"/>
        <v>1.2280518564952589E-2</v>
      </c>
      <c r="Z73" s="10">
        <f t="shared" si="7"/>
        <v>1.0092342995747391E-2</v>
      </c>
      <c r="AA73" s="10">
        <f t="shared" si="7"/>
        <v>1.1310576026151063E-2</v>
      </c>
      <c r="AB73" s="10">
        <f t="shared" si="7"/>
        <v>-8.7343133165069184E-3</v>
      </c>
      <c r="AC73" s="10">
        <f t="shared" si="7"/>
        <v>-7.534144084523426E-3</v>
      </c>
      <c r="AD73" s="10">
        <f t="shared" si="7"/>
        <v>7.0896191664529679E-3</v>
      </c>
      <c r="AE73" s="10">
        <f t="shared" si="7"/>
        <v>1.4720394084977013E-2</v>
      </c>
      <c r="AF73" s="10">
        <f t="shared" si="7"/>
        <v>9.9102320876637701E-3</v>
      </c>
      <c r="AG73" s="10">
        <f t="shared" si="7"/>
        <v>2.2384756293289759E-2</v>
      </c>
      <c r="AH73" s="10">
        <f t="shared" si="7"/>
        <v>-2.04712570026781E-2</v>
      </c>
      <c r="AI73" s="10">
        <f t="shared" si="7"/>
        <v>-1.2881842624092213E-2</v>
      </c>
      <c r="AJ73" s="10">
        <f t="shared" si="7"/>
        <v>5.1316143532898414E-3</v>
      </c>
      <c r="AL73" s="4">
        <v>2004</v>
      </c>
      <c r="AM73" s="9">
        <f t="shared" si="8"/>
        <v>0</v>
      </c>
      <c r="AN73" s="9">
        <f t="shared" si="8"/>
        <v>0</v>
      </c>
      <c r="AO73" s="9">
        <f t="shared" si="8"/>
        <v>0</v>
      </c>
      <c r="AP73" s="9">
        <f t="shared" si="8"/>
        <v>-3.1355254330999997E-2</v>
      </c>
      <c r="AQ73" s="9">
        <f t="shared" si="8"/>
        <v>-4.1716333700000004E-3</v>
      </c>
      <c r="AR73" s="9">
        <f t="shared" si="8"/>
        <v>0</v>
      </c>
      <c r="AS73" s="9">
        <f t="shared" si="8"/>
        <v>-1.7733139084999999E-2</v>
      </c>
      <c r="AT73" s="9">
        <f t="shared" si="8"/>
        <v>0</v>
      </c>
      <c r="AU73" s="9">
        <f t="shared" si="8"/>
        <v>0</v>
      </c>
      <c r="AV73" s="9">
        <f t="shared" si="8"/>
        <v>0</v>
      </c>
      <c r="AW73" s="9">
        <f t="shared" si="8"/>
        <v>0</v>
      </c>
      <c r="AX73" s="9">
        <f t="shared" si="8"/>
        <v>0</v>
      </c>
      <c r="AZ73" s="4">
        <v>2004</v>
      </c>
      <c r="BA73" s="9">
        <f t="shared" si="11"/>
        <v>2.6421184468E-2</v>
      </c>
      <c r="BB73" s="9">
        <f t="shared" si="11"/>
        <v>3.3176699828999998E-2</v>
      </c>
      <c r="BC73" s="9">
        <f t="shared" si="11"/>
        <v>1.6937309934999999E-2</v>
      </c>
      <c r="BD73" s="9">
        <f t="shared" si="11"/>
        <v>0</v>
      </c>
      <c r="BE73" s="9">
        <f t="shared" si="11"/>
        <v>0</v>
      </c>
      <c r="BF73" s="9">
        <f t="shared" si="11"/>
        <v>2.8999868142999999E-2</v>
      </c>
      <c r="BG73" s="9">
        <f t="shared" si="11"/>
        <v>0</v>
      </c>
      <c r="BH73" s="9">
        <f t="shared" si="11"/>
        <v>1.4326341451999999E-2</v>
      </c>
      <c r="BI73" s="9">
        <f t="shared" si="11"/>
        <v>4.852042493E-2</v>
      </c>
      <c r="BJ73" s="9">
        <f t="shared" si="11"/>
        <v>1.3628451563999999E-2</v>
      </c>
      <c r="BK73" s="9">
        <f t="shared" si="11"/>
        <v>5.5431402042999997E-2</v>
      </c>
      <c r="BL73" s="9">
        <f t="shared" si="11"/>
        <v>4.8994205733E-2</v>
      </c>
    </row>
    <row r="74" spans="2:64" x14ac:dyDescent="0.35">
      <c r="B74" s="4">
        <v>2003</v>
      </c>
      <c r="C74" s="10">
        <v>-3.8785245551999997E-2</v>
      </c>
      <c r="D74" s="10">
        <v>-2.2928025578E-2</v>
      </c>
      <c r="E74" s="10">
        <v>-2.1479588720000001E-3</v>
      </c>
      <c r="F74" s="10">
        <v>7.5600099988999997E-2</v>
      </c>
      <c r="G74" s="10">
        <v>8.4827190474000003E-2</v>
      </c>
      <c r="H74" s="10">
        <v>3.2309218314999999E-2</v>
      </c>
      <c r="I74" s="10">
        <v>2.5947224705999999E-2</v>
      </c>
      <c r="J74" s="10">
        <v>2.5513156169999999E-3</v>
      </c>
      <c r="K74" s="10">
        <v>3.7654491924E-2</v>
      </c>
      <c r="L74" s="10">
        <v>6.7301435797E-2</v>
      </c>
      <c r="M74" s="10">
        <v>1.9999590518000002E-2</v>
      </c>
      <c r="N74" s="10">
        <v>8.0409877413E-2</v>
      </c>
      <c r="S74" s="4">
        <v>2003</v>
      </c>
      <c r="T74" s="82">
        <f>GEOMEAN('[1]X DATA'!R53:AC53)-1</f>
        <v>2.9475932621730205E-2</v>
      </c>
      <c r="U74" s="85">
        <v>2.9475932621730205E-2</v>
      </c>
      <c r="V74" s="7">
        <f t="shared" si="10"/>
        <v>1.0294759326217302</v>
      </c>
      <c r="X74" s="4">
        <v>2003</v>
      </c>
      <c r="Y74" s="10">
        <f t="shared" si="7"/>
        <v>2.9624369805744399E-3</v>
      </c>
      <c r="Z74" s="10">
        <f t="shared" si="7"/>
        <v>2.1859961891412816E-5</v>
      </c>
      <c r="AA74" s="10">
        <f t="shared" si="7"/>
        <v>1.7499963445524215E-2</v>
      </c>
      <c r="AB74" s="10">
        <f t="shared" si="7"/>
        <v>-2.241178177331235E-2</v>
      </c>
      <c r="AC74" s="10">
        <f t="shared" si="7"/>
        <v>2.4234562716770491E-2</v>
      </c>
      <c r="AD74" s="10">
        <f t="shared" si="7"/>
        <v>8.143196783700013E-3</v>
      </c>
      <c r="AE74" s="10">
        <f t="shared" si="7"/>
        <v>1.7407219790841755E-3</v>
      </c>
      <c r="AF74" s="10">
        <f t="shared" si="7"/>
        <v>-2.1597865414254409E-2</v>
      </c>
      <c r="AG74" s="10">
        <f t="shared" si="7"/>
        <v>6.8279958166312382E-3</v>
      </c>
      <c r="AH74" s="10">
        <f t="shared" si="7"/>
        <v>4.9724410278137038E-3</v>
      </c>
      <c r="AI74" s="10">
        <f t="shared" si="7"/>
        <v>-2.2325518517011672E-3</v>
      </c>
      <c r="AJ74" s="10">
        <f t="shared" si="7"/>
        <v>2.2853203245061376E-3</v>
      </c>
      <c r="AL74" s="4">
        <v>2003</v>
      </c>
      <c r="AM74" s="9">
        <f t="shared" si="8"/>
        <v>-3.8785245551999997E-2</v>
      </c>
      <c r="AN74" s="9">
        <f t="shared" si="8"/>
        <v>-2.2928025578E-2</v>
      </c>
      <c r="AO74" s="9">
        <f t="shared" si="8"/>
        <v>-2.1479588720000001E-3</v>
      </c>
      <c r="AP74" s="9">
        <f t="shared" si="8"/>
        <v>0</v>
      </c>
      <c r="AQ74" s="9">
        <f t="shared" si="8"/>
        <v>0</v>
      </c>
      <c r="AR74" s="9">
        <f t="shared" si="8"/>
        <v>0</v>
      </c>
      <c r="AS74" s="9">
        <f t="shared" si="8"/>
        <v>0</v>
      </c>
      <c r="AT74" s="9">
        <f t="shared" si="8"/>
        <v>0</v>
      </c>
      <c r="AU74" s="9">
        <f t="shared" si="8"/>
        <v>0</v>
      </c>
      <c r="AV74" s="9">
        <f t="shared" si="8"/>
        <v>0</v>
      </c>
      <c r="AW74" s="9">
        <f t="shared" si="8"/>
        <v>0</v>
      </c>
      <c r="AX74" s="9">
        <f t="shared" si="8"/>
        <v>0</v>
      </c>
      <c r="AZ74" s="4">
        <v>2003</v>
      </c>
      <c r="BA74" s="9">
        <f t="shared" si="11"/>
        <v>0</v>
      </c>
      <c r="BB74" s="9">
        <f t="shared" si="11"/>
        <v>0</v>
      </c>
      <c r="BC74" s="9">
        <f t="shared" si="11"/>
        <v>0</v>
      </c>
      <c r="BD74" s="9">
        <f t="shared" si="11"/>
        <v>7.5600099988999997E-2</v>
      </c>
      <c r="BE74" s="9">
        <f t="shared" si="11"/>
        <v>8.4827190474000003E-2</v>
      </c>
      <c r="BF74" s="9">
        <f t="shared" si="11"/>
        <v>3.2309218314999999E-2</v>
      </c>
      <c r="BG74" s="9">
        <f t="shared" si="11"/>
        <v>2.5947224705999999E-2</v>
      </c>
      <c r="BH74" s="9">
        <f t="shared" si="11"/>
        <v>2.5513156169999999E-3</v>
      </c>
      <c r="BI74" s="9">
        <f t="shared" si="11"/>
        <v>3.7654491924E-2</v>
      </c>
      <c r="BJ74" s="9">
        <f t="shared" si="11"/>
        <v>6.7301435797E-2</v>
      </c>
      <c r="BK74" s="9">
        <f t="shared" si="11"/>
        <v>1.9999590518000002E-2</v>
      </c>
      <c r="BL74" s="9">
        <f t="shared" si="11"/>
        <v>8.0409877413E-2</v>
      </c>
    </row>
    <row r="75" spans="2:64" x14ac:dyDescent="0.35">
      <c r="B75" s="4">
        <v>2002</v>
      </c>
      <c r="C75" s="10">
        <v>-3.7937346467999997E-2</v>
      </c>
      <c r="D75" s="10">
        <v>7.1977884009999998E-3</v>
      </c>
      <c r="E75" s="10">
        <v>5.8218645263000003E-2</v>
      </c>
      <c r="F75" s="10">
        <v>1.9964083837000001E-2</v>
      </c>
      <c r="G75" s="10">
        <v>2.4693204555000001E-2</v>
      </c>
      <c r="H75" s="10">
        <v>-2.9391317177000002E-2</v>
      </c>
      <c r="I75" s="10">
        <v>-7.9992378199E-2</v>
      </c>
      <c r="J75" s="10">
        <v>-2.4612599729999999E-3</v>
      </c>
      <c r="K75" s="10">
        <v>-9.7732070926999995E-2</v>
      </c>
      <c r="L75" s="10">
        <v>2.7599626621999999E-2</v>
      </c>
      <c r="M75" s="10">
        <v>2.8218308814999999E-2</v>
      </c>
      <c r="N75" s="10">
        <v>-1.0316512258E-2</v>
      </c>
      <c r="S75" s="4">
        <v>2002</v>
      </c>
      <c r="T75" s="82">
        <f>GEOMEAN('[1]X DATA'!R54:AC54)-1</f>
        <v>-8.6776547400989612E-3</v>
      </c>
      <c r="U75" s="85">
        <v>-8.6776547400989612E-3</v>
      </c>
      <c r="V75" s="7">
        <f t="shared" si="10"/>
        <v>0.99132234525990104</v>
      </c>
      <c r="X75" s="4">
        <v>2002</v>
      </c>
      <c r="Y75" s="10">
        <f t="shared" si="7"/>
        <v>1.5197243195926594E-2</v>
      </c>
      <c r="Z75" s="10">
        <f t="shared" si="7"/>
        <v>1.8342588194270645E-4</v>
      </c>
      <c r="AA75" s="10">
        <f t="shared" si="7"/>
        <v>4.1263534995390275E-3</v>
      </c>
      <c r="AB75" s="10">
        <f t="shared" ref="AB75:AJ75" si="12">F75-F121</f>
        <v>1.3337033724488145E-2</v>
      </c>
      <c r="AC75" s="10">
        <f t="shared" si="12"/>
        <v>1.2022586226719909E-2</v>
      </c>
      <c r="AD75" s="10">
        <f t="shared" si="12"/>
        <v>1.0414340230491644E-2</v>
      </c>
      <c r="AE75" s="10">
        <f t="shared" si="12"/>
        <v>1.8727781496769083E-2</v>
      </c>
      <c r="AF75" s="10">
        <f t="shared" si="12"/>
        <v>-1.9134199343733655E-4</v>
      </c>
      <c r="AG75" s="10">
        <f t="shared" si="12"/>
        <v>9.6614445366845908E-3</v>
      </c>
      <c r="AH75" s="10">
        <f t="shared" si="12"/>
        <v>-2.614569836221747E-2</v>
      </c>
      <c r="AI75" s="10">
        <f t="shared" si="12"/>
        <v>-1.716715070250761E-2</v>
      </c>
      <c r="AJ75" s="10">
        <f t="shared" si="12"/>
        <v>2.3308027241099604E-2</v>
      </c>
      <c r="AL75" s="4">
        <v>2002</v>
      </c>
      <c r="AM75" s="9">
        <f t="shared" si="8"/>
        <v>-3.7937346467999997E-2</v>
      </c>
      <c r="AN75" s="9">
        <f t="shared" si="8"/>
        <v>0</v>
      </c>
      <c r="AO75" s="9">
        <f t="shared" si="8"/>
        <v>0</v>
      </c>
      <c r="AP75" s="9">
        <f t="shared" ref="AP75:AX75" si="13">IF(F75&lt;0,F75,0)</f>
        <v>0</v>
      </c>
      <c r="AQ75" s="9">
        <f t="shared" si="13"/>
        <v>0</v>
      </c>
      <c r="AR75" s="9">
        <f t="shared" si="13"/>
        <v>-2.9391317177000002E-2</v>
      </c>
      <c r="AS75" s="9">
        <f t="shared" si="13"/>
        <v>-7.9992378199E-2</v>
      </c>
      <c r="AT75" s="9">
        <f t="shared" si="13"/>
        <v>-2.4612599729999999E-3</v>
      </c>
      <c r="AU75" s="9">
        <f t="shared" si="13"/>
        <v>-9.7732070926999995E-2</v>
      </c>
      <c r="AV75" s="9">
        <f t="shared" si="13"/>
        <v>0</v>
      </c>
      <c r="AW75" s="9">
        <f t="shared" si="13"/>
        <v>0</v>
      </c>
      <c r="AX75" s="9">
        <f t="shared" si="13"/>
        <v>-1.0316512258E-2</v>
      </c>
      <c r="AZ75" s="4">
        <v>2002</v>
      </c>
      <c r="BA75" s="9">
        <f t="shared" si="11"/>
        <v>0</v>
      </c>
      <c r="BB75" s="9">
        <f t="shared" si="11"/>
        <v>7.1977884009999998E-3</v>
      </c>
      <c r="BC75" s="9">
        <f t="shared" si="11"/>
        <v>5.8218645263000003E-2</v>
      </c>
      <c r="BD75" s="9">
        <f t="shared" si="11"/>
        <v>1.9964083837000001E-2</v>
      </c>
      <c r="BE75" s="9">
        <f t="shared" si="11"/>
        <v>2.4693204555000001E-2</v>
      </c>
      <c r="BF75" s="9">
        <f t="shared" si="11"/>
        <v>0</v>
      </c>
      <c r="BG75" s="9">
        <f t="shared" si="11"/>
        <v>0</v>
      </c>
      <c r="BH75" s="9">
        <f t="shared" si="11"/>
        <v>0</v>
      </c>
      <c r="BI75" s="9">
        <f t="shared" si="11"/>
        <v>0</v>
      </c>
      <c r="BJ75" s="9">
        <f t="shared" si="11"/>
        <v>2.7599626621999999E-2</v>
      </c>
      <c r="BK75" s="9">
        <f t="shared" si="11"/>
        <v>2.8218308814999999E-2</v>
      </c>
      <c r="BL75" s="9">
        <f t="shared" si="11"/>
        <v>0</v>
      </c>
    </row>
    <row r="76" spans="2:64" x14ac:dyDescent="0.35">
      <c r="T76" s="10"/>
    </row>
    <row r="77" spans="2:64" x14ac:dyDescent="0.35">
      <c r="B77" t="s">
        <v>70</v>
      </c>
      <c r="C77" s="1" t="s">
        <v>71</v>
      </c>
      <c r="D77" s="1" t="s">
        <v>24</v>
      </c>
      <c r="F77" s="1"/>
      <c r="L77" s="23" t="s">
        <v>95</v>
      </c>
      <c r="M77" s="23" t="s">
        <v>22</v>
      </c>
      <c r="N77" s="23" t="s">
        <v>23</v>
      </c>
    </row>
    <row r="78" spans="2:64" x14ac:dyDescent="0.35">
      <c r="B78" t="s">
        <v>6</v>
      </c>
      <c r="C78" s="90">
        <v>12.5</v>
      </c>
      <c r="D78" s="90">
        <v>14.7</v>
      </c>
      <c r="S78" s="2" t="s">
        <v>72</v>
      </c>
      <c r="X78" s="2" t="s">
        <v>72</v>
      </c>
      <c r="AA78" s="1" t="s">
        <v>10</v>
      </c>
      <c r="AB78" s="1" t="s">
        <v>73</v>
      </c>
      <c r="AC78" s="1" t="s">
        <v>74</v>
      </c>
      <c r="AF78" s="1" t="s">
        <v>10</v>
      </c>
      <c r="AG78" s="1" t="s">
        <v>75</v>
      </c>
      <c r="AL78" s="1" t="s">
        <v>76</v>
      </c>
      <c r="AM78" s="25">
        <f>SUM(AM54:AX75)/SUM(AM100:AX121)</f>
        <v>0.97507758716405146</v>
      </c>
    </row>
    <row r="79" spans="2:64" x14ac:dyDescent="0.35">
      <c r="B79" t="s">
        <v>54</v>
      </c>
      <c r="C79" s="90">
        <v>1.8</v>
      </c>
      <c r="D79" s="90">
        <v>1.8</v>
      </c>
      <c r="S79" s="36" t="s">
        <v>78</v>
      </c>
      <c r="T79" s="25">
        <f>GEOMEAN(V54:V63)-1</f>
        <v>5.4567737420851969E-3</v>
      </c>
      <c r="X79" s="1" t="s">
        <v>79</v>
      </c>
      <c r="Y79" s="37">
        <f>_xlfn.VAR.S(Y54:AJ63)</f>
        <v>1.0713508977516382E-4</v>
      </c>
      <c r="AA79" s="33">
        <v>2021</v>
      </c>
      <c r="AB79" s="25">
        <f>_xlfn.STDEV.S(Y56:AJ56)</f>
        <v>7.5928074101570334E-3</v>
      </c>
      <c r="AC79" s="25">
        <f>AB79*SQRT(12)</f>
        <v>2.6302256412954889E-2</v>
      </c>
      <c r="AF79" s="33">
        <v>2021</v>
      </c>
      <c r="AG79" s="25">
        <f>SUM(Y56:AJ56)</f>
        <v>3.607513758679623E-2</v>
      </c>
      <c r="AL79" s="1" t="s">
        <v>80</v>
      </c>
      <c r="AM79" s="25">
        <f>SUM(BA54:BL75)/SUM(BA100:BL121)</f>
        <v>1</v>
      </c>
    </row>
    <row r="80" spans="2:64" x14ac:dyDescent="0.35">
      <c r="B80" t="s">
        <v>81</v>
      </c>
      <c r="C80" s="90">
        <v>7.9</v>
      </c>
      <c r="D80" s="90">
        <v>9.1999999999999993</v>
      </c>
      <c r="S80" s="36" t="s">
        <v>82</v>
      </c>
      <c r="T80" s="25">
        <f>((1+T79)^12)-1</f>
        <v>6.7482714955632073E-2</v>
      </c>
      <c r="X80" s="1" t="s">
        <v>83</v>
      </c>
      <c r="Y80" s="25">
        <f>_xlfn.STDEV.S(Y54:AJ63)</f>
        <v>1.035060818382977E-2</v>
      </c>
      <c r="AA80" s="33">
        <v>2022</v>
      </c>
      <c r="AB80" s="25">
        <f>_xlfn.STDEV.S(Y55:AJ55)</f>
        <v>1.415762168304726E-2</v>
      </c>
      <c r="AC80" s="25">
        <f t="shared" ref="AC80" si="14">AB80*SQRT(12)</f>
        <v>4.9043440138753308E-2</v>
      </c>
      <c r="AF80" s="33">
        <v>2022</v>
      </c>
      <c r="AG80" s="25">
        <f>SUM(Y55:AJ55)</f>
        <v>-7.2188535904706835E-3</v>
      </c>
    </row>
    <row r="81" spans="1:33" x14ac:dyDescent="0.35">
      <c r="B81" t="s">
        <v>53</v>
      </c>
      <c r="C81" s="90">
        <v>3.1</v>
      </c>
      <c r="D81" s="90">
        <v>3</v>
      </c>
      <c r="S81" s="1" t="s">
        <v>84</v>
      </c>
      <c r="T81">
        <f>_xlfn.VAR.S(C54:N63)</f>
        <v>1.8919288107309661E-3</v>
      </c>
      <c r="X81" s="36" t="s">
        <v>85</v>
      </c>
      <c r="Y81" s="25">
        <f>Y80*SQRT(12)</f>
        <v>3.5855558527262764E-2</v>
      </c>
      <c r="AA81" s="33">
        <v>2023</v>
      </c>
      <c r="AB81" s="25">
        <f>_xlfn.STDEV.S(Y54:AJ54)</f>
        <v>9.4622560921096277E-3</v>
      </c>
      <c r="AC81" s="25">
        <f>AB81*SQRT(12)</f>
        <v>3.2778216611524018E-2</v>
      </c>
      <c r="AE81" s="38"/>
      <c r="AF81" s="33">
        <v>2023</v>
      </c>
      <c r="AG81" s="25">
        <f>SUM(Y54:AJ54)</f>
        <v>-2.563116125908E-2</v>
      </c>
    </row>
    <row r="82" spans="1:33" x14ac:dyDescent="0.35">
      <c r="S82" s="1" t="s">
        <v>86</v>
      </c>
      <c r="T82" s="26">
        <f>_xlfn.STDEV.S(C54:N63)</f>
        <v>4.3496308012645923E-2</v>
      </c>
      <c r="X82" s="1" t="s">
        <v>87</v>
      </c>
      <c r="Y82" s="39">
        <f>AVERAGE(Y54:AJ63)/Y80</f>
        <v>0.18785904857022331</v>
      </c>
    </row>
    <row r="83" spans="1:33" x14ac:dyDescent="0.35">
      <c r="B83" t="s">
        <v>88</v>
      </c>
      <c r="C83" s="1" t="s">
        <v>71</v>
      </c>
      <c r="D83" s="1" t="s">
        <v>24</v>
      </c>
      <c r="S83" s="1" t="s">
        <v>89</v>
      </c>
      <c r="T83">
        <f>_xlfn.COVARIANCE.S(C54:N63,C100:N109)</f>
        <v>1.8604983347067052E-3</v>
      </c>
      <c r="X83" s="1" t="s">
        <v>90</v>
      </c>
      <c r="Y83" s="39">
        <f>SQRT(12)*AVERAGE(Y54:AJ63)/Y80</f>
        <v>0.65076283357035247</v>
      </c>
    </row>
    <row r="84" spans="1:33" x14ac:dyDescent="0.35">
      <c r="B84" t="s">
        <v>107</v>
      </c>
      <c r="C84">
        <v>29.6</v>
      </c>
      <c r="D84">
        <v>51.9</v>
      </c>
      <c r="S84" s="1" t="s">
        <v>92</v>
      </c>
      <c r="T84" s="34">
        <f>T83/T127</f>
        <v>0.96090047594896477</v>
      </c>
      <c r="U84" s="34">
        <f>SLOPE(C54:N63,$C$100:$N$109)</f>
        <v>0.9609004759489651</v>
      </c>
      <c r="X84" s="1" t="s">
        <v>93</v>
      </c>
      <c r="Y84" s="86">
        <f>_xlfn.STDEV.S('[1]X DATA'!AI33:AT42)</f>
        <v>6.2552238334999373E-3</v>
      </c>
    </row>
    <row r="85" spans="1:33" x14ac:dyDescent="0.35">
      <c r="B85" t="s">
        <v>108</v>
      </c>
      <c r="C85">
        <v>17.8</v>
      </c>
      <c r="D85">
        <v>26</v>
      </c>
      <c r="O85" s="1" t="s">
        <v>95</v>
      </c>
      <c r="P85" s="26">
        <f>M54</f>
        <v>0.10199999999999999</v>
      </c>
      <c r="X85" s="1" t="s">
        <v>96</v>
      </c>
      <c r="Y85" s="86">
        <f>_xlfn.STDEV.S('[1]X DATA'!AW33:BH54)</f>
        <v>6.99462128673526E-3</v>
      </c>
    </row>
    <row r="86" spans="1:33" x14ac:dyDescent="0.35">
      <c r="B86" t="s">
        <v>109</v>
      </c>
      <c r="C86">
        <v>19.8</v>
      </c>
      <c r="D86">
        <v>12.9</v>
      </c>
      <c r="O86" s="1" t="s">
        <v>22</v>
      </c>
      <c r="P86" s="87">
        <f>'[1]X DATA'!CB36</f>
        <v>3.4550117867516494E-2</v>
      </c>
    </row>
    <row r="87" spans="1:33" x14ac:dyDescent="0.35">
      <c r="B87" t="s">
        <v>110</v>
      </c>
      <c r="C87">
        <v>23.5</v>
      </c>
      <c r="D87">
        <v>9.1999999999999993</v>
      </c>
      <c r="O87" s="1" t="s">
        <v>23</v>
      </c>
      <c r="P87" s="87">
        <f>'[1]X DATA'!CB42</f>
        <v>1.1931042145326698E-2</v>
      </c>
    </row>
    <row r="88" spans="1:33" x14ac:dyDescent="0.35">
      <c r="B88" t="s">
        <v>111</v>
      </c>
      <c r="C88">
        <v>8.5</v>
      </c>
      <c r="D88">
        <v>0</v>
      </c>
    </row>
    <row r="89" spans="1:33" x14ac:dyDescent="0.35">
      <c r="B89" t="s">
        <v>99</v>
      </c>
      <c r="C89">
        <v>0.8</v>
      </c>
      <c r="D89">
        <v>0</v>
      </c>
    </row>
    <row r="90" spans="1:33" x14ac:dyDescent="0.35">
      <c r="B90" s="1" t="s">
        <v>100</v>
      </c>
      <c r="C90" s="1">
        <f>SUM(C84:C89)</f>
        <v>100</v>
      </c>
      <c r="D90" s="1">
        <f>SUM(D84:D89)</f>
        <v>100.00000000000001</v>
      </c>
      <c r="P90" t="s">
        <v>67</v>
      </c>
    </row>
    <row r="91" spans="1:33" x14ac:dyDescent="0.35">
      <c r="B91" t="s">
        <v>101</v>
      </c>
      <c r="C91">
        <v>1.3</v>
      </c>
      <c r="D91">
        <v>13.6</v>
      </c>
    </row>
    <row r="92" spans="1:33" x14ac:dyDescent="0.35">
      <c r="B92" t="s">
        <v>102</v>
      </c>
      <c r="C92">
        <v>64.099999999999994</v>
      </c>
      <c r="D92">
        <v>91.7</v>
      </c>
    </row>
    <row r="94" spans="1:33" x14ac:dyDescent="0.35">
      <c r="A94" s="2"/>
      <c r="B94" t="s">
        <v>104</v>
      </c>
      <c r="C94" s="35" t="s">
        <v>77</v>
      </c>
    </row>
    <row r="95" spans="1:33" x14ac:dyDescent="0.35">
      <c r="B95" t="s">
        <v>105</v>
      </c>
      <c r="C95">
        <v>474</v>
      </c>
      <c r="D95">
        <v>783</v>
      </c>
    </row>
    <row r="98" spans="1:64" x14ac:dyDescent="0.35">
      <c r="A98" s="1" t="s">
        <v>112</v>
      </c>
      <c r="T98" s="2" t="s">
        <v>60</v>
      </c>
    </row>
    <row r="99" spans="1:64" x14ac:dyDescent="0.35">
      <c r="A99" s="2" t="s">
        <v>61</v>
      </c>
      <c r="B99" s="4" t="s">
        <v>10</v>
      </c>
      <c r="C99" s="4" t="s">
        <v>11</v>
      </c>
      <c r="D99" s="4" t="s">
        <v>12</v>
      </c>
      <c r="E99" s="4" t="s">
        <v>13</v>
      </c>
      <c r="F99" s="4" t="s">
        <v>14</v>
      </c>
      <c r="G99" s="4" t="s">
        <v>15</v>
      </c>
      <c r="H99" s="4" t="s">
        <v>16</v>
      </c>
      <c r="I99" s="4" t="s">
        <v>17</v>
      </c>
      <c r="J99" s="4" t="s">
        <v>18</v>
      </c>
      <c r="K99" s="4" t="s">
        <v>19</v>
      </c>
      <c r="L99" s="4" t="s">
        <v>7</v>
      </c>
      <c r="M99" s="4" t="s">
        <v>8</v>
      </c>
      <c r="N99" s="4" t="s">
        <v>9</v>
      </c>
      <c r="S99" s="4" t="s">
        <v>10</v>
      </c>
      <c r="T99" s="33" t="s">
        <v>63</v>
      </c>
      <c r="V99" s="33"/>
      <c r="AL99" s="4" t="s">
        <v>10</v>
      </c>
      <c r="AM99" s="4" t="s">
        <v>11</v>
      </c>
      <c r="AN99" s="4" t="s">
        <v>12</v>
      </c>
      <c r="AO99" s="4" t="s">
        <v>13</v>
      </c>
      <c r="AP99" s="4" t="s">
        <v>14</v>
      </c>
      <c r="AQ99" s="4" t="s">
        <v>15</v>
      </c>
      <c r="AR99" s="4" t="s">
        <v>16</v>
      </c>
      <c r="AS99" s="4" t="s">
        <v>17</v>
      </c>
      <c r="AT99" s="4" t="s">
        <v>18</v>
      </c>
      <c r="AU99" s="4" t="s">
        <v>19</v>
      </c>
      <c r="AV99" s="4" t="s">
        <v>7</v>
      </c>
      <c r="AW99" s="4" t="s">
        <v>8</v>
      </c>
      <c r="AX99" s="4" t="s">
        <v>9</v>
      </c>
      <c r="AZ99" s="4" t="s">
        <v>10</v>
      </c>
      <c r="BA99" s="4" t="s">
        <v>11</v>
      </c>
      <c r="BB99" s="4" t="s">
        <v>12</v>
      </c>
      <c r="BC99" s="4" t="s">
        <v>13</v>
      </c>
      <c r="BD99" s="4" t="s">
        <v>14</v>
      </c>
      <c r="BE99" s="4" t="s">
        <v>15</v>
      </c>
      <c r="BF99" s="4" t="s">
        <v>16</v>
      </c>
      <c r="BG99" s="4" t="s">
        <v>17</v>
      </c>
      <c r="BH99" s="4" t="s">
        <v>18</v>
      </c>
      <c r="BI99" s="4" t="s">
        <v>19</v>
      </c>
      <c r="BJ99" s="4" t="s">
        <v>7</v>
      </c>
      <c r="BK99" s="4" t="s">
        <v>8</v>
      </c>
      <c r="BL99" s="4" t="s">
        <v>9</v>
      </c>
    </row>
    <row r="100" spans="1:64" x14ac:dyDescent="0.35">
      <c r="B100" s="4">
        <v>2023</v>
      </c>
      <c r="C100" s="10">
        <v>8.0977100581694383E-2</v>
      </c>
      <c r="D100" s="10">
        <v>-2.0866566167204725E-2</v>
      </c>
      <c r="E100" s="10">
        <v>2.4784011389273219E-2</v>
      </c>
      <c r="F100" s="10">
        <v>2.823284813967919E-2</v>
      </c>
      <c r="G100" s="10">
        <v>-4.2318061685408859E-2</v>
      </c>
      <c r="H100" s="10">
        <v>4.5509628396035451E-2</v>
      </c>
      <c r="I100" s="10">
        <v>3.2356450641415568E-2</v>
      </c>
      <c r="J100" s="10">
        <v>-3.8312423956619601E-2</v>
      </c>
      <c r="K100" s="10">
        <v>-3.4157691375485966E-2</v>
      </c>
      <c r="L100" s="10">
        <v>-4.054178658326224E-2</v>
      </c>
      <c r="M100" s="10">
        <v>9.2817811235547776E-2</v>
      </c>
      <c r="N100" s="10">
        <v>5.3129011034415807E-2</v>
      </c>
      <c r="S100" s="4">
        <v>2023</v>
      </c>
      <c r="T100" s="82">
        <f>GEOMEAN('[1]X DATA'!R60:AC60)-1</f>
        <v>1.4058639948107743E-2</v>
      </c>
      <c r="U100" s="85">
        <v>1.4058639948107743E-2</v>
      </c>
      <c r="V100" s="7">
        <f>U100+1</f>
        <v>1.0140586399481077</v>
      </c>
      <c r="AL100" s="4">
        <v>2023</v>
      </c>
      <c r="AM100" s="9">
        <f t="shared" ref="AM100:AX121" si="15">IF(C100&lt;0,C100,0)</f>
        <v>0</v>
      </c>
      <c r="AN100" s="9">
        <f t="shared" si="15"/>
        <v>-2.0866566167204725E-2</v>
      </c>
      <c r="AO100" s="9">
        <f t="shared" si="15"/>
        <v>0</v>
      </c>
      <c r="AP100" s="9">
        <f t="shared" si="15"/>
        <v>0</v>
      </c>
      <c r="AQ100" s="9">
        <f t="shared" si="15"/>
        <v>-4.2318061685408859E-2</v>
      </c>
      <c r="AR100" s="9">
        <f t="shared" si="15"/>
        <v>0</v>
      </c>
      <c r="AS100" s="9">
        <f t="shared" si="15"/>
        <v>0</v>
      </c>
      <c r="AT100" s="9">
        <f t="shared" si="15"/>
        <v>-3.8312423956619601E-2</v>
      </c>
      <c r="AU100" s="9">
        <f t="shared" si="15"/>
        <v>-3.4157691375485966E-2</v>
      </c>
      <c r="AV100" s="9">
        <f t="shared" si="15"/>
        <v>-4.054178658326224E-2</v>
      </c>
      <c r="AW100" s="9">
        <f t="shared" si="15"/>
        <v>0</v>
      </c>
      <c r="AX100" s="9">
        <f t="shared" si="15"/>
        <v>0</v>
      </c>
      <c r="AZ100" s="4">
        <v>2023</v>
      </c>
      <c r="BA100" s="9">
        <f t="shared" ref="BA100:BL121" si="16">IF(C54&gt;0,C54,0)</f>
        <v>5.9754793115000003E-2</v>
      </c>
      <c r="BB100" s="9">
        <f t="shared" si="16"/>
        <v>0</v>
      </c>
      <c r="BC100" s="9">
        <f t="shared" si="16"/>
        <v>1.7746873726E-2</v>
      </c>
      <c r="BD100" s="9">
        <f t="shared" si="16"/>
        <v>1.3308047482000001E-2</v>
      </c>
      <c r="BE100" s="9">
        <f t="shared" si="16"/>
        <v>0</v>
      </c>
      <c r="BF100" s="9">
        <f t="shared" si="16"/>
        <v>5.5405475946000003E-2</v>
      </c>
      <c r="BG100" s="9">
        <f t="shared" si="16"/>
        <v>3.4255741078000002E-2</v>
      </c>
      <c r="BH100" s="9">
        <f t="shared" si="16"/>
        <v>0</v>
      </c>
      <c r="BI100" s="9">
        <f t="shared" si="16"/>
        <v>0</v>
      </c>
      <c r="BJ100" s="9">
        <f t="shared" si="16"/>
        <v>0</v>
      </c>
      <c r="BK100" s="9">
        <f t="shared" si="16"/>
        <v>0.10199999999999999</v>
      </c>
      <c r="BL100" s="9">
        <f t="shared" si="16"/>
        <v>5.1580000000000001E-2</v>
      </c>
    </row>
    <row r="101" spans="1:64" x14ac:dyDescent="0.35">
      <c r="B101" s="4">
        <v>2022</v>
      </c>
      <c r="C101" s="10">
        <v>-4.8324049751250264E-2</v>
      </c>
      <c r="D101" s="10">
        <v>-1.7681448815938583E-2</v>
      </c>
      <c r="E101" s="10">
        <v>6.4274748975410301E-3</v>
      </c>
      <c r="F101" s="10">
        <v>-6.4694747053874124E-2</v>
      </c>
      <c r="G101" s="10">
        <v>7.4968144297726802E-3</v>
      </c>
      <c r="H101" s="10">
        <v>-9.2787603051045386E-2</v>
      </c>
      <c r="I101" s="10">
        <v>4.9829974176237357E-2</v>
      </c>
      <c r="J101" s="10">
        <v>-4.7494659189994182E-2</v>
      </c>
      <c r="K101" s="10">
        <v>-9.3547023695466858E-2</v>
      </c>
      <c r="L101" s="10">
        <v>5.3774662241828475E-2</v>
      </c>
      <c r="M101" s="10">
        <v>0.11263586218818267</v>
      </c>
      <c r="N101" s="10">
        <v>8.0357928747787355E-4</v>
      </c>
      <c r="P101" s="2" t="s">
        <v>64</v>
      </c>
      <c r="S101" s="4">
        <v>2022</v>
      </c>
      <c r="T101" s="82">
        <f>GEOMEAN('[1]X DATA'!R61:AC61)-1</f>
        <v>-1.2923210456767364E-2</v>
      </c>
      <c r="U101" s="85">
        <v>-1.2923210456767364E-2</v>
      </c>
      <c r="V101" s="7">
        <f t="shared" ref="V101:V121" si="17">U101+1</f>
        <v>0.98707678954323264</v>
      </c>
      <c r="AL101" s="4">
        <v>2022</v>
      </c>
      <c r="AM101" s="9">
        <f t="shared" si="15"/>
        <v>-4.8324049751250264E-2</v>
      </c>
      <c r="AN101" s="9">
        <f t="shared" si="15"/>
        <v>-1.7681448815938583E-2</v>
      </c>
      <c r="AO101" s="9">
        <f t="shared" si="15"/>
        <v>0</v>
      </c>
      <c r="AP101" s="9">
        <f t="shared" si="15"/>
        <v>-6.4694747053874124E-2</v>
      </c>
      <c r="AQ101" s="9">
        <f t="shared" si="15"/>
        <v>0</v>
      </c>
      <c r="AR101" s="9">
        <f t="shared" si="15"/>
        <v>-9.2787603051045386E-2</v>
      </c>
      <c r="AS101" s="9">
        <f t="shared" si="15"/>
        <v>0</v>
      </c>
      <c r="AT101" s="9">
        <f t="shared" si="15"/>
        <v>-4.7494659189994182E-2</v>
      </c>
      <c r="AU101" s="9">
        <f t="shared" si="15"/>
        <v>-9.3547023695466858E-2</v>
      </c>
      <c r="AV101" s="9">
        <f t="shared" si="15"/>
        <v>0</v>
      </c>
      <c r="AW101" s="9">
        <f t="shared" si="15"/>
        <v>0</v>
      </c>
      <c r="AX101" s="9">
        <f t="shared" si="15"/>
        <v>0</v>
      </c>
      <c r="AZ101" s="4">
        <v>2022</v>
      </c>
      <c r="BA101" s="9">
        <f t="shared" si="16"/>
        <v>0</v>
      </c>
      <c r="BB101" s="9">
        <f t="shared" si="16"/>
        <v>0</v>
      </c>
      <c r="BC101" s="9">
        <f t="shared" si="16"/>
        <v>2.8619349812000001E-2</v>
      </c>
      <c r="BD101" s="9">
        <f t="shared" si="16"/>
        <v>0</v>
      </c>
      <c r="BE101" s="9">
        <f t="shared" si="16"/>
        <v>1.6750683671000001E-2</v>
      </c>
      <c r="BF101" s="9">
        <f t="shared" si="16"/>
        <v>0</v>
      </c>
      <c r="BG101" s="9">
        <f t="shared" si="16"/>
        <v>5.1446553851999997E-2</v>
      </c>
      <c r="BH101" s="9">
        <f t="shared" si="16"/>
        <v>0</v>
      </c>
      <c r="BI101" s="9">
        <f t="shared" si="16"/>
        <v>0</v>
      </c>
      <c r="BJ101" s="9">
        <f t="shared" si="16"/>
        <v>6.2240567731999999E-2</v>
      </c>
      <c r="BK101" s="9">
        <f t="shared" si="16"/>
        <v>9.1370610613000003E-2</v>
      </c>
      <c r="BL101" s="9">
        <f t="shared" si="16"/>
        <v>0</v>
      </c>
    </row>
    <row r="102" spans="1:64" x14ac:dyDescent="0.35">
      <c r="B102" s="4">
        <v>2021</v>
      </c>
      <c r="C102" s="10">
        <v>-1.0653868202713745E-2</v>
      </c>
      <c r="D102" s="10">
        <v>2.2429373610211689E-2</v>
      </c>
      <c r="E102" s="10">
        <v>2.2993184774636743E-2</v>
      </c>
      <c r="F102" s="10">
        <v>3.0089506760617057E-2</v>
      </c>
      <c r="G102" s="10">
        <v>3.2610929285949997E-2</v>
      </c>
      <c r="H102" s="10">
        <v>-1.1253807686699813E-2</v>
      </c>
      <c r="I102" s="10">
        <v>7.529477033740184E-3</v>
      </c>
      <c r="J102" s="10">
        <v>1.7639359843204305E-2</v>
      </c>
      <c r="K102" s="10">
        <v>-2.9020946355939103E-2</v>
      </c>
      <c r="L102" s="10">
        <v>2.4595349716087123E-2</v>
      </c>
      <c r="M102" s="10">
        <v>-4.6543743210311184E-2</v>
      </c>
      <c r="N102" s="10">
        <v>5.1203856493420519E-2</v>
      </c>
      <c r="S102" s="4">
        <v>2021</v>
      </c>
      <c r="T102" s="82">
        <f>GEOMEAN('[1]X DATA'!R62:AC62)-1</f>
        <v>8.9338741278617295E-3</v>
      </c>
      <c r="U102" s="85">
        <v>8.9338741278617295E-3</v>
      </c>
      <c r="V102" s="7">
        <f t="shared" si="17"/>
        <v>1.0089338741278617</v>
      </c>
      <c r="AL102" s="4">
        <v>2021</v>
      </c>
      <c r="AM102" s="9">
        <f t="shared" si="15"/>
        <v>-1.0653868202713745E-2</v>
      </c>
      <c r="AN102" s="9">
        <f t="shared" si="15"/>
        <v>0</v>
      </c>
      <c r="AO102" s="9">
        <f t="shared" si="15"/>
        <v>0</v>
      </c>
      <c r="AP102" s="9">
        <f t="shared" si="15"/>
        <v>0</v>
      </c>
      <c r="AQ102" s="9">
        <f t="shared" si="15"/>
        <v>0</v>
      </c>
      <c r="AR102" s="9">
        <f t="shared" si="15"/>
        <v>-1.1253807686699813E-2</v>
      </c>
      <c r="AS102" s="9">
        <f t="shared" si="15"/>
        <v>0</v>
      </c>
      <c r="AT102" s="9">
        <f t="shared" si="15"/>
        <v>0</v>
      </c>
      <c r="AU102" s="9">
        <f t="shared" si="15"/>
        <v>-2.9020946355939103E-2</v>
      </c>
      <c r="AV102" s="9">
        <f t="shared" si="15"/>
        <v>0</v>
      </c>
      <c r="AW102" s="9">
        <f t="shared" si="15"/>
        <v>-4.6543743210311184E-2</v>
      </c>
      <c r="AX102" s="9">
        <f t="shared" si="15"/>
        <v>0</v>
      </c>
      <c r="AZ102" s="4">
        <v>2021</v>
      </c>
      <c r="BA102" s="9">
        <f t="shared" si="16"/>
        <v>4.0373819180000003E-3</v>
      </c>
      <c r="BB102" s="9">
        <f t="shared" si="16"/>
        <v>2.3692528131999999E-2</v>
      </c>
      <c r="BC102" s="9">
        <f t="shared" si="16"/>
        <v>3.1255260914000001E-2</v>
      </c>
      <c r="BD102" s="9">
        <f t="shared" si="16"/>
        <v>3.7208614208E-2</v>
      </c>
      <c r="BE102" s="9">
        <f t="shared" si="16"/>
        <v>3.5239359760999997E-2</v>
      </c>
      <c r="BF102" s="9">
        <f t="shared" si="16"/>
        <v>0</v>
      </c>
      <c r="BG102" s="9">
        <f t="shared" si="16"/>
        <v>1.8064201758000002E-2</v>
      </c>
      <c r="BH102" s="9">
        <f t="shared" si="16"/>
        <v>9.7989723810000002E-3</v>
      </c>
      <c r="BI102" s="9">
        <f t="shared" si="16"/>
        <v>0</v>
      </c>
      <c r="BJ102" s="9">
        <f t="shared" si="16"/>
        <v>2.5953776926999999E-2</v>
      </c>
      <c r="BK102" s="9">
        <f t="shared" si="16"/>
        <v>0</v>
      </c>
      <c r="BL102" s="9">
        <f t="shared" si="16"/>
        <v>5.6634578613000003E-2</v>
      </c>
    </row>
    <row r="103" spans="1:64" x14ac:dyDescent="0.35">
      <c r="B103" s="4">
        <v>2020</v>
      </c>
      <c r="C103" s="10">
        <v>-2.0887687759028717E-2</v>
      </c>
      <c r="D103" s="10">
        <v>-9.0397742424664584E-2</v>
      </c>
      <c r="E103" s="10">
        <v>-0.13346834042791544</v>
      </c>
      <c r="F103" s="10">
        <v>6.4602691558309333E-2</v>
      </c>
      <c r="G103" s="10">
        <v>4.354482409773941E-2</v>
      </c>
      <c r="H103" s="10">
        <v>3.404953568814939E-2</v>
      </c>
      <c r="I103" s="10">
        <v>2.3308922433119328E-2</v>
      </c>
      <c r="J103" s="10">
        <v>5.1410879469738324E-2</v>
      </c>
      <c r="K103" s="10">
        <v>-2.5983298587068604E-2</v>
      </c>
      <c r="L103" s="10">
        <v>-3.9928840454433123E-2</v>
      </c>
      <c r="M103" s="10">
        <v>0.15501331930130391</v>
      </c>
      <c r="N103" s="10">
        <v>4.6495951979345529E-2</v>
      </c>
      <c r="P103" s="2" t="s">
        <v>65</v>
      </c>
      <c r="S103" s="4">
        <v>2020</v>
      </c>
      <c r="T103" s="82">
        <f>GEOMEAN('[1]X DATA'!R63:AC63)-1</f>
        <v>6.2908120054321337E-3</v>
      </c>
      <c r="U103" s="85">
        <v>6.2908120054321337E-3</v>
      </c>
      <c r="V103" s="7">
        <f t="shared" si="17"/>
        <v>1.0062908120054321</v>
      </c>
      <c r="AL103" s="4">
        <v>2020</v>
      </c>
      <c r="AM103" s="9">
        <f t="shared" si="15"/>
        <v>-2.0887687759028717E-2</v>
      </c>
      <c r="AN103" s="9">
        <f t="shared" si="15"/>
        <v>-9.0397742424664584E-2</v>
      </c>
      <c r="AO103" s="9">
        <f t="shared" si="15"/>
        <v>-0.13346834042791544</v>
      </c>
      <c r="AP103" s="9">
        <f t="shared" si="15"/>
        <v>0</v>
      </c>
      <c r="AQ103" s="9">
        <f t="shared" si="15"/>
        <v>0</v>
      </c>
      <c r="AR103" s="9">
        <f t="shared" si="15"/>
        <v>0</v>
      </c>
      <c r="AS103" s="9">
        <f t="shared" si="15"/>
        <v>0</v>
      </c>
      <c r="AT103" s="9">
        <f t="shared" si="15"/>
        <v>0</v>
      </c>
      <c r="AU103" s="9">
        <f t="shared" si="15"/>
        <v>-2.5983298587068604E-2</v>
      </c>
      <c r="AV103" s="9">
        <f t="shared" si="15"/>
        <v>-3.9928840454433123E-2</v>
      </c>
      <c r="AW103" s="9">
        <f t="shared" si="15"/>
        <v>0</v>
      </c>
      <c r="AX103" s="9">
        <f t="shared" si="15"/>
        <v>0</v>
      </c>
      <c r="AZ103" s="4">
        <v>2020</v>
      </c>
      <c r="BA103" s="9">
        <f t="shared" si="16"/>
        <v>0</v>
      </c>
      <c r="BB103" s="9">
        <f t="shared" si="16"/>
        <v>0</v>
      </c>
      <c r="BC103" s="9">
        <f t="shared" si="16"/>
        <v>0</v>
      </c>
      <c r="BD103" s="9">
        <f t="shared" si="16"/>
        <v>8.3991362604999995E-2</v>
      </c>
      <c r="BE103" s="9">
        <f t="shared" si="16"/>
        <v>3.4528562213999997E-2</v>
      </c>
      <c r="BF103" s="9">
        <f t="shared" si="16"/>
        <v>4.2029313435999999E-2</v>
      </c>
      <c r="BG103" s="9">
        <f t="shared" si="16"/>
        <v>3.8489948868000001E-2</v>
      </c>
      <c r="BH103" s="9">
        <f t="shared" si="16"/>
        <v>3.8361874306E-2</v>
      </c>
      <c r="BI103" s="9">
        <f t="shared" si="16"/>
        <v>0</v>
      </c>
      <c r="BJ103" s="9">
        <f t="shared" si="16"/>
        <v>0</v>
      </c>
      <c r="BK103" s="9">
        <f t="shared" si="16"/>
        <v>0.13058688650899999</v>
      </c>
      <c r="BL103" s="9">
        <f t="shared" si="16"/>
        <v>5.9830611107999997E-2</v>
      </c>
    </row>
    <row r="104" spans="1:64" x14ac:dyDescent="0.35">
      <c r="B104" s="4">
        <v>2019</v>
      </c>
      <c r="C104" s="10">
        <v>6.5720118327101229E-2</v>
      </c>
      <c r="D104" s="10">
        <v>2.5491325342962945E-2</v>
      </c>
      <c r="E104" s="10">
        <v>6.3057856144268509E-3</v>
      </c>
      <c r="F104" s="10">
        <v>2.8115296773249643E-2</v>
      </c>
      <c r="G104" s="10">
        <v>-4.8025878100085628E-2</v>
      </c>
      <c r="H104" s="10">
        <v>5.9325452605282436E-2</v>
      </c>
      <c r="I104" s="10">
        <v>-1.2696848439983199E-2</v>
      </c>
      <c r="J104" s="10">
        <v>-2.590593914794781E-2</v>
      </c>
      <c r="K104" s="10">
        <v>2.8656103516421449E-2</v>
      </c>
      <c r="L104" s="10">
        <v>3.5929066531867893E-2</v>
      </c>
      <c r="M104" s="10">
        <v>1.1273160223539636E-2</v>
      </c>
      <c r="N104" s="10">
        <v>3.2499638669363229E-2</v>
      </c>
      <c r="S104" s="4">
        <v>2019</v>
      </c>
      <c r="T104" s="82">
        <f>GEOMEAN('[1]X DATA'!R64:AC64)-1</f>
        <v>1.6719049879478254E-2</v>
      </c>
      <c r="U104" s="85">
        <v>1.6719049879478254E-2</v>
      </c>
      <c r="V104" s="7">
        <f t="shared" si="17"/>
        <v>1.0167190498794783</v>
      </c>
      <c r="AL104" s="4">
        <v>2019</v>
      </c>
      <c r="AM104" s="9">
        <f t="shared" si="15"/>
        <v>0</v>
      </c>
      <c r="AN104" s="9">
        <f t="shared" si="15"/>
        <v>0</v>
      </c>
      <c r="AO104" s="9">
        <f t="shared" si="15"/>
        <v>0</v>
      </c>
      <c r="AP104" s="9">
        <f t="shared" si="15"/>
        <v>0</v>
      </c>
      <c r="AQ104" s="9">
        <f t="shared" si="15"/>
        <v>-4.8025878100085628E-2</v>
      </c>
      <c r="AR104" s="9">
        <f t="shared" si="15"/>
        <v>0</v>
      </c>
      <c r="AS104" s="9">
        <f t="shared" si="15"/>
        <v>-1.2696848439983199E-2</v>
      </c>
      <c r="AT104" s="9">
        <f t="shared" si="15"/>
        <v>-2.590593914794781E-2</v>
      </c>
      <c r="AU104" s="9">
        <f t="shared" si="15"/>
        <v>0</v>
      </c>
      <c r="AV104" s="9">
        <f t="shared" si="15"/>
        <v>0</v>
      </c>
      <c r="AW104" s="9">
        <f t="shared" si="15"/>
        <v>0</v>
      </c>
      <c r="AX104" s="9">
        <f t="shared" si="15"/>
        <v>0</v>
      </c>
      <c r="AZ104" s="4">
        <v>2019</v>
      </c>
      <c r="BA104" s="9">
        <f t="shared" si="16"/>
        <v>7.4188255501E-2</v>
      </c>
      <c r="BB104" s="9">
        <f t="shared" si="16"/>
        <v>1.0464274932000001E-2</v>
      </c>
      <c r="BC104" s="9">
        <f t="shared" si="16"/>
        <v>1.1328216194E-2</v>
      </c>
      <c r="BD104" s="9">
        <f t="shared" si="16"/>
        <v>3.8768134480000002E-3</v>
      </c>
      <c r="BE104" s="9">
        <f t="shared" si="16"/>
        <v>0</v>
      </c>
      <c r="BF104" s="9">
        <f t="shared" si="16"/>
        <v>5.0461088421E-2</v>
      </c>
      <c r="BG104" s="9">
        <f t="shared" si="16"/>
        <v>0</v>
      </c>
      <c r="BH104" s="9">
        <f t="shared" si="16"/>
        <v>0</v>
      </c>
      <c r="BI104" s="9">
        <f t="shared" si="16"/>
        <v>2.0683384105000001E-2</v>
      </c>
      <c r="BJ104" s="9">
        <f t="shared" si="16"/>
        <v>3.3505714075999997E-2</v>
      </c>
      <c r="BK104" s="9">
        <f t="shared" si="16"/>
        <v>1.5532020949999999E-2</v>
      </c>
      <c r="BL104" s="9">
        <f t="shared" si="16"/>
        <v>3.5020168918E-2</v>
      </c>
    </row>
    <row r="105" spans="1:64" x14ac:dyDescent="0.35">
      <c r="B105" s="4">
        <v>2018</v>
      </c>
      <c r="C105" s="10">
        <v>5.0159469744856855E-2</v>
      </c>
      <c r="D105" s="10">
        <v>-4.5136007909372222E-2</v>
      </c>
      <c r="E105" s="10">
        <v>-1.8023611563969921E-2</v>
      </c>
      <c r="F105" s="10">
        <v>2.2832669054019927E-2</v>
      </c>
      <c r="G105" s="10">
        <v>-2.2477964942202111E-2</v>
      </c>
      <c r="H105" s="10">
        <v>-1.2217238204001446E-2</v>
      </c>
      <c r="I105" s="10">
        <v>2.4615293308134722E-2</v>
      </c>
      <c r="J105" s="10">
        <v>-1.9312519016564389E-2</v>
      </c>
      <c r="K105" s="10">
        <v>8.6788024252724139E-3</v>
      </c>
      <c r="L105" s="10">
        <v>-7.9592101542095839E-2</v>
      </c>
      <c r="M105" s="10">
        <v>-1.2601105253565725E-3</v>
      </c>
      <c r="N105" s="10">
        <v>-4.854379649489049E-2</v>
      </c>
      <c r="P105" s="2" t="s">
        <v>66</v>
      </c>
      <c r="S105" s="4">
        <v>2018</v>
      </c>
      <c r="T105" s="82">
        <f>GEOMEAN('[1]X DATA'!R65:AC65)-1</f>
        <v>-1.228945243968127E-2</v>
      </c>
      <c r="U105" s="85">
        <v>-1.228945243968127E-2</v>
      </c>
      <c r="V105" s="7">
        <f t="shared" si="17"/>
        <v>0.98771054756031873</v>
      </c>
      <c r="AL105" s="4">
        <v>2018</v>
      </c>
      <c r="AM105" s="9">
        <f t="shared" si="15"/>
        <v>0</v>
      </c>
      <c r="AN105" s="9">
        <f t="shared" si="15"/>
        <v>-4.5136007909372222E-2</v>
      </c>
      <c r="AO105" s="9">
        <f t="shared" si="15"/>
        <v>-1.8023611563969921E-2</v>
      </c>
      <c r="AP105" s="9">
        <f t="shared" si="15"/>
        <v>0</v>
      </c>
      <c r="AQ105" s="9">
        <f t="shared" si="15"/>
        <v>-2.2477964942202111E-2</v>
      </c>
      <c r="AR105" s="9">
        <f t="shared" si="15"/>
        <v>-1.2217238204001446E-2</v>
      </c>
      <c r="AS105" s="9">
        <f t="shared" si="15"/>
        <v>0</v>
      </c>
      <c r="AT105" s="9">
        <f t="shared" si="15"/>
        <v>-1.9312519016564389E-2</v>
      </c>
      <c r="AU105" s="9">
        <f t="shared" si="15"/>
        <v>0</v>
      </c>
      <c r="AV105" s="9">
        <f t="shared" si="15"/>
        <v>-7.9592101542095839E-2</v>
      </c>
      <c r="AW105" s="9">
        <f t="shared" si="15"/>
        <v>-1.2601105253565725E-3</v>
      </c>
      <c r="AX105" s="9">
        <f t="shared" si="15"/>
        <v>-4.854379649489049E-2</v>
      </c>
      <c r="AZ105" s="4">
        <v>2018</v>
      </c>
      <c r="BA105" s="9">
        <f t="shared" si="16"/>
        <v>5.3369578506999998E-2</v>
      </c>
      <c r="BB105" s="9">
        <f t="shared" si="16"/>
        <v>0</v>
      </c>
      <c r="BC105" s="9">
        <f t="shared" si="16"/>
        <v>0</v>
      </c>
      <c r="BD105" s="9">
        <f t="shared" si="16"/>
        <v>2.2595421210000001E-2</v>
      </c>
      <c r="BE105" s="9">
        <f t="shared" si="16"/>
        <v>1.8750067600000001E-4</v>
      </c>
      <c r="BF105" s="9">
        <f t="shared" si="16"/>
        <v>0</v>
      </c>
      <c r="BG105" s="9">
        <f t="shared" si="16"/>
        <v>2.1768452263000001E-2</v>
      </c>
      <c r="BH105" s="9">
        <f t="shared" si="16"/>
        <v>0</v>
      </c>
      <c r="BI105" s="9">
        <f t="shared" si="16"/>
        <v>8.3693675979999993E-3</v>
      </c>
      <c r="BJ105" s="9">
        <f t="shared" si="16"/>
        <v>0</v>
      </c>
      <c r="BK105" s="9">
        <f t="shared" si="16"/>
        <v>0</v>
      </c>
      <c r="BL105" s="9">
        <f t="shared" si="16"/>
        <v>0</v>
      </c>
    </row>
    <row r="106" spans="1:64" x14ac:dyDescent="0.35">
      <c r="B106" s="4">
        <v>2017</v>
      </c>
      <c r="C106" s="10">
        <v>2.9007833599414834E-2</v>
      </c>
      <c r="D106" s="10">
        <v>1.429947039957824E-2</v>
      </c>
      <c r="E106" s="10">
        <v>2.7528675539994607E-2</v>
      </c>
      <c r="F106" s="10">
        <v>2.5444940442337582E-2</v>
      </c>
      <c r="G106" s="10">
        <v>3.6703943619067703E-2</v>
      </c>
      <c r="H106" s="10">
        <v>-1.7685776176296075E-3</v>
      </c>
      <c r="I106" s="10">
        <v>2.8845833398634779E-2</v>
      </c>
      <c r="J106" s="10">
        <v>-3.7679964729309123E-4</v>
      </c>
      <c r="K106" s="10">
        <v>2.4880427863836818E-2</v>
      </c>
      <c r="L106" s="10">
        <v>1.5184704684600092E-2</v>
      </c>
      <c r="M106" s="10">
        <v>1.0489227355088948E-2</v>
      </c>
      <c r="N106" s="10">
        <v>1.6051167010007417E-2</v>
      </c>
      <c r="S106" s="4">
        <v>2017</v>
      </c>
      <c r="T106" s="82">
        <f>GEOMEAN('[1]X DATA'!R66:AC66)-1</f>
        <v>1.8792589238061375E-2</v>
      </c>
      <c r="U106" s="85">
        <v>1.8792589238061375E-2</v>
      </c>
      <c r="V106" s="7">
        <f t="shared" si="17"/>
        <v>1.0187925892380614</v>
      </c>
      <c r="AL106" s="4">
        <v>2017</v>
      </c>
      <c r="AM106" s="9">
        <f t="shared" si="15"/>
        <v>0</v>
      </c>
      <c r="AN106" s="9">
        <f t="shared" si="15"/>
        <v>0</v>
      </c>
      <c r="AO106" s="9">
        <f t="shared" si="15"/>
        <v>0</v>
      </c>
      <c r="AP106" s="9">
        <f t="shared" si="15"/>
        <v>0</v>
      </c>
      <c r="AQ106" s="9">
        <f t="shared" si="15"/>
        <v>0</v>
      </c>
      <c r="AR106" s="9">
        <f t="shared" si="15"/>
        <v>-1.7685776176296075E-3</v>
      </c>
      <c r="AS106" s="9">
        <f t="shared" si="15"/>
        <v>0</v>
      </c>
      <c r="AT106" s="9">
        <f t="shared" si="15"/>
        <v>-3.7679964729309123E-4</v>
      </c>
      <c r="AU106" s="9">
        <f t="shared" si="15"/>
        <v>0</v>
      </c>
      <c r="AV106" s="9">
        <f t="shared" si="15"/>
        <v>0</v>
      </c>
      <c r="AW106" s="9">
        <f t="shared" si="15"/>
        <v>0</v>
      </c>
      <c r="AX106" s="9">
        <f t="shared" si="15"/>
        <v>0</v>
      </c>
      <c r="AZ106" s="4">
        <v>2017</v>
      </c>
      <c r="BA106" s="9">
        <f t="shared" si="16"/>
        <v>4.2624429669999998E-2</v>
      </c>
      <c r="BB106" s="9">
        <f t="shared" si="16"/>
        <v>2.5108670087000001E-2</v>
      </c>
      <c r="BC106" s="9">
        <f t="shared" si="16"/>
        <v>2.8401038754000001E-2</v>
      </c>
      <c r="BD106" s="9">
        <f t="shared" si="16"/>
        <v>3.7845329896E-2</v>
      </c>
      <c r="BE106" s="9">
        <f t="shared" si="16"/>
        <v>4.8890462581999999E-2</v>
      </c>
      <c r="BF106" s="9">
        <f t="shared" si="16"/>
        <v>7.9756989130000001E-3</v>
      </c>
      <c r="BG106" s="9">
        <f t="shared" si="16"/>
        <v>2.7027672526999998E-2</v>
      </c>
      <c r="BH106" s="9">
        <f t="shared" si="16"/>
        <v>1.9579846386000001E-2</v>
      </c>
      <c r="BI106" s="9">
        <f t="shared" si="16"/>
        <v>2.3333972012E-2</v>
      </c>
      <c r="BJ106" s="9">
        <f t="shared" si="16"/>
        <v>3.0951839217999998E-2</v>
      </c>
      <c r="BK106" s="9">
        <f t="shared" si="16"/>
        <v>1.308063151E-3</v>
      </c>
      <c r="BL106" s="9">
        <f t="shared" si="16"/>
        <v>1.9471636420999999E-2</v>
      </c>
    </row>
    <row r="107" spans="1:64" x14ac:dyDescent="0.35">
      <c r="B107" s="4">
        <v>2016</v>
      </c>
      <c r="C107" s="10">
        <v>-7.2313930221852618E-2</v>
      </c>
      <c r="D107" s="10">
        <v>-1.8320765401659167E-2</v>
      </c>
      <c r="E107" s="10">
        <v>6.5067445813130176E-2</v>
      </c>
      <c r="F107" s="10">
        <v>2.8951098814296694E-2</v>
      </c>
      <c r="G107" s="10">
        <v>-9.0840792397782755E-3</v>
      </c>
      <c r="H107" s="10">
        <v>-3.3567645344357522E-2</v>
      </c>
      <c r="I107" s="10">
        <v>5.068083585193861E-2</v>
      </c>
      <c r="J107" s="10">
        <v>7.0995912012916662E-4</v>
      </c>
      <c r="K107" s="10">
        <v>1.2284314626485493E-2</v>
      </c>
      <c r="L107" s="10">
        <v>-2.045481100362867E-2</v>
      </c>
      <c r="M107" s="10">
        <v>-1.9916058258403146E-2</v>
      </c>
      <c r="N107" s="10">
        <v>3.4194331667906752E-2</v>
      </c>
      <c r="S107" s="4">
        <v>2016</v>
      </c>
      <c r="T107" s="82">
        <f>GEOMEAN('[1]X DATA'!R67:AC67)-1</f>
        <v>8.2969593967496813E-4</v>
      </c>
      <c r="U107" s="85">
        <v>8.2969593967496813E-4</v>
      </c>
      <c r="V107" s="7">
        <f t="shared" si="17"/>
        <v>1.000829695939675</v>
      </c>
      <c r="AL107" s="4">
        <v>2016</v>
      </c>
      <c r="AM107" s="9">
        <f t="shared" si="15"/>
        <v>-7.2313930221852618E-2</v>
      </c>
      <c r="AN107" s="9">
        <f t="shared" si="15"/>
        <v>-1.8320765401659167E-2</v>
      </c>
      <c r="AO107" s="9">
        <f t="shared" si="15"/>
        <v>0</v>
      </c>
      <c r="AP107" s="9">
        <f t="shared" si="15"/>
        <v>0</v>
      </c>
      <c r="AQ107" s="9">
        <f t="shared" si="15"/>
        <v>-9.0840792397782755E-3</v>
      </c>
      <c r="AR107" s="9">
        <f t="shared" si="15"/>
        <v>-3.3567645344357522E-2</v>
      </c>
      <c r="AS107" s="9">
        <f t="shared" si="15"/>
        <v>0</v>
      </c>
      <c r="AT107" s="9">
        <f t="shared" si="15"/>
        <v>0</v>
      </c>
      <c r="AU107" s="9">
        <f t="shared" si="15"/>
        <v>0</v>
      </c>
      <c r="AV107" s="9">
        <f t="shared" si="15"/>
        <v>-2.045481100362867E-2</v>
      </c>
      <c r="AW107" s="9">
        <f t="shared" si="15"/>
        <v>-1.9916058258403146E-2</v>
      </c>
      <c r="AX107" s="9">
        <f t="shared" si="15"/>
        <v>0</v>
      </c>
      <c r="AZ107" s="4">
        <v>2016</v>
      </c>
      <c r="BA107" s="9">
        <f t="shared" si="16"/>
        <v>0</v>
      </c>
      <c r="BB107" s="9">
        <f t="shared" si="16"/>
        <v>0</v>
      </c>
      <c r="BC107" s="9">
        <f t="shared" si="16"/>
        <v>6.1802125298999998E-2</v>
      </c>
      <c r="BD107" s="9">
        <f t="shared" si="16"/>
        <v>1.6741890111E-2</v>
      </c>
      <c r="BE107" s="9">
        <f t="shared" si="16"/>
        <v>0</v>
      </c>
      <c r="BF107" s="9">
        <f t="shared" si="16"/>
        <v>0</v>
      </c>
      <c r="BG107" s="9">
        <f t="shared" si="16"/>
        <v>4.7575513605000001E-2</v>
      </c>
      <c r="BH107" s="9">
        <f t="shared" si="16"/>
        <v>0</v>
      </c>
      <c r="BI107" s="9">
        <f t="shared" si="16"/>
        <v>3.1570987678999997E-2</v>
      </c>
      <c r="BJ107" s="9">
        <f t="shared" si="16"/>
        <v>0</v>
      </c>
      <c r="BK107" s="9">
        <f t="shared" si="16"/>
        <v>0</v>
      </c>
      <c r="BL107" s="9">
        <f t="shared" si="16"/>
        <v>2.8211920734000001E-2</v>
      </c>
    </row>
    <row r="108" spans="1:64" x14ac:dyDescent="0.35">
      <c r="B108" s="4">
        <v>2015</v>
      </c>
      <c r="C108" s="10">
        <v>4.8883550719067692E-3</v>
      </c>
      <c r="D108" s="10">
        <v>5.9780870309535716E-2</v>
      </c>
      <c r="E108" s="10">
        <v>-1.5191091585490257E-2</v>
      </c>
      <c r="F108" s="10">
        <v>4.0829023580219337E-2</v>
      </c>
      <c r="G108" s="10">
        <v>-5.1187860917129013E-3</v>
      </c>
      <c r="H108" s="10">
        <v>-2.8333540731875995E-2</v>
      </c>
      <c r="I108" s="10">
        <v>2.0763322645451554E-2</v>
      </c>
      <c r="J108" s="10">
        <v>-7.35629084926821E-2</v>
      </c>
      <c r="K108" s="10">
        <v>-5.0775719578931233E-2</v>
      </c>
      <c r="L108" s="10">
        <v>7.8169438414977144E-2</v>
      </c>
      <c r="M108" s="10">
        <v>-1.5556870317584792E-2</v>
      </c>
      <c r="N108" s="10">
        <v>-1.3474120553125024E-2</v>
      </c>
      <c r="S108" s="4">
        <v>2015</v>
      </c>
      <c r="T108" s="82">
        <f>GEOMEAN('[1]X DATA'!R68:AC68)-1</f>
        <v>-6.8101540362053292E-4</v>
      </c>
      <c r="U108" s="85">
        <v>-6.8101540362053292E-4</v>
      </c>
      <c r="V108" s="7">
        <f t="shared" si="17"/>
        <v>0.99931898459637947</v>
      </c>
      <c r="AL108" s="4">
        <v>2015</v>
      </c>
      <c r="AM108" s="9">
        <f t="shared" si="15"/>
        <v>0</v>
      </c>
      <c r="AN108" s="9">
        <f t="shared" si="15"/>
        <v>0</v>
      </c>
      <c r="AO108" s="9">
        <f t="shared" si="15"/>
        <v>-1.5191091585490257E-2</v>
      </c>
      <c r="AP108" s="9">
        <f t="shared" si="15"/>
        <v>0</v>
      </c>
      <c r="AQ108" s="9">
        <f t="shared" si="15"/>
        <v>-5.1187860917129013E-3</v>
      </c>
      <c r="AR108" s="9">
        <f t="shared" si="15"/>
        <v>-2.8333540731875995E-2</v>
      </c>
      <c r="AS108" s="9">
        <f t="shared" si="15"/>
        <v>0</v>
      </c>
      <c r="AT108" s="9">
        <f t="shared" si="15"/>
        <v>-7.35629084926821E-2</v>
      </c>
      <c r="AU108" s="9">
        <f t="shared" si="15"/>
        <v>-5.0775719578931233E-2</v>
      </c>
      <c r="AV108" s="9">
        <f t="shared" si="15"/>
        <v>0</v>
      </c>
      <c r="AW108" s="9">
        <f t="shared" si="15"/>
        <v>-1.5556870317584792E-2</v>
      </c>
      <c r="AX108" s="9">
        <f t="shared" si="15"/>
        <v>-1.3474120553125024E-2</v>
      </c>
      <c r="AZ108" s="4">
        <v>2015</v>
      </c>
      <c r="BA108" s="9">
        <f t="shared" si="16"/>
        <v>6.8750066680000003E-3</v>
      </c>
      <c r="BB108" s="9">
        <f t="shared" si="16"/>
        <v>5.4396086601000003E-2</v>
      </c>
      <c r="BC108" s="9">
        <f t="shared" si="16"/>
        <v>0</v>
      </c>
      <c r="BD108" s="9">
        <f t="shared" si="16"/>
        <v>3.8796283881000003E-2</v>
      </c>
      <c r="BE108" s="9">
        <f t="shared" si="16"/>
        <v>0</v>
      </c>
      <c r="BF108" s="9">
        <f t="shared" si="16"/>
        <v>0</v>
      </c>
      <c r="BG108" s="9">
        <f t="shared" si="16"/>
        <v>2.6966286036999999E-2</v>
      </c>
      <c r="BH108" s="9">
        <f t="shared" si="16"/>
        <v>0</v>
      </c>
      <c r="BI108" s="9">
        <f t="shared" si="16"/>
        <v>0</v>
      </c>
      <c r="BJ108" s="9">
        <f t="shared" si="16"/>
        <v>7.4860464397000004E-2</v>
      </c>
      <c r="BK108" s="9">
        <f t="shared" si="16"/>
        <v>0</v>
      </c>
      <c r="BL108" s="9">
        <f t="shared" si="16"/>
        <v>5.1815757720000003E-3</v>
      </c>
    </row>
    <row r="109" spans="1:64" x14ac:dyDescent="0.35">
      <c r="B109" s="4">
        <v>2014</v>
      </c>
      <c r="C109" s="10">
        <v>-4.0265795343991884E-2</v>
      </c>
      <c r="D109" s="10">
        <v>5.5592063288875559E-2</v>
      </c>
      <c r="E109" s="10">
        <v>-6.373572433715835E-3</v>
      </c>
      <c r="F109" s="10">
        <v>1.4456050919821051E-2</v>
      </c>
      <c r="G109" s="10">
        <v>1.6240552436226352E-2</v>
      </c>
      <c r="H109" s="10">
        <v>9.6419456064777975E-3</v>
      </c>
      <c r="I109" s="10">
        <v>-1.9653002261359354E-2</v>
      </c>
      <c r="J109" s="10">
        <v>-1.5381119575895719E-3</v>
      </c>
      <c r="K109" s="10">
        <v>-3.8409767668973749E-2</v>
      </c>
      <c r="L109" s="10">
        <v>-1.4519728404196242E-2</v>
      </c>
      <c r="M109" s="10">
        <v>1.3601813843134858E-2</v>
      </c>
      <c r="N109" s="10">
        <v>-3.4641278633113171E-2</v>
      </c>
      <c r="S109" s="4">
        <v>2014</v>
      </c>
      <c r="T109" s="82">
        <f>GEOMEAN('[1]X DATA'!R69:AC69)-1</f>
        <v>-4.1794973335010921E-3</v>
      </c>
      <c r="U109" s="85">
        <v>-4.1794973335010921E-3</v>
      </c>
      <c r="V109" s="7">
        <f t="shared" si="17"/>
        <v>0.99582050266649891</v>
      </c>
      <c r="AL109" s="4">
        <v>2014</v>
      </c>
      <c r="AM109" s="9">
        <f t="shared" si="15"/>
        <v>-4.0265795343991884E-2</v>
      </c>
      <c r="AN109" s="9">
        <f t="shared" si="15"/>
        <v>0</v>
      </c>
      <c r="AO109" s="9">
        <f t="shared" si="15"/>
        <v>-6.373572433715835E-3</v>
      </c>
      <c r="AP109" s="9">
        <f t="shared" si="15"/>
        <v>0</v>
      </c>
      <c r="AQ109" s="9">
        <f t="shared" si="15"/>
        <v>0</v>
      </c>
      <c r="AR109" s="9">
        <f t="shared" si="15"/>
        <v>0</v>
      </c>
      <c r="AS109" s="9">
        <f t="shared" si="15"/>
        <v>-1.9653002261359354E-2</v>
      </c>
      <c r="AT109" s="9">
        <f t="shared" si="15"/>
        <v>-1.5381119575895719E-3</v>
      </c>
      <c r="AU109" s="9">
        <f t="shared" si="15"/>
        <v>-3.8409767668973749E-2</v>
      </c>
      <c r="AV109" s="9">
        <f t="shared" si="15"/>
        <v>-1.4519728404196242E-2</v>
      </c>
      <c r="AW109" s="9">
        <f t="shared" si="15"/>
        <v>0</v>
      </c>
      <c r="AX109" s="9">
        <f t="shared" si="15"/>
        <v>-3.4641278633113171E-2</v>
      </c>
      <c r="AZ109" s="4">
        <v>2014</v>
      </c>
      <c r="BA109" s="9">
        <f t="shared" si="16"/>
        <v>0</v>
      </c>
      <c r="BB109" s="9">
        <f t="shared" si="16"/>
        <v>6.0897036304999999E-2</v>
      </c>
      <c r="BC109" s="9">
        <f t="shared" si="16"/>
        <v>0</v>
      </c>
      <c r="BD109" s="9">
        <f t="shared" si="16"/>
        <v>1.0801547317999999E-2</v>
      </c>
      <c r="BE109" s="9">
        <f t="shared" si="16"/>
        <v>1.6498148221999999E-2</v>
      </c>
      <c r="BF109" s="9">
        <f t="shared" si="16"/>
        <v>2.5530166300999999E-2</v>
      </c>
      <c r="BG109" s="9">
        <f t="shared" si="16"/>
        <v>0</v>
      </c>
      <c r="BH109" s="9">
        <f t="shared" si="16"/>
        <v>2.318683596E-3</v>
      </c>
      <c r="BI109" s="9">
        <f t="shared" si="16"/>
        <v>0</v>
      </c>
      <c r="BJ109" s="9">
        <f t="shared" si="16"/>
        <v>0</v>
      </c>
      <c r="BK109" s="9">
        <f t="shared" si="16"/>
        <v>3.5015178230000002E-3</v>
      </c>
      <c r="BL109" s="9">
        <f t="shared" si="16"/>
        <v>0</v>
      </c>
    </row>
    <row r="110" spans="1:64" x14ac:dyDescent="0.35">
      <c r="B110" s="4">
        <v>2013</v>
      </c>
      <c r="C110" s="10">
        <v>5.2747834607384858E-2</v>
      </c>
      <c r="D110" s="10">
        <v>-9.4854451799309958E-3</v>
      </c>
      <c r="E110" s="10">
        <v>8.2107043870456309E-3</v>
      </c>
      <c r="F110" s="10">
        <v>5.2105917563459059E-2</v>
      </c>
      <c r="G110" s="10">
        <v>-2.4147498767475795E-2</v>
      </c>
      <c r="H110" s="10">
        <v>-3.5528379025066448E-2</v>
      </c>
      <c r="I110" s="10">
        <v>5.2769414093696287E-2</v>
      </c>
      <c r="J110" s="10">
        <v>-1.3228099602846322E-2</v>
      </c>
      <c r="K110" s="10">
        <v>7.3927644482091104E-2</v>
      </c>
      <c r="L110" s="10">
        <v>3.3623946077140809E-2</v>
      </c>
      <c r="M110" s="10">
        <v>7.6581137712412595E-3</v>
      </c>
      <c r="N110" s="10">
        <v>1.4962929188803376E-2</v>
      </c>
      <c r="S110" s="4">
        <v>2013</v>
      </c>
      <c r="T110" s="82">
        <f>GEOMEAN('[1]X DATA'!R70:AC70)-1</f>
        <v>1.7247704488169813E-2</v>
      </c>
      <c r="U110" s="85">
        <v>1.7247704488169813E-2</v>
      </c>
      <c r="V110" s="7">
        <f t="shared" si="17"/>
        <v>1.0172477044881698</v>
      </c>
      <c r="AL110" s="4">
        <v>2013</v>
      </c>
      <c r="AM110" s="9">
        <f t="shared" si="15"/>
        <v>0</v>
      </c>
      <c r="AN110" s="9">
        <f t="shared" si="15"/>
        <v>-9.4854451799309958E-3</v>
      </c>
      <c r="AO110" s="9">
        <f t="shared" si="15"/>
        <v>0</v>
      </c>
      <c r="AP110" s="9">
        <f t="shared" si="15"/>
        <v>0</v>
      </c>
      <c r="AQ110" s="9">
        <f t="shared" si="15"/>
        <v>-2.4147498767475795E-2</v>
      </c>
      <c r="AR110" s="9">
        <f t="shared" si="15"/>
        <v>-3.5528379025066448E-2</v>
      </c>
      <c r="AS110" s="9">
        <f t="shared" si="15"/>
        <v>0</v>
      </c>
      <c r="AT110" s="9">
        <f t="shared" si="15"/>
        <v>-1.3228099602846322E-2</v>
      </c>
      <c r="AU110" s="9">
        <f t="shared" si="15"/>
        <v>0</v>
      </c>
      <c r="AV110" s="9">
        <f t="shared" si="15"/>
        <v>0</v>
      </c>
      <c r="AW110" s="9">
        <f t="shared" si="15"/>
        <v>0</v>
      </c>
      <c r="AX110" s="9">
        <f t="shared" si="15"/>
        <v>0</v>
      </c>
      <c r="AZ110" s="4">
        <v>2013</v>
      </c>
      <c r="BA110" s="9">
        <f t="shared" si="16"/>
        <v>6.0075604906000002E-2</v>
      </c>
      <c r="BB110" s="9">
        <f t="shared" si="16"/>
        <v>9.0927625900000004E-4</v>
      </c>
      <c r="BC110" s="9">
        <f t="shared" si="16"/>
        <v>1.3174082340000001E-3</v>
      </c>
      <c r="BD110" s="9">
        <f t="shared" si="16"/>
        <v>5.7383717195000003E-2</v>
      </c>
      <c r="BE110" s="9">
        <f t="shared" si="16"/>
        <v>0</v>
      </c>
      <c r="BF110" s="9">
        <f t="shared" si="16"/>
        <v>0</v>
      </c>
      <c r="BG110" s="9">
        <f t="shared" si="16"/>
        <v>4.7362726023999997E-2</v>
      </c>
      <c r="BH110" s="9">
        <f t="shared" si="16"/>
        <v>0</v>
      </c>
      <c r="BI110" s="9">
        <f t="shared" si="16"/>
        <v>6.9597378158999995E-2</v>
      </c>
      <c r="BJ110" s="9">
        <f t="shared" si="16"/>
        <v>4.2335978434999998E-2</v>
      </c>
      <c r="BK110" s="9">
        <f t="shared" si="16"/>
        <v>1.7317452162999999E-2</v>
      </c>
      <c r="BL110" s="9">
        <f t="shared" si="16"/>
        <v>2.7995544324000001E-2</v>
      </c>
    </row>
    <row r="111" spans="1:64" x14ac:dyDescent="0.35">
      <c r="B111" s="4">
        <v>2012</v>
      </c>
      <c r="C111" s="10">
        <v>5.3345396928284439E-2</v>
      </c>
      <c r="D111" s="10">
        <v>5.7377557081625952E-2</v>
      </c>
      <c r="E111" s="10">
        <v>-4.6464457657857672E-3</v>
      </c>
      <c r="F111" s="10">
        <v>-1.9573434639117315E-2</v>
      </c>
      <c r="G111" s="10">
        <v>-0.11481293104675527</v>
      </c>
      <c r="H111" s="10">
        <v>7.0111364696353595E-2</v>
      </c>
      <c r="I111" s="10">
        <v>1.1341083693229725E-2</v>
      </c>
      <c r="J111" s="10">
        <v>2.6855931949229639E-2</v>
      </c>
      <c r="K111" s="10">
        <v>2.9581246336024325E-2</v>
      </c>
      <c r="L111" s="10">
        <v>8.3223867475601399E-3</v>
      </c>
      <c r="M111" s="10">
        <v>2.4165220928626052E-2</v>
      </c>
      <c r="N111" s="10">
        <v>3.196852938578032E-2</v>
      </c>
      <c r="S111" s="4">
        <v>2012</v>
      </c>
      <c r="T111" s="82">
        <f>GEOMEAN('[1]X DATA'!R71:AC71)-1</f>
        <v>1.3398103293134511E-2</v>
      </c>
      <c r="U111" s="85">
        <v>1.3398103293134511E-2</v>
      </c>
      <c r="V111" s="7">
        <f t="shared" si="17"/>
        <v>1.0133981032931345</v>
      </c>
      <c r="AL111" s="4">
        <v>2012</v>
      </c>
      <c r="AM111" s="9">
        <f t="shared" si="15"/>
        <v>0</v>
      </c>
      <c r="AN111" s="9">
        <f t="shared" si="15"/>
        <v>0</v>
      </c>
      <c r="AO111" s="9">
        <f t="shared" si="15"/>
        <v>-4.6464457657857672E-3</v>
      </c>
      <c r="AP111" s="9">
        <f t="shared" si="15"/>
        <v>-1.9573434639117315E-2</v>
      </c>
      <c r="AQ111" s="9">
        <f t="shared" si="15"/>
        <v>-0.11481293104675527</v>
      </c>
      <c r="AR111" s="9">
        <f t="shared" si="15"/>
        <v>0</v>
      </c>
      <c r="AS111" s="9">
        <f t="shared" si="15"/>
        <v>0</v>
      </c>
      <c r="AT111" s="9">
        <f t="shared" si="15"/>
        <v>0</v>
      </c>
      <c r="AU111" s="9">
        <f t="shared" si="15"/>
        <v>0</v>
      </c>
      <c r="AV111" s="9">
        <f t="shared" si="15"/>
        <v>0</v>
      </c>
      <c r="AW111" s="9">
        <f t="shared" si="15"/>
        <v>0</v>
      </c>
      <c r="AX111" s="9">
        <f t="shared" si="15"/>
        <v>0</v>
      </c>
      <c r="AZ111" s="4">
        <v>2012</v>
      </c>
      <c r="BA111" s="9">
        <f t="shared" si="16"/>
        <v>7.0796553868000003E-2</v>
      </c>
      <c r="BB111" s="9">
        <f t="shared" si="16"/>
        <v>4.3891168530000003E-2</v>
      </c>
      <c r="BC111" s="9">
        <f t="shared" si="16"/>
        <v>0</v>
      </c>
      <c r="BD111" s="9">
        <f t="shared" si="16"/>
        <v>0</v>
      </c>
      <c r="BE111" s="9">
        <f t="shared" si="16"/>
        <v>0</v>
      </c>
      <c r="BF111" s="9">
        <f t="shared" si="16"/>
        <v>6.7945531859E-2</v>
      </c>
      <c r="BG111" s="9">
        <f t="shared" si="16"/>
        <v>1.5147443865999999E-2</v>
      </c>
      <c r="BH111" s="9">
        <f t="shared" si="16"/>
        <v>1.8896326179999999E-2</v>
      </c>
      <c r="BI111" s="9">
        <f t="shared" si="16"/>
        <v>3.1078457035999998E-2</v>
      </c>
      <c r="BJ111" s="9">
        <f t="shared" si="16"/>
        <v>1.1011383291E-2</v>
      </c>
      <c r="BK111" s="9">
        <f t="shared" si="16"/>
        <v>2.1811921354000001E-2</v>
      </c>
      <c r="BL111" s="9">
        <f t="shared" si="16"/>
        <v>3.1593179367999998E-2</v>
      </c>
    </row>
    <row r="112" spans="1:64" x14ac:dyDescent="0.35">
      <c r="B112" s="4">
        <v>2011</v>
      </c>
      <c r="C112" s="10">
        <v>2.3596963682338767E-2</v>
      </c>
      <c r="D112" s="10">
        <v>3.2972194237550712E-2</v>
      </c>
      <c r="E112" s="10">
        <v>-2.241204909461858E-2</v>
      </c>
      <c r="F112" s="10">
        <v>5.9774113085021785E-2</v>
      </c>
      <c r="G112" s="10">
        <v>-2.9544933516735927E-2</v>
      </c>
      <c r="H112" s="10">
        <v>-1.252099873164747E-2</v>
      </c>
      <c r="I112" s="10">
        <v>-1.5902268987738388E-2</v>
      </c>
      <c r="J112" s="10">
        <v>-9.0289981952243692E-2</v>
      </c>
      <c r="K112" s="10">
        <v>-9.528752903327431E-2</v>
      </c>
      <c r="L112" s="10">
        <v>9.6421023254190663E-2</v>
      </c>
      <c r="M112" s="10">
        <v>-4.8512520283814475E-2</v>
      </c>
      <c r="N112" s="10">
        <v>-9.4802419718901243E-3</v>
      </c>
      <c r="S112" s="4">
        <v>2011</v>
      </c>
      <c r="T112" s="82">
        <f>GEOMEAN('[1]X DATA'!R72:AC72)-1</f>
        <v>-1.072860322062108E-2</v>
      </c>
      <c r="U112" s="85">
        <v>-1.072860322062108E-2</v>
      </c>
      <c r="V112" s="7">
        <f t="shared" si="17"/>
        <v>0.98927139677937892</v>
      </c>
      <c r="AL112" s="4">
        <v>2011</v>
      </c>
      <c r="AM112" s="9">
        <f t="shared" si="15"/>
        <v>0</v>
      </c>
      <c r="AN112" s="9">
        <f t="shared" si="15"/>
        <v>0</v>
      </c>
      <c r="AO112" s="9">
        <f t="shared" si="15"/>
        <v>-2.241204909461858E-2</v>
      </c>
      <c r="AP112" s="9">
        <f t="shared" si="15"/>
        <v>0</v>
      </c>
      <c r="AQ112" s="9">
        <f t="shared" si="15"/>
        <v>-2.9544933516735927E-2</v>
      </c>
      <c r="AR112" s="9">
        <f t="shared" si="15"/>
        <v>-1.252099873164747E-2</v>
      </c>
      <c r="AS112" s="9">
        <f t="shared" si="15"/>
        <v>-1.5902268987738388E-2</v>
      </c>
      <c r="AT112" s="9">
        <f t="shared" si="15"/>
        <v>-9.0289981952243692E-2</v>
      </c>
      <c r="AU112" s="9">
        <f t="shared" si="15"/>
        <v>-9.528752903327431E-2</v>
      </c>
      <c r="AV112" s="9">
        <f t="shared" si="15"/>
        <v>0</v>
      </c>
      <c r="AW112" s="9">
        <f t="shared" si="15"/>
        <v>-4.8512520283814475E-2</v>
      </c>
      <c r="AX112" s="9">
        <f t="shared" si="15"/>
        <v>-9.4802419718901243E-3</v>
      </c>
      <c r="AZ112" s="4">
        <v>2011</v>
      </c>
      <c r="BA112" s="9">
        <f t="shared" si="16"/>
        <v>3.1941122256000001E-2</v>
      </c>
      <c r="BB112" s="9">
        <f t="shared" si="16"/>
        <v>2.2247999091999999E-2</v>
      </c>
      <c r="BC112" s="9">
        <f t="shared" si="16"/>
        <v>0</v>
      </c>
      <c r="BD112" s="9">
        <f t="shared" si="16"/>
        <v>5.6883345942999999E-2</v>
      </c>
      <c r="BE112" s="9">
        <f t="shared" si="16"/>
        <v>0</v>
      </c>
      <c r="BF112" s="9">
        <f t="shared" si="16"/>
        <v>0</v>
      </c>
      <c r="BG112" s="9">
        <f t="shared" si="16"/>
        <v>0</v>
      </c>
      <c r="BH112" s="9">
        <f t="shared" si="16"/>
        <v>0</v>
      </c>
      <c r="BI112" s="9">
        <f t="shared" si="16"/>
        <v>0</v>
      </c>
      <c r="BJ112" s="9">
        <f t="shared" si="16"/>
        <v>9.6194373528000005E-2</v>
      </c>
      <c r="BK112" s="9">
        <f t="shared" si="16"/>
        <v>0</v>
      </c>
      <c r="BL112" s="9">
        <f t="shared" si="16"/>
        <v>0</v>
      </c>
    </row>
    <row r="113" spans="2:64" x14ac:dyDescent="0.35">
      <c r="B113" s="4">
        <v>2010</v>
      </c>
      <c r="C113" s="10">
        <v>-4.4057314832076866E-2</v>
      </c>
      <c r="D113" s="10">
        <v>-6.8556963266708237E-3</v>
      </c>
      <c r="E113" s="10">
        <v>6.2423152094540857E-2</v>
      </c>
      <c r="F113" s="10">
        <v>-1.8094423066818299E-2</v>
      </c>
      <c r="G113" s="10">
        <v>-0.11506154633037369</v>
      </c>
      <c r="H113" s="10">
        <v>-9.9723865446169624E-3</v>
      </c>
      <c r="I113" s="10">
        <v>9.4828374724138076E-2</v>
      </c>
      <c r="J113" s="10">
        <v>-3.1048372852978345E-2</v>
      </c>
      <c r="K113" s="10">
        <v>9.798676049304289E-2</v>
      </c>
      <c r="L113" s="10">
        <v>3.6128100600026469E-2</v>
      </c>
      <c r="M113" s="10">
        <v>-4.8144804205568326E-2</v>
      </c>
      <c r="N113" s="10">
        <v>8.0975720803670326E-2</v>
      </c>
      <c r="S113" s="4">
        <v>2010</v>
      </c>
      <c r="T113" s="82">
        <f>GEOMEAN('[1]X DATA'!R73:AC73)-1</f>
        <v>6.2396970062201795E-3</v>
      </c>
      <c r="U113" s="85">
        <v>6.2396970062201795E-3</v>
      </c>
      <c r="V113" s="7">
        <f t="shared" si="17"/>
        <v>1.0062396970062202</v>
      </c>
      <c r="AL113" s="4">
        <v>2010</v>
      </c>
      <c r="AM113" s="9">
        <f t="shared" si="15"/>
        <v>-4.4057314832076866E-2</v>
      </c>
      <c r="AN113" s="9">
        <f t="shared" si="15"/>
        <v>-6.8556963266708237E-3</v>
      </c>
      <c r="AO113" s="9">
        <f t="shared" si="15"/>
        <v>0</v>
      </c>
      <c r="AP113" s="9">
        <f t="shared" si="15"/>
        <v>-1.8094423066818299E-2</v>
      </c>
      <c r="AQ113" s="9">
        <f t="shared" si="15"/>
        <v>-0.11506154633037369</v>
      </c>
      <c r="AR113" s="9">
        <f t="shared" si="15"/>
        <v>-9.9723865446169624E-3</v>
      </c>
      <c r="AS113" s="9">
        <f t="shared" si="15"/>
        <v>0</v>
      </c>
      <c r="AT113" s="9">
        <f t="shared" si="15"/>
        <v>-3.1048372852978345E-2</v>
      </c>
      <c r="AU113" s="9">
        <f t="shared" si="15"/>
        <v>0</v>
      </c>
      <c r="AV113" s="9">
        <f t="shared" si="15"/>
        <v>0</v>
      </c>
      <c r="AW113" s="9">
        <f t="shared" si="15"/>
        <v>-4.8144804205568326E-2</v>
      </c>
      <c r="AX113" s="9">
        <f t="shared" si="15"/>
        <v>0</v>
      </c>
      <c r="AZ113" s="4">
        <v>2010</v>
      </c>
      <c r="BA113" s="9">
        <f t="shared" si="16"/>
        <v>0</v>
      </c>
      <c r="BB113" s="9">
        <f t="shared" si="16"/>
        <v>0</v>
      </c>
      <c r="BC113" s="9">
        <f t="shared" si="16"/>
        <v>5.2403368882999998E-2</v>
      </c>
      <c r="BD113" s="9">
        <f t="shared" si="16"/>
        <v>0</v>
      </c>
      <c r="BE113" s="9">
        <f t="shared" si="16"/>
        <v>0</v>
      </c>
      <c r="BF113" s="9">
        <f t="shared" si="16"/>
        <v>0</v>
      </c>
      <c r="BG113" s="9">
        <f t="shared" si="16"/>
        <v>8.9025746971000005E-2</v>
      </c>
      <c r="BH113" s="9">
        <f t="shared" si="16"/>
        <v>0</v>
      </c>
      <c r="BI113" s="9">
        <f t="shared" si="16"/>
        <v>0.101846095658</v>
      </c>
      <c r="BJ113" s="9">
        <f t="shared" si="16"/>
        <v>3.5893397361000001E-2</v>
      </c>
      <c r="BK113" s="9">
        <f t="shared" si="16"/>
        <v>0</v>
      </c>
      <c r="BL113" s="9">
        <f t="shared" si="16"/>
        <v>7.9414793107000003E-2</v>
      </c>
    </row>
    <row r="114" spans="2:64" x14ac:dyDescent="0.35">
      <c r="B114" s="4">
        <v>2009</v>
      </c>
      <c r="C114" s="10">
        <v>-9.8132805859118877E-2</v>
      </c>
      <c r="D114" s="10">
        <v>-0.10259322907181112</v>
      </c>
      <c r="E114" s="10">
        <v>6.3376088816460951E-2</v>
      </c>
      <c r="F114" s="10">
        <v>0.12804052511043018</v>
      </c>
      <c r="G114" s="10">
        <v>0.11830604549940538</v>
      </c>
      <c r="H114" s="10">
        <v>-5.6875065258914503E-3</v>
      </c>
      <c r="I114" s="10">
        <v>9.1301177266923883E-2</v>
      </c>
      <c r="J114" s="10">
        <v>5.4358440865115654E-2</v>
      </c>
      <c r="K114" s="10">
        <v>3.8288332835096028E-2</v>
      </c>
      <c r="L114" s="10">
        <v>-1.2495870359495176E-2</v>
      </c>
      <c r="M114" s="10">
        <v>2.0021847828003869E-2</v>
      </c>
      <c r="N114" s="10">
        <v>1.4402697365044403E-2</v>
      </c>
      <c r="S114" s="4">
        <v>2009</v>
      </c>
      <c r="T114" s="82">
        <f>GEOMEAN('[1]X DATA'!R74:AC74)-1</f>
        <v>2.3260940294516974E-2</v>
      </c>
      <c r="U114" s="85">
        <v>2.3260940294516974E-2</v>
      </c>
      <c r="V114" s="7">
        <f t="shared" si="17"/>
        <v>1.023260940294517</v>
      </c>
      <c r="AL114" s="4">
        <v>2009</v>
      </c>
      <c r="AM114" s="9">
        <f t="shared" si="15"/>
        <v>-9.8132805859118877E-2</v>
      </c>
      <c r="AN114" s="9">
        <f t="shared" si="15"/>
        <v>-0.10259322907181112</v>
      </c>
      <c r="AO114" s="9">
        <f t="shared" si="15"/>
        <v>0</v>
      </c>
      <c r="AP114" s="9">
        <f t="shared" si="15"/>
        <v>0</v>
      </c>
      <c r="AQ114" s="9">
        <f t="shared" si="15"/>
        <v>0</v>
      </c>
      <c r="AR114" s="9">
        <f t="shared" si="15"/>
        <v>-5.6875065258914503E-3</v>
      </c>
      <c r="AS114" s="9">
        <f t="shared" si="15"/>
        <v>0</v>
      </c>
      <c r="AT114" s="9">
        <f t="shared" si="15"/>
        <v>0</v>
      </c>
      <c r="AU114" s="9">
        <f t="shared" si="15"/>
        <v>0</v>
      </c>
      <c r="AV114" s="9">
        <f t="shared" si="15"/>
        <v>-1.2495870359495176E-2</v>
      </c>
      <c r="AW114" s="9">
        <f t="shared" si="15"/>
        <v>0</v>
      </c>
      <c r="AX114" s="9">
        <f t="shared" si="15"/>
        <v>0</v>
      </c>
      <c r="AZ114" s="4">
        <v>2009</v>
      </c>
      <c r="BA114" s="9">
        <f t="shared" si="16"/>
        <v>0</v>
      </c>
      <c r="BB114" s="9">
        <f t="shared" si="16"/>
        <v>0</v>
      </c>
      <c r="BC114" s="9">
        <f t="shared" si="16"/>
        <v>4.8337987555000003E-2</v>
      </c>
      <c r="BD114" s="9">
        <f t="shared" si="16"/>
        <v>0.11742397304</v>
      </c>
      <c r="BE114" s="9">
        <f t="shared" si="16"/>
        <v>0.127836478575</v>
      </c>
      <c r="BF114" s="9">
        <f t="shared" si="16"/>
        <v>0</v>
      </c>
      <c r="BG114" s="9">
        <f t="shared" si="16"/>
        <v>9.7234352625000006E-2</v>
      </c>
      <c r="BH114" s="9">
        <f t="shared" si="16"/>
        <v>3.9628209220000002E-2</v>
      </c>
      <c r="BI114" s="9">
        <f t="shared" si="16"/>
        <v>3.7641692493999998E-2</v>
      </c>
      <c r="BJ114" s="9">
        <f t="shared" si="16"/>
        <v>0</v>
      </c>
      <c r="BK114" s="9">
        <f t="shared" si="16"/>
        <v>7.0875085050000003E-3</v>
      </c>
      <c r="BL114" s="9">
        <f t="shared" si="16"/>
        <v>2.1206005505999999E-2</v>
      </c>
    </row>
    <row r="115" spans="2:64" x14ac:dyDescent="0.35">
      <c r="B115" s="4">
        <v>2008</v>
      </c>
      <c r="C115" s="10">
        <v>-9.2378504141737539E-2</v>
      </c>
      <c r="D115" s="10">
        <v>1.4326995118802532E-2</v>
      </c>
      <c r="E115" s="10">
        <v>-1.0521810118292452E-2</v>
      </c>
      <c r="F115" s="10">
        <v>5.4277987431536223E-2</v>
      </c>
      <c r="G115" s="10">
        <v>9.7377847817339269E-3</v>
      </c>
      <c r="H115" s="10">
        <v>-8.1787992954752364E-2</v>
      </c>
      <c r="I115" s="10">
        <v>-3.2095160451253268E-2</v>
      </c>
      <c r="J115" s="10">
        <v>-4.0523565134825024E-2</v>
      </c>
      <c r="K115" s="10">
        <v>-0.1445899496997145</v>
      </c>
      <c r="L115" s="10">
        <v>-0.20178309556852891</v>
      </c>
      <c r="M115" s="10">
        <v>-5.4050544032013481E-2</v>
      </c>
      <c r="N115" s="10">
        <v>6.0121768999059189E-2</v>
      </c>
      <c r="S115" s="4">
        <v>2008</v>
      </c>
      <c r="T115" s="82">
        <f>GEOMEAN('[1]X DATA'!R75:AC75)-1</f>
        <v>-4.6292637313747664E-2</v>
      </c>
      <c r="U115" s="85">
        <v>-4.6292637313747664E-2</v>
      </c>
      <c r="V115" s="7">
        <f t="shared" si="17"/>
        <v>0.95370736268625234</v>
      </c>
      <c r="AL115" s="4">
        <v>2008</v>
      </c>
      <c r="AM115" s="9">
        <f t="shared" si="15"/>
        <v>-9.2378504141737539E-2</v>
      </c>
      <c r="AN115" s="9">
        <f t="shared" si="15"/>
        <v>0</v>
      </c>
      <c r="AO115" s="9">
        <f t="shared" si="15"/>
        <v>-1.0521810118292452E-2</v>
      </c>
      <c r="AP115" s="9">
        <f t="shared" si="15"/>
        <v>0</v>
      </c>
      <c r="AQ115" s="9">
        <f t="shared" si="15"/>
        <v>0</v>
      </c>
      <c r="AR115" s="9">
        <f t="shared" si="15"/>
        <v>-8.1787992954752364E-2</v>
      </c>
      <c r="AS115" s="9">
        <f t="shared" si="15"/>
        <v>-3.2095160451253268E-2</v>
      </c>
      <c r="AT115" s="9">
        <f t="shared" si="15"/>
        <v>-4.0523565134825024E-2</v>
      </c>
      <c r="AU115" s="9">
        <f t="shared" si="15"/>
        <v>-0.1445899496997145</v>
      </c>
      <c r="AV115" s="9">
        <f t="shared" si="15"/>
        <v>-0.20178309556852891</v>
      </c>
      <c r="AW115" s="9">
        <f t="shared" si="15"/>
        <v>-5.4050544032013481E-2</v>
      </c>
      <c r="AX115" s="9">
        <f t="shared" si="15"/>
        <v>0</v>
      </c>
      <c r="AZ115" s="4">
        <v>2008</v>
      </c>
      <c r="BA115" s="9">
        <f t="shared" si="16"/>
        <v>0</v>
      </c>
      <c r="BB115" s="9">
        <f t="shared" si="16"/>
        <v>3.2548498777000001E-2</v>
      </c>
      <c r="BC115" s="9">
        <f t="shared" si="16"/>
        <v>0</v>
      </c>
      <c r="BD115" s="9">
        <f t="shared" si="16"/>
        <v>4.6976161788000001E-2</v>
      </c>
      <c r="BE115" s="9">
        <f t="shared" si="16"/>
        <v>1.3149033931E-2</v>
      </c>
      <c r="BF115" s="9">
        <f t="shared" si="16"/>
        <v>0</v>
      </c>
      <c r="BG115" s="9">
        <f t="shared" si="16"/>
        <v>0</v>
      </c>
      <c r="BH115" s="9">
        <f t="shared" si="16"/>
        <v>0</v>
      </c>
      <c r="BI115" s="9">
        <f t="shared" si="16"/>
        <v>0</v>
      </c>
      <c r="BJ115" s="9">
        <f t="shared" si="16"/>
        <v>0</v>
      </c>
      <c r="BK115" s="9">
        <f t="shared" si="16"/>
        <v>0</v>
      </c>
      <c r="BL115" s="9">
        <f t="shared" si="16"/>
        <v>5.5805576225999999E-2</v>
      </c>
    </row>
    <row r="116" spans="2:64" x14ac:dyDescent="0.35">
      <c r="B116" s="4">
        <v>2007</v>
      </c>
      <c r="C116" s="10">
        <v>6.7666920574100953E-3</v>
      </c>
      <c r="D116" s="10">
        <v>8.068964942177681E-3</v>
      </c>
      <c r="E116" s="10">
        <v>2.5490282295157041E-2</v>
      </c>
      <c r="F116" s="10">
        <v>4.441160937770694E-2</v>
      </c>
      <c r="G116" s="10">
        <v>1.7545624619561995E-2</v>
      </c>
      <c r="H116" s="10">
        <v>1.2217762593511594E-3</v>
      </c>
      <c r="I116" s="10">
        <v>-1.4727808740969683E-2</v>
      </c>
      <c r="J116" s="10">
        <v>-1.5627053200740648E-2</v>
      </c>
      <c r="K116" s="10">
        <v>5.3500033115619905E-2</v>
      </c>
      <c r="L116" s="10">
        <v>3.9290819854827186E-2</v>
      </c>
      <c r="M116" s="10">
        <v>-3.2883470158366235E-2</v>
      </c>
      <c r="N116" s="10">
        <v>-2.2507516426582552E-2</v>
      </c>
      <c r="P116" s="2" t="s">
        <v>68</v>
      </c>
      <c r="S116" s="4">
        <v>2007</v>
      </c>
      <c r="T116" s="82">
        <f>GEOMEAN('[1]X DATA'!R76:AC76)-1</f>
        <v>8.862988111191239E-3</v>
      </c>
      <c r="U116" s="85">
        <v>8.862988111191239E-3</v>
      </c>
      <c r="V116" s="7">
        <f t="shared" si="17"/>
        <v>1.0088629881111912</v>
      </c>
      <c r="AL116" s="4">
        <v>2007</v>
      </c>
      <c r="AM116" s="9">
        <f t="shared" si="15"/>
        <v>0</v>
      </c>
      <c r="AN116" s="9">
        <f t="shared" si="15"/>
        <v>0</v>
      </c>
      <c r="AO116" s="9">
        <f t="shared" si="15"/>
        <v>0</v>
      </c>
      <c r="AP116" s="9">
        <f t="shared" si="15"/>
        <v>0</v>
      </c>
      <c r="AQ116" s="9">
        <f t="shared" si="15"/>
        <v>0</v>
      </c>
      <c r="AR116" s="9">
        <f t="shared" si="15"/>
        <v>0</v>
      </c>
      <c r="AS116" s="9">
        <f t="shared" si="15"/>
        <v>-1.4727808740969683E-2</v>
      </c>
      <c r="AT116" s="9">
        <f t="shared" si="15"/>
        <v>-1.5627053200740648E-2</v>
      </c>
      <c r="AU116" s="9">
        <f t="shared" si="15"/>
        <v>0</v>
      </c>
      <c r="AV116" s="9">
        <f t="shared" si="15"/>
        <v>0</v>
      </c>
      <c r="AW116" s="9">
        <f t="shared" si="15"/>
        <v>-3.2883470158366235E-2</v>
      </c>
      <c r="AX116" s="9">
        <f t="shared" si="15"/>
        <v>-2.2507516426582552E-2</v>
      </c>
      <c r="AZ116" s="4">
        <v>2007</v>
      </c>
      <c r="BA116" s="9">
        <f t="shared" si="16"/>
        <v>7.7600381699999997E-3</v>
      </c>
      <c r="BB116" s="9">
        <f t="shared" si="16"/>
        <v>7.5061853899999996E-3</v>
      </c>
      <c r="BC116" s="9">
        <f t="shared" si="16"/>
        <v>2.3446149531999999E-2</v>
      </c>
      <c r="BD116" s="9">
        <f t="shared" si="16"/>
        <v>5.5246874302000003E-2</v>
      </c>
      <c r="BE116" s="9">
        <f t="shared" si="16"/>
        <v>2.146260874E-2</v>
      </c>
      <c r="BF116" s="9">
        <f t="shared" si="16"/>
        <v>6.0871815080000002E-3</v>
      </c>
      <c r="BG116" s="9">
        <f t="shared" si="16"/>
        <v>0</v>
      </c>
      <c r="BH116" s="9">
        <f t="shared" si="16"/>
        <v>0</v>
      </c>
      <c r="BI116" s="9">
        <f t="shared" si="16"/>
        <v>5.3015442857000002E-2</v>
      </c>
      <c r="BJ116" s="9">
        <f t="shared" si="16"/>
        <v>5.0293821728000003E-2</v>
      </c>
      <c r="BK116" s="9">
        <f t="shared" si="16"/>
        <v>0</v>
      </c>
      <c r="BL116" s="9">
        <f t="shared" si="16"/>
        <v>0</v>
      </c>
    </row>
    <row r="117" spans="2:64" x14ac:dyDescent="0.35">
      <c r="B117" s="4">
        <v>2006</v>
      </c>
      <c r="C117" s="10">
        <v>6.1398727211882109E-2</v>
      </c>
      <c r="D117" s="10">
        <v>-2.2120397336193864E-3</v>
      </c>
      <c r="E117" s="10">
        <v>3.2958457605958502E-2</v>
      </c>
      <c r="F117" s="10">
        <v>4.7758740911719721E-2</v>
      </c>
      <c r="G117" s="10">
        <v>-3.8833748106733679E-2</v>
      </c>
      <c r="H117" s="10">
        <v>-6.6123106022608624E-5</v>
      </c>
      <c r="I117" s="10">
        <v>9.8988528275958387E-3</v>
      </c>
      <c r="J117" s="10">
        <v>2.7494786743174959E-2</v>
      </c>
      <c r="K117" s="10">
        <v>1.5460547037708938E-3</v>
      </c>
      <c r="L117" s="10">
        <v>3.8894000318875133E-2</v>
      </c>
      <c r="M117" s="10">
        <v>2.9884138245642733E-2</v>
      </c>
      <c r="N117" s="10">
        <v>3.1392578577144281E-2</v>
      </c>
      <c r="S117" s="4">
        <v>2006</v>
      </c>
      <c r="T117" s="82">
        <f>GEOMEAN('[1]X DATA'!R77:AC77)-1</f>
        <v>1.9675302753449975E-2</v>
      </c>
      <c r="U117" s="85">
        <v>1.9675302753449975E-2</v>
      </c>
      <c r="V117" s="7">
        <f t="shared" si="17"/>
        <v>1.01967530275345</v>
      </c>
      <c r="AL117" s="4">
        <v>2006</v>
      </c>
      <c r="AM117" s="9">
        <f t="shared" si="15"/>
        <v>0</v>
      </c>
      <c r="AN117" s="9">
        <f t="shared" si="15"/>
        <v>-2.2120397336193864E-3</v>
      </c>
      <c r="AO117" s="9">
        <f t="shared" si="15"/>
        <v>0</v>
      </c>
      <c r="AP117" s="9">
        <f t="shared" si="15"/>
        <v>0</v>
      </c>
      <c r="AQ117" s="9">
        <f t="shared" si="15"/>
        <v>-3.8833748106733679E-2</v>
      </c>
      <c r="AR117" s="9">
        <f t="shared" si="15"/>
        <v>-6.6123106022608624E-5</v>
      </c>
      <c r="AS117" s="9">
        <f t="shared" si="15"/>
        <v>0</v>
      </c>
      <c r="AT117" s="9">
        <f t="shared" si="15"/>
        <v>0</v>
      </c>
      <c r="AU117" s="9">
        <f t="shared" si="15"/>
        <v>0</v>
      </c>
      <c r="AV117" s="9">
        <f t="shared" si="15"/>
        <v>0</v>
      </c>
      <c r="AW117" s="9">
        <f t="shared" si="15"/>
        <v>0</v>
      </c>
      <c r="AX117" s="9">
        <f t="shared" si="15"/>
        <v>0</v>
      </c>
      <c r="AZ117" s="4">
        <v>2006</v>
      </c>
      <c r="BA117" s="9">
        <f t="shared" si="16"/>
        <v>7.2039184261999997E-2</v>
      </c>
      <c r="BB117" s="9">
        <f t="shared" si="16"/>
        <v>0</v>
      </c>
      <c r="BC117" s="9">
        <f t="shared" si="16"/>
        <v>4.3351818381000003E-2</v>
      </c>
      <c r="BD117" s="9">
        <f t="shared" si="16"/>
        <v>3.9944511800999997E-2</v>
      </c>
      <c r="BE117" s="9">
        <f t="shared" si="16"/>
        <v>0</v>
      </c>
      <c r="BF117" s="9">
        <f t="shared" si="16"/>
        <v>0</v>
      </c>
      <c r="BG117" s="9">
        <f t="shared" si="16"/>
        <v>7.4263358769999996E-3</v>
      </c>
      <c r="BH117" s="9">
        <f t="shared" si="16"/>
        <v>2.8599552468E-2</v>
      </c>
      <c r="BI117" s="9">
        <f t="shared" si="16"/>
        <v>8.2905350869999991E-3</v>
      </c>
      <c r="BJ117" s="9">
        <f t="shared" si="16"/>
        <v>4.0164590201000001E-2</v>
      </c>
      <c r="BK117" s="9">
        <f t="shared" si="16"/>
        <v>2.9294856370999999E-2</v>
      </c>
      <c r="BL117" s="9">
        <f t="shared" si="16"/>
        <v>2.7677637080000001E-2</v>
      </c>
    </row>
    <row r="118" spans="2:64" x14ac:dyDescent="0.35">
      <c r="B118" s="4">
        <v>2005</v>
      </c>
      <c r="C118" s="10">
        <v>-1.8347112099656671E-2</v>
      </c>
      <c r="D118" s="10">
        <v>4.3209332549552393E-2</v>
      </c>
      <c r="E118" s="10">
        <v>-2.5122096806684646E-2</v>
      </c>
      <c r="F118" s="10">
        <v>-2.3510452881489563E-2</v>
      </c>
      <c r="G118" s="10">
        <v>4.8335685648348559E-4</v>
      </c>
      <c r="H118" s="10">
        <v>1.3269484377116614E-2</v>
      </c>
      <c r="I118" s="10">
        <v>3.0655737862611554E-2</v>
      </c>
      <c r="J118" s="10">
        <v>2.5266166781464428E-2</v>
      </c>
      <c r="K118" s="10">
        <v>4.4541855203619418E-2</v>
      </c>
      <c r="L118" s="10">
        <v>-2.9205697748800108E-2</v>
      </c>
      <c r="M118" s="10">
        <v>2.445593789705347E-2</v>
      </c>
      <c r="N118" s="10">
        <v>4.6533800024711525E-2</v>
      </c>
      <c r="S118" s="4">
        <v>2005</v>
      </c>
      <c r="T118" s="82">
        <f>GEOMEAN('[1]X DATA'!R78:AC78)-1</f>
        <v>1.0634983746237392E-2</v>
      </c>
      <c r="U118" s="85">
        <v>1.0634983746237392E-2</v>
      </c>
      <c r="V118" s="7">
        <f t="shared" si="17"/>
        <v>1.0106349837462374</v>
      </c>
      <c r="AL118" s="4">
        <v>2005</v>
      </c>
      <c r="AM118" s="9">
        <f t="shared" si="15"/>
        <v>-1.8347112099656671E-2</v>
      </c>
      <c r="AN118" s="9">
        <f t="shared" si="15"/>
        <v>0</v>
      </c>
      <c r="AO118" s="9">
        <f t="shared" si="15"/>
        <v>-2.5122096806684646E-2</v>
      </c>
      <c r="AP118" s="9">
        <f t="shared" si="15"/>
        <v>-2.3510452881489563E-2</v>
      </c>
      <c r="AQ118" s="9">
        <f t="shared" si="15"/>
        <v>0</v>
      </c>
      <c r="AR118" s="9">
        <f t="shared" si="15"/>
        <v>0</v>
      </c>
      <c r="AS118" s="9">
        <f t="shared" si="15"/>
        <v>0</v>
      </c>
      <c r="AT118" s="9">
        <f t="shared" si="15"/>
        <v>0</v>
      </c>
      <c r="AU118" s="9">
        <f t="shared" si="15"/>
        <v>0</v>
      </c>
      <c r="AV118" s="9">
        <f t="shared" si="15"/>
        <v>-2.9205697748800108E-2</v>
      </c>
      <c r="AW118" s="9">
        <f t="shared" si="15"/>
        <v>0</v>
      </c>
      <c r="AX118" s="9">
        <f t="shared" si="15"/>
        <v>0</v>
      </c>
      <c r="AZ118" s="4">
        <v>2005</v>
      </c>
      <c r="BA118" s="9">
        <f t="shared" si="16"/>
        <v>0</v>
      </c>
      <c r="BB118" s="9">
        <f t="shared" si="16"/>
        <v>7.6241557441999994E-2</v>
      </c>
      <c r="BC118" s="9">
        <f t="shared" si="16"/>
        <v>0</v>
      </c>
      <c r="BD118" s="9">
        <f t="shared" si="16"/>
        <v>0</v>
      </c>
      <c r="BE118" s="9">
        <f t="shared" si="16"/>
        <v>0</v>
      </c>
      <c r="BF118" s="9">
        <f t="shared" si="16"/>
        <v>2.8882618855999999E-2</v>
      </c>
      <c r="BG118" s="9">
        <f t="shared" si="16"/>
        <v>4.4989965492000003E-2</v>
      </c>
      <c r="BH118" s="9">
        <f t="shared" si="16"/>
        <v>2.5181025248000002E-2</v>
      </c>
      <c r="BI118" s="9">
        <f t="shared" si="16"/>
        <v>5.2971279782000003E-2</v>
      </c>
      <c r="BJ118" s="9">
        <f t="shared" si="16"/>
        <v>0</v>
      </c>
      <c r="BK118" s="9">
        <f t="shared" si="16"/>
        <v>1.6747305572999999E-2</v>
      </c>
      <c r="BL118" s="9">
        <f t="shared" si="16"/>
        <v>5.0164264681E-2</v>
      </c>
    </row>
    <row r="119" spans="2:64" x14ac:dyDescent="0.35">
      <c r="B119" s="4">
        <v>2004</v>
      </c>
      <c r="C119" s="10">
        <v>1.4140665903047411E-2</v>
      </c>
      <c r="D119" s="10">
        <v>2.3084356833252606E-2</v>
      </c>
      <c r="E119" s="10">
        <v>5.6267339088489354E-3</v>
      </c>
      <c r="F119" s="10">
        <v>-2.2620941014493079E-2</v>
      </c>
      <c r="G119" s="10">
        <v>3.3625107145234256E-3</v>
      </c>
      <c r="H119" s="10">
        <v>2.1910248976547031E-2</v>
      </c>
      <c r="I119" s="10">
        <v>-3.2453533169977011E-2</v>
      </c>
      <c r="J119" s="10">
        <v>4.4161093643362292E-3</v>
      </c>
      <c r="K119" s="10">
        <v>2.6135668636710241E-2</v>
      </c>
      <c r="L119" s="10">
        <v>3.40997085666781E-2</v>
      </c>
      <c r="M119" s="10">
        <v>6.831324466709221E-2</v>
      </c>
      <c r="N119" s="10">
        <v>4.3862591379710159E-2</v>
      </c>
      <c r="S119" s="4">
        <v>2004</v>
      </c>
      <c r="T119" s="82">
        <f>GEOMEAN('[1]X DATA'!R79:AC79)-1</f>
        <v>1.5483558486831361E-2</v>
      </c>
      <c r="U119" s="85">
        <v>1.5483558486831361E-2</v>
      </c>
      <c r="V119" s="7">
        <f t="shared" si="17"/>
        <v>1.0154835584868314</v>
      </c>
      <c r="AL119" s="4">
        <v>2004</v>
      </c>
      <c r="AM119" s="9">
        <f t="shared" si="15"/>
        <v>0</v>
      </c>
      <c r="AN119" s="9">
        <f t="shared" si="15"/>
        <v>0</v>
      </c>
      <c r="AO119" s="9">
        <f t="shared" si="15"/>
        <v>0</v>
      </c>
      <c r="AP119" s="9">
        <f t="shared" si="15"/>
        <v>-2.2620941014493079E-2</v>
      </c>
      <c r="AQ119" s="9">
        <f t="shared" si="15"/>
        <v>0</v>
      </c>
      <c r="AR119" s="9">
        <f t="shared" si="15"/>
        <v>0</v>
      </c>
      <c r="AS119" s="9">
        <f t="shared" si="15"/>
        <v>-3.2453533169977011E-2</v>
      </c>
      <c r="AT119" s="9">
        <f t="shared" si="15"/>
        <v>0</v>
      </c>
      <c r="AU119" s="9">
        <f t="shared" si="15"/>
        <v>0</v>
      </c>
      <c r="AV119" s="9">
        <f t="shared" si="15"/>
        <v>0</v>
      </c>
      <c r="AW119" s="9">
        <f t="shared" si="15"/>
        <v>0</v>
      </c>
      <c r="AX119" s="9">
        <f t="shared" si="15"/>
        <v>0</v>
      </c>
      <c r="AZ119" s="4">
        <v>2004</v>
      </c>
      <c r="BA119" s="9">
        <f t="shared" si="16"/>
        <v>2.6421184468E-2</v>
      </c>
      <c r="BB119" s="9">
        <f t="shared" si="16"/>
        <v>3.3176699828999998E-2</v>
      </c>
      <c r="BC119" s="9">
        <f t="shared" si="16"/>
        <v>1.6937309934999999E-2</v>
      </c>
      <c r="BD119" s="9">
        <f t="shared" si="16"/>
        <v>0</v>
      </c>
      <c r="BE119" s="9">
        <f t="shared" si="16"/>
        <v>0</v>
      </c>
      <c r="BF119" s="9">
        <f t="shared" si="16"/>
        <v>2.8999868142999999E-2</v>
      </c>
      <c r="BG119" s="9">
        <f t="shared" si="16"/>
        <v>0</v>
      </c>
      <c r="BH119" s="9">
        <f t="shared" si="16"/>
        <v>1.4326341451999999E-2</v>
      </c>
      <c r="BI119" s="9">
        <f t="shared" si="16"/>
        <v>4.852042493E-2</v>
      </c>
      <c r="BJ119" s="9">
        <f t="shared" si="16"/>
        <v>1.3628451563999999E-2</v>
      </c>
      <c r="BK119" s="9">
        <f t="shared" si="16"/>
        <v>5.5431402042999997E-2</v>
      </c>
      <c r="BL119" s="9">
        <f t="shared" si="16"/>
        <v>4.8994205733E-2</v>
      </c>
    </row>
    <row r="120" spans="2:64" x14ac:dyDescent="0.35">
      <c r="B120" s="4">
        <v>2003</v>
      </c>
      <c r="C120" s="10">
        <v>-4.1747682532574437E-2</v>
      </c>
      <c r="D120" s="10">
        <v>-2.2949885539891413E-2</v>
      </c>
      <c r="E120" s="10">
        <v>-1.9647922317524213E-2</v>
      </c>
      <c r="F120" s="10">
        <v>9.8011881762312347E-2</v>
      </c>
      <c r="G120" s="10">
        <v>6.0592627757229511E-2</v>
      </c>
      <c r="H120" s="10">
        <v>2.4166021531299986E-2</v>
      </c>
      <c r="I120" s="10">
        <v>2.4206502726915824E-2</v>
      </c>
      <c r="J120" s="10">
        <v>2.4149181031254408E-2</v>
      </c>
      <c r="K120" s="10">
        <v>3.0826496107368762E-2</v>
      </c>
      <c r="L120" s="10">
        <v>6.2328994769186297E-2</v>
      </c>
      <c r="M120" s="10">
        <v>2.2232142369701169E-2</v>
      </c>
      <c r="N120" s="10">
        <v>7.8124557088493862E-2</v>
      </c>
      <c r="S120" s="4">
        <v>2003</v>
      </c>
      <c r="T120" s="82">
        <f>GEOMEAN('[1]X DATA'!R80:AC80)-1</f>
        <v>2.7566378039215689E-2</v>
      </c>
      <c r="U120" s="85">
        <v>2.7566378039215689E-2</v>
      </c>
      <c r="V120" s="7">
        <f t="shared" si="17"/>
        <v>1.0275663780392157</v>
      </c>
      <c r="AL120" s="4">
        <v>2003</v>
      </c>
      <c r="AM120" s="9">
        <f t="shared" si="15"/>
        <v>-4.1747682532574437E-2</v>
      </c>
      <c r="AN120" s="9">
        <f t="shared" si="15"/>
        <v>-2.2949885539891413E-2</v>
      </c>
      <c r="AO120" s="9">
        <f t="shared" si="15"/>
        <v>-1.9647922317524213E-2</v>
      </c>
      <c r="AP120" s="9">
        <f t="shared" si="15"/>
        <v>0</v>
      </c>
      <c r="AQ120" s="9">
        <f t="shared" si="15"/>
        <v>0</v>
      </c>
      <c r="AR120" s="9">
        <f t="shared" si="15"/>
        <v>0</v>
      </c>
      <c r="AS120" s="9">
        <f t="shared" si="15"/>
        <v>0</v>
      </c>
      <c r="AT120" s="9">
        <f t="shared" si="15"/>
        <v>0</v>
      </c>
      <c r="AU120" s="9">
        <f t="shared" si="15"/>
        <v>0</v>
      </c>
      <c r="AV120" s="9">
        <f t="shared" si="15"/>
        <v>0</v>
      </c>
      <c r="AW120" s="9">
        <f t="shared" si="15"/>
        <v>0</v>
      </c>
      <c r="AX120" s="9">
        <f t="shared" si="15"/>
        <v>0</v>
      </c>
      <c r="AZ120" s="4">
        <v>2003</v>
      </c>
      <c r="BA120" s="9">
        <f t="shared" si="16"/>
        <v>0</v>
      </c>
      <c r="BB120" s="9">
        <f t="shared" si="16"/>
        <v>0</v>
      </c>
      <c r="BC120" s="9">
        <f t="shared" si="16"/>
        <v>0</v>
      </c>
      <c r="BD120" s="9">
        <f t="shared" si="16"/>
        <v>7.5600099988999997E-2</v>
      </c>
      <c r="BE120" s="9">
        <f t="shared" si="16"/>
        <v>8.4827190474000003E-2</v>
      </c>
      <c r="BF120" s="9">
        <f t="shared" si="16"/>
        <v>3.2309218314999999E-2</v>
      </c>
      <c r="BG120" s="9">
        <f t="shared" si="16"/>
        <v>2.5947224705999999E-2</v>
      </c>
      <c r="BH120" s="9">
        <f t="shared" si="16"/>
        <v>2.5513156169999999E-3</v>
      </c>
      <c r="BI120" s="9">
        <f t="shared" si="16"/>
        <v>3.7654491924E-2</v>
      </c>
      <c r="BJ120" s="9">
        <f t="shared" si="16"/>
        <v>6.7301435797E-2</v>
      </c>
      <c r="BK120" s="9">
        <f t="shared" si="16"/>
        <v>1.9999590518000002E-2</v>
      </c>
      <c r="BL120" s="9">
        <f t="shared" si="16"/>
        <v>8.0409877413E-2</v>
      </c>
    </row>
    <row r="121" spans="2:64" x14ac:dyDescent="0.35">
      <c r="B121" s="4">
        <v>2002</v>
      </c>
      <c r="C121" s="10">
        <v>-5.313458966392659E-2</v>
      </c>
      <c r="D121" s="10">
        <v>7.0143625190572934E-3</v>
      </c>
      <c r="E121" s="10">
        <v>5.4092291763460976E-2</v>
      </c>
      <c r="F121" s="10">
        <v>6.6270501125118564E-3</v>
      </c>
      <c r="G121" s="10">
        <v>1.2670618328280092E-2</v>
      </c>
      <c r="H121" s="10">
        <v>-3.9805657407491646E-2</v>
      </c>
      <c r="I121" s="10">
        <v>-9.8720159695769083E-2</v>
      </c>
      <c r="J121" s="10">
        <v>-2.2699179795626634E-3</v>
      </c>
      <c r="K121" s="10">
        <v>-0.10739351546368459</v>
      </c>
      <c r="L121" s="10">
        <v>5.3745324984217469E-2</v>
      </c>
      <c r="M121" s="10">
        <v>4.5385459517507609E-2</v>
      </c>
      <c r="N121" s="10">
        <v>-3.3624539499099604E-2</v>
      </c>
      <c r="S121" s="4">
        <v>2002</v>
      </c>
      <c r="T121" s="82">
        <f>GEOMEAN('[1]X DATA'!R81:AC81)-1</f>
        <v>-1.4365781103002906E-2</v>
      </c>
      <c r="U121" s="85">
        <v>-1.4365781103002906E-2</v>
      </c>
      <c r="V121" s="7">
        <f t="shared" si="17"/>
        <v>0.98563421889699709</v>
      </c>
      <c r="AL121" s="4">
        <v>2002</v>
      </c>
      <c r="AM121" s="9">
        <f t="shared" si="15"/>
        <v>-5.313458966392659E-2</v>
      </c>
      <c r="AN121" s="9">
        <f t="shared" si="15"/>
        <v>0</v>
      </c>
      <c r="AO121" s="9">
        <f t="shared" si="15"/>
        <v>0</v>
      </c>
      <c r="AP121" s="9">
        <f t="shared" ref="AP121:AX121" si="18">IF(F121&lt;0,F121,0)</f>
        <v>0</v>
      </c>
      <c r="AQ121" s="9">
        <f t="shared" si="18"/>
        <v>0</v>
      </c>
      <c r="AR121" s="9">
        <f t="shared" si="18"/>
        <v>-3.9805657407491646E-2</v>
      </c>
      <c r="AS121" s="9">
        <f t="shared" si="18"/>
        <v>-9.8720159695769083E-2</v>
      </c>
      <c r="AT121" s="9">
        <f t="shared" si="18"/>
        <v>-2.2699179795626634E-3</v>
      </c>
      <c r="AU121" s="9">
        <f t="shared" si="18"/>
        <v>-0.10739351546368459</v>
      </c>
      <c r="AV121" s="9">
        <f t="shared" si="18"/>
        <v>0</v>
      </c>
      <c r="AW121" s="9">
        <f t="shared" si="18"/>
        <v>0</v>
      </c>
      <c r="AX121" s="9">
        <f t="shared" si="18"/>
        <v>-3.3624539499099604E-2</v>
      </c>
      <c r="AZ121" s="4">
        <v>2002</v>
      </c>
      <c r="BA121" s="9">
        <f t="shared" si="16"/>
        <v>0</v>
      </c>
      <c r="BB121" s="9">
        <f t="shared" si="16"/>
        <v>7.1977884009999998E-3</v>
      </c>
      <c r="BC121" s="9">
        <f t="shared" si="16"/>
        <v>5.8218645263000003E-2</v>
      </c>
      <c r="BD121" s="9">
        <f t="shared" ref="BD121:BL121" si="19">IF(F75&gt;0,F75,0)</f>
        <v>1.9964083837000001E-2</v>
      </c>
      <c r="BE121" s="9">
        <f t="shared" si="19"/>
        <v>2.4693204555000001E-2</v>
      </c>
      <c r="BF121" s="9">
        <f t="shared" si="19"/>
        <v>0</v>
      </c>
      <c r="BG121" s="9">
        <f t="shared" si="19"/>
        <v>0</v>
      </c>
      <c r="BH121" s="9">
        <f t="shared" si="19"/>
        <v>0</v>
      </c>
      <c r="BI121" s="9">
        <f t="shared" si="19"/>
        <v>0</v>
      </c>
      <c r="BJ121" s="9">
        <f t="shared" si="19"/>
        <v>2.7599626621999999E-2</v>
      </c>
      <c r="BK121" s="9">
        <f t="shared" si="19"/>
        <v>2.8218308814999999E-2</v>
      </c>
      <c r="BL121" s="9">
        <f t="shared" si="19"/>
        <v>0</v>
      </c>
    </row>
    <row r="124" spans="2:64" x14ac:dyDescent="0.35">
      <c r="S124" s="2" t="s">
        <v>72</v>
      </c>
    </row>
    <row r="125" spans="2:64" x14ac:dyDescent="0.35">
      <c r="S125" s="36" t="s">
        <v>78</v>
      </c>
      <c r="T125" s="25">
        <f>GEOMEAN($V$100:$V$109)-1</f>
        <v>3.497288740572424E-3</v>
      </c>
    </row>
    <row r="126" spans="2:64" x14ac:dyDescent="0.35">
      <c r="S126" s="36" t="s">
        <v>82</v>
      </c>
      <c r="T126" s="25">
        <f>((1+$T$125)^12)-1</f>
        <v>4.2784197833717563E-2</v>
      </c>
    </row>
    <row r="127" spans="2:64" x14ac:dyDescent="0.35">
      <c r="S127" s="1" t="s">
        <v>84</v>
      </c>
      <c r="T127">
        <f>_xlfn.VAR.S($C$100:$N$109)</f>
        <v>1.9362029484576088E-3</v>
      </c>
    </row>
    <row r="128" spans="2:64" x14ac:dyDescent="0.35">
      <c r="S128" s="1" t="s">
        <v>86</v>
      </c>
      <c r="T128" s="25">
        <f>_xlfn.STDEV.S($C$100:$N$109)</f>
        <v>4.4002306172036126E-2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DA60E-D43A-46E6-8A74-D44320B4EB2B}">
  <sheetPr>
    <tabColor rgb="FF00B050"/>
  </sheetPr>
  <dimension ref="A1"/>
  <sheetViews>
    <sheetView workbookViewId="0">
      <selection activeCell="N32" sqref="N32"/>
    </sheetView>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8ABA2-2DEB-4484-A234-5F639869B1E7}">
  <sheetPr>
    <tabColor rgb="FFFF0000"/>
  </sheetPr>
  <dimension ref="A1:S96"/>
  <sheetViews>
    <sheetView topLeftCell="A31" workbookViewId="0">
      <selection activeCell="B12" sqref="B12"/>
    </sheetView>
  </sheetViews>
  <sheetFormatPr defaultRowHeight="14.5" x14ac:dyDescent="0.35"/>
  <cols>
    <col min="1" max="1" width="30.90625" customWidth="1"/>
    <col min="2" max="2" width="10.26953125" customWidth="1"/>
    <col min="3" max="3" width="10.54296875" customWidth="1"/>
    <col min="4" max="4" width="12.08984375" customWidth="1"/>
  </cols>
  <sheetData>
    <row r="1" spans="1:5" x14ac:dyDescent="0.35">
      <c r="A1" s="1" t="s">
        <v>113</v>
      </c>
    </row>
    <row r="2" spans="1:5" x14ac:dyDescent="0.35">
      <c r="A2" s="1"/>
    </row>
    <row r="3" spans="1:5" x14ac:dyDescent="0.35">
      <c r="A3" s="1" t="s">
        <v>114</v>
      </c>
      <c r="B3" s="1" t="s">
        <v>46</v>
      </c>
      <c r="C3" s="1" t="s">
        <v>47</v>
      </c>
    </row>
    <row r="4" spans="1:5" x14ac:dyDescent="0.35">
      <c r="A4" t="s">
        <v>115</v>
      </c>
      <c r="B4" s="40">
        <f>((1+'Public Fund Data'!T35)^12)-1</f>
        <v>5.2400241445109463E-2</v>
      </c>
      <c r="C4" s="40">
        <f>((1+'Public Fund Data'!T79)^12)-1</f>
        <v>6.7482714955632073E-2</v>
      </c>
    </row>
    <row r="5" spans="1:5" x14ac:dyDescent="0.35">
      <c r="A5" t="s">
        <v>116</v>
      </c>
      <c r="B5" s="41" t="s">
        <v>77</v>
      </c>
      <c r="C5" s="41" t="s">
        <v>77</v>
      </c>
      <c r="D5" s="26">
        <f>((1+'Public Fund Data'!T125)^12)-1</f>
        <v>4.2784197833717563E-2</v>
      </c>
      <c r="E5" s="42"/>
    </row>
    <row r="6" spans="1:5" x14ac:dyDescent="0.35">
      <c r="A6" t="s">
        <v>117</v>
      </c>
      <c r="B6" s="40">
        <f>B4-D5</f>
        <v>9.6160436113919001E-3</v>
      </c>
      <c r="C6" s="40">
        <f>C4-D5</f>
        <v>2.4698517121914509E-2</v>
      </c>
    </row>
    <row r="7" spans="1:5" x14ac:dyDescent="0.35">
      <c r="A7" t="s">
        <v>118</v>
      </c>
      <c r="B7" s="43">
        <f>'Public Fund Data'!Y36*SQRT(12)</f>
        <v>4.490361025512888E-2</v>
      </c>
      <c r="C7" s="43">
        <f>'Public Fund Data'!Y80*SQRT(12)</f>
        <v>3.5855558527262764E-2</v>
      </c>
    </row>
    <row r="8" spans="1:5" x14ac:dyDescent="0.35">
      <c r="A8" t="s">
        <v>87</v>
      </c>
      <c r="B8" s="44">
        <f>SQRT(12)*AVERAGE('Public Fund Data'!Y10:AJ19)/'Public Fund Data'!Y36</f>
        <v>0.24571203624521296</v>
      </c>
      <c r="C8" s="45">
        <f>SQRT(12)*AVERAGE('Public Fund Data'!Y54:AJ63)/'Public Fund Data'!Y80</f>
        <v>0.65076283357035247</v>
      </c>
    </row>
    <row r="10" spans="1:5" x14ac:dyDescent="0.35">
      <c r="A10" s="1" t="s">
        <v>114</v>
      </c>
      <c r="B10" s="1" t="s">
        <v>46</v>
      </c>
      <c r="C10" s="1" t="s">
        <v>47</v>
      </c>
    </row>
    <row r="11" spans="1:5" x14ac:dyDescent="0.35">
      <c r="A11" t="s">
        <v>119</v>
      </c>
      <c r="B11" s="46">
        <f>SLOPE('Public Fund Data'!C10:N19,'Public Fund Data'!$C$100:$N$109)</f>
        <v>1.0376432454114723</v>
      </c>
      <c r="C11" s="46">
        <f>SLOPE('Public Fund Data'!D54:O63,'Public Fund Data'!$D$100:$O$109)</f>
        <v>0.9613018470180047</v>
      </c>
    </row>
    <row r="12" spans="1:5" x14ac:dyDescent="0.35">
      <c r="A12" t="s">
        <v>76</v>
      </c>
      <c r="B12" s="43">
        <f>SUM('Public Fund Data'!AM10:AX31)/SUM('Public Fund Data'!AM100:AX121)</f>
        <v>1.0219525545274275</v>
      </c>
      <c r="C12" s="43">
        <f>SUM('Public Fund Data'!AM54:AX75)/SUM('Public Fund Data'!AM100:AX121)</f>
        <v>0.97507758716405146</v>
      </c>
    </row>
    <row r="13" spans="1:5" x14ac:dyDescent="0.35">
      <c r="A13" t="s">
        <v>80</v>
      </c>
      <c r="B13" s="43">
        <f>SUM('Public Fund Data'!BA10:BL31)/SUM('Public Fund Data'!BA100:BL121)</f>
        <v>0.99795720095783513</v>
      </c>
      <c r="C13" s="43">
        <f>SUM('Public Fund Data'!BA54:BL75)/SUM('Public Fund Data'!BA100:BL121)</f>
        <v>1</v>
      </c>
    </row>
    <row r="14" spans="1:5" x14ac:dyDescent="0.35">
      <c r="A14" t="s">
        <v>93</v>
      </c>
      <c r="B14" s="43">
        <f>_xlfn.STDEV.S('[1]X DATA'!AI5:AT14)</f>
        <v>8.010326125368868E-3</v>
      </c>
      <c r="C14" s="43">
        <f>_xlfn.STDEV.S('[1]X DATA'!AI33:AT42)</f>
        <v>6.2552238334999373E-3</v>
      </c>
    </row>
    <row r="15" spans="1:5" x14ac:dyDescent="0.35">
      <c r="A15" t="s">
        <v>96</v>
      </c>
      <c r="B15" s="43">
        <f>_xlfn.STDEV.S('[1]X DATA'!AW5:BH14)</f>
        <v>7.7465603705668944E-3</v>
      </c>
      <c r="C15" s="43">
        <f>_xlfn.STDEV.S('[1]X DATA'!AW33:BH54)</f>
        <v>6.99462128673526E-3</v>
      </c>
    </row>
    <row r="17" spans="1:10" x14ac:dyDescent="0.35">
      <c r="A17" s="1" t="s">
        <v>120</v>
      </c>
    </row>
    <row r="19" spans="1:10" x14ac:dyDescent="0.35">
      <c r="A19" s="2" t="s">
        <v>121</v>
      </c>
      <c r="J19" s="2" t="s">
        <v>122</v>
      </c>
    </row>
    <row r="43" spans="1:18" x14ac:dyDescent="0.35">
      <c r="R43" t="s">
        <v>123</v>
      </c>
    </row>
    <row r="44" spans="1:18" x14ac:dyDescent="0.35">
      <c r="A44" s="1" t="s">
        <v>124</v>
      </c>
    </row>
    <row r="45" spans="1:18" x14ac:dyDescent="0.35">
      <c r="A45" s="29" t="s">
        <v>125</v>
      </c>
    </row>
    <row r="46" spans="1:18" ht="17.5" customHeight="1" x14ac:dyDescent="0.35">
      <c r="A46" t="s">
        <v>126</v>
      </c>
    </row>
    <row r="47" spans="1:18" ht="17.5" customHeight="1" x14ac:dyDescent="0.35"/>
    <row r="48" spans="1:18" ht="17.5" customHeight="1" x14ac:dyDescent="0.35">
      <c r="A48" t="s">
        <v>127</v>
      </c>
    </row>
    <row r="49" spans="1:19" ht="17.5" customHeight="1" x14ac:dyDescent="0.35">
      <c r="A49" t="s">
        <v>128</v>
      </c>
    </row>
    <row r="50" spans="1:19" ht="17.5" customHeight="1" x14ac:dyDescent="0.35"/>
    <row r="51" spans="1:19" ht="17.5" customHeight="1" x14ac:dyDescent="0.35"/>
    <row r="53" spans="1:19" x14ac:dyDescent="0.35">
      <c r="A53" s="2"/>
    </row>
    <row r="54" spans="1:19" x14ac:dyDescent="0.35">
      <c r="S54" t="s">
        <v>129</v>
      </c>
    </row>
    <row r="77" spans="1:1" x14ac:dyDescent="0.35">
      <c r="A77" s="1" t="s">
        <v>130</v>
      </c>
    </row>
    <row r="95" spans="1:1" x14ac:dyDescent="0.35">
      <c r="A95" s="1" t="s">
        <v>131</v>
      </c>
    </row>
    <row r="96" spans="1:1" x14ac:dyDescent="0.35">
      <c r="A96" t="s">
        <v>132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E9334-38CC-4440-B9A5-B667F6F09094}">
  <dimension ref="B2:AM5525"/>
  <sheetViews>
    <sheetView topLeftCell="N19" workbookViewId="0">
      <selection activeCell="AJ6" sqref="AJ6"/>
    </sheetView>
  </sheetViews>
  <sheetFormatPr defaultRowHeight="14.5" x14ac:dyDescent="0.35"/>
  <cols>
    <col min="2" max="2" width="10.36328125" customWidth="1"/>
    <col min="4" max="4" width="9.54296875" customWidth="1"/>
    <col min="5" max="5" width="10.81640625" bestFit="1" customWidth="1"/>
    <col min="6" max="6" width="9.54296875" customWidth="1"/>
    <col min="9" max="9" width="12.26953125" customWidth="1"/>
    <col min="14" max="15" width="12.26953125" customWidth="1"/>
    <col min="16" max="16" width="11.90625" customWidth="1"/>
    <col min="17" max="17" width="10.36328125" customWidth="1"/>
  </cols>
  <sheetData>
    <row r="2" spans="2:39" x14ac:dyDescent="0.35">
      <c r="AH2" s="1" t="s">
        <v>133</v>
      </c>
    </row>
    <row r="3" spans="2:39" x14ac:dyDescent="0.35">
      <c r="B3" s="1" t="s">
        <v>59</v>
      </c>
      <c r="N3" s="1" t="s">
        <v>134</v>
      </c>
      <c r="O3" s="1" t="s">
        <v>135</v>
      </c>
      <c r="P3" s="1" t="s">
        <v>136</v>
      </c>
    </row>
    <row r="4" spans="2:39" x14ac:dyDescent="0.35">
      <c r="B4" s="2" t="s">
        <v>61</v>
      </c>
      <c r="C4" s="4" t="s">
        <v>10</v>
      </c>
      <c r="D4" s="4"/>
      <c r="E4" s="4"/>
      <c r="F4" s="4"/>
      <c r="G4" s="4"/>
      <c r="H4" s="4"/>
      <c r="I4" s="4"/>
      <c r="J4" s="4"/>
      <c r="K4" s="4"/>
      <c r="L4" s="4"/>
      <c r="M4" s="4"/>
      <c r="N4" s="47">
        <v>37258</v>
      </c>
      <c r="O4" s="95">
        <v>5.2</v>
      </c>
      <c r="P4" s="48">
        <f>AVERAGE(O4:O5525)*0.01</f>
        <v>3.035220191959433E-2</v>
      </c>
      <c r="AE4" s="1"/>
      <c r="AF4" s="1"/>
      <c r="AH4" s="1"/>
      <c r="AI4" s="1" t="s">
        <v>137</v>
      </c>
      <c r="AJ4" s="1" t="s">
        <v>138</v>
      </c>
      <c r="AK4" s="1" t="s">
        <v>139</v>
      </c>
      <c r="AL4" s="1"/>
      <c r="AM4" s="1"/>
    </row>
    <row r="5" spans="2:39" x14ac:dyDescent="0.35">
      <c r="B5" s="2"/>
      <c r="C5" s="4"/>
      <c r="D5" s="4" t="s">
        <v>63</v>
      </c>
      <c r="E5" s="4" t="s">
        <v>138</v>
      </c>
      <c r="F5" s="1" t="s">
        <v>92</v>
      </c>
      <c r="G5" s="4" t="s">
        <v>137</v>
      </c>
      <c r="H5" s="4" t="s">
        <v>140</v>
      </c>
      <c r="I5" s="4" t="s">
        <v>79</v>
      </c>
      <c r="J5" s="4" t="s">
        <v>141</v>
      </c>
      <c r="K5" s="4"/>
      <c r="L5" s="4"/>
      <c r="M5" s="4"/>
      <c r="N5" s="47">
        <v>37259</v>
      </c>
      <c r="O5" s="95">
        <v>5.16</v>
      </c>
      <c r="P5" s="48">
        <v>3.04E-2</v>
      </c>
      <c r="AH5" t="s">
        <v>142</v>
      </c>
      <c r="AI5" s="48">
        <f>O5525*0.01</f>
        <v>3.8800000000000001E-2</v>
      </c>
      <c r="AK5">
        <v>0</v>
      </c>
    </row>
    <row r="6" spans="2:39" x14ac:dyDescent="0.35">
      <c r="C6" s="4">
        <v>2023</v>
      </c>
      <c r="D6" s="92">
        <f>GEOMEAN('[1]X DATA'!R5:AC5)-1</f>
        <v>1.3220271788240368E-2</v>
      </c>
      <c r="E6" s="10">
        <f>((1+D6)^12)-1</f>
        <v>0.17070222325576245</v>
      </c>
      <c r="F6" s="89">
        <f>SLOPE('[1]Public Fund Data'!C5:N5,'[1]Public Fund Data'!C95:N95)</f>
        <v>1.0896457904201302</v>
      </c>
      <c r="G6" s="10">
        <f t="shared" ref="G6:G27" si="0">P4+(F6*($G$58-P4))</f>
        <v>6.0455128620486118E-2</v>
      </c>
      <c r="H6" s="10">
        <f>E6-G6</f>
        <v>0.11024709463527634</v>
      </c>
      <c r="I6" s="93">
        <f>_xlfn.VAR.S('[1]Public Fund Data'!C5:N5)</f>
        <v>3.0482874305648349E-3</v>
      </c>
      <c r="J6" s="82">
        <f>_xlfn.STDEV.S('[1]Public Fund Data'!C5:N5)</f>
        <v>5.5211298033689037E-2</v>
      </c>
      <c r="K6" s="10"/>
      <c r="L6" s="10"/>
      <c r="M6" s="10"/>
      <c r="N6" s="47">
        <v>37260</v>
      </c>
      <c r="O6" s="95">
        <v>5.18</v>
      </c>
      <c r="P6" s="48">
        <v>3.04E-2</v>
      </c>
      <c r="AH6" t="s">
        <v>46</v>
      </c>
      <c r="AI6" s="25">
        <v>6.0499999999999998E-2</v>
      </c>
      <c r="AJ6" s="25">
        <v>0.17070222325576245</v>
      </c>
      <c r="AK6">
        <v>1.0900000000000001</v>
      </c>
    </row>
    <row r="7" spans="2:39" x14ac:dyDescent="0.35">
      <c r="C7" s="4">
        <v>2022</v>
      </c>
      <c r="D7" s="92">
        <f>GEOMEAN('[1]X DATA'!R6:AC6)-1</f>
        <v>-2.2341842658593514E-2</v>
      </c>
      <c r="E7" s="10">
        <f t="shared" ref="E7:E27" si="1">((1+D7)^12)-1</f>
        <v>-0.23749211458407671</v>
      </c>
      <c r="F7" s="89">
        <f>SLOPE('[1]Public Fund Data'!C6:N6,'[1]Public Fund Data'!C96:N96)</f>
        <v>1.1564706338676269</v>
      </c>
      <c r="G7" s="10">
        <f t="shared" si="0"/>
        <v>6.2293775569128837E-2</v>
      </c>
      <c r="H7" s="10">
        <f t="shared" ref="H7:H27" si="2">E7-G7</f>
        <v>-0.29978589015320556</v>
      </c>
      <c r="I7" s="93">
        <f>_xlfn.VAR.S('[1]Public Fund Data'!C6:N6)</f>
        <v>5.4721222595196161E-3</v>
      </c>
      <c r="J7" s="82">
        <f>_xlfn.STDEV.S('[1]Public Fund Data'!C6:N6)</f>
        <v>7.3973794410720994E-2</v>
      </c>
      <c r="K7" s="10"/>
      <c r="L7" s="10"/>
      <c r="M7" s="10"/>
      <c r="N7" s="47">
        <v>37263</v>
      </c>
      <c r="O7" s="95">
        <v>5.09</v>
      </c>
      <c r="P7" s="48">
        <v>3.04E-2</v>
      </c>
      <c r="AH7" t="s">
        <v>47</v>
      </c>
      <c r="AI7" s="25">
        <v>5.74E-2</v>
      </c>
      <c r="AJ7" s="25">
        <v>0.15295145875949645</v>
      </c>
      <c r="AK7">
        <v>0.98</v>
      </c>
    </row>
    <row r="8" spans="2:39" x14ac:dyDescent="0.35">
      <c r="C8" s="4">
        <v>2021</v>
      </c>
      <c r="D8" s="92">
        <f>GEOMEAN('[1]X DATA'!R7:AC7)-1</f>
        <v>6.2489023677880784E-3</v>
      </c>
      <c r="E8" s="10">
        <f t="shared" si="1"/>
        <v>7.761849297192569E-2</v>
      </c>
      <c r="F8" s="89">
        <f>SLOPE('[1]Public Fund Data'!C7:N7,'[1]Public Fund Data'!C97:N97)</f>
        <v>1.0851039504066013</v>
      </c>
      <c r="G8" s="10">
        <f t="shared" si="0"/>
        <v>6.0325586391850039E-2</v>
      </c>
      <c r="H8" s="10">
        <f t="shared" si="2"/>
        <v>1.7292906580075651E-2</v>
      </c>
      <c r="I8" s="93">
        <f>_xlfn.VAR.S('[1]Public Fund Data'!C7:N7)</f>
        <v>1.0970027726153995E-3</v>
      </c>
      <c r="J8" s="82">
        <f>_xlfn.STDEV.S('[1]Public Fund Data'!C7:N7)</f>
        <v>3.3121032179196944E-2</v>
      </c>
      <c r="K8" s="10"/>
      <c r="L8" s="10"/>
      <c r="M8" s="10"/>
      <c r="N8" s="47">
        <v>37264</v>
      </c>
      <c r="O8" s="95">
        <v>5.0999999999999996</v>
      </c>
      <c r="P8" s="48">
        <v>3.04E-2</v>
      </c>
    </row>
    <row r="9" spans="2:39" x14ac:dyDescent="0.35">
      <c r="C9" s="4">
        <v>2020</v>
      </c>
      <c r="D9" s="92">
        <f>GEOMEAN('[1]X DATA'!R8:AC8)-1</f>
        <v>1.7287040825402222E-2</v>
      </c>
      <c r="E9" s="10">
        <f t="shared" si="1"/>
        <v>0.22835004165740203</v>
      </c>
      <c r="F9" s="89">
        <f>SLOPE('[1]Public Fund Data'!C8:N8,'[1]Public Fund Data'!C98:N98)</f>
        <v>0.9387512256570808</v>
      </c>
      <c r="G9" s="10">
        <f t="shared" si="0"/>
        <v>5.6289391420360629E-2</v>
      </c>
      <c r="H9" s="10">
        <f t="shared" si="2"/>
        <v>0.1720606502370414</v>
      </c>
      <c r="I9" s="93">
        <f>_xlfn.VAR.S('[1]Public Fund Data'!C8:N8)</f>
        <v>5.3456441617313255E-3</v>
      </c>
      <c r="J9" s="82">
        <f>_xlfn.STDEV.S('[1]Public Fund Data'!C8:N8)</f>
        <v>7.3113912231061229E-2</v>
      </c>
      <c r="K9" s="10"/>
      <c r="L9" s="10"/>
      <c r="M9" s="10"/>
      <c r="N9" s="47">
        <v>37265</v>
      </c>
      <c r="O9" s="95">
        <v>5.0999999999999996</v>
      </c>
      <c r="P9" s="48">
        <v>3.04E-2</v>
      </c>
    </row>
    <row r="10" spans="2:39" x14ac:dyDescent="0.35">
      <c r="C10" s="4">
        <v>2019</v>
      </c>
      <c r="D10" s="92">
        <f>GEOMEAN('[1]X DATA'!R9:AC9)-1</f>
        <v>2.3078929127337666E-2</v>
      </c>
      <c r="E10" s="10">
        <f t="shared" si="1"/>
        <v>0.31495134215926157</v>
      </c>
      <c r="F10" s="89">
        <f>SLOPE('[1]Public Fund Data'!C9:N9,'[1]Public Fund Data'!C99:N99)</f>
        <v>0.9702366469256376</v>
      </c>
      <c r="G10" s="10">
        <f t="shared" si="0"/>
        <v>5.715771347734229E-2</v>
      </c>
      <c r="H10" s="10">
        <f t="shared" si="2"/>
        <v>0.2577936286819193</v>
      </c>
      <c r="I10" s="93">
        <f>_xlfn.VAR.S('[1]Public Fund Data'!C9:N9)</f>
        <v>1.1730764133526495E-3</v>
      </c>
      <c r="J10" s="82">
        <f>_xlfn.STDEV.S('[1]Public Fund Data'!C9:N9)</f>
        <v>3.4250203114034955E-2</v>
      </c>
      <c r="K10" s="10"/>
      <c r="L10" s="10"/>
      <c r="M10" s="10"/>
      <c r="N10" s="47">
        <v>37266</v>
      </c>
      <c r="O10" s="95">
        <v>5</v>
      </c>
      <c r="P10" s="48">
        <v>3.04E-2</v>
      </c>
    </row>
    <row r="11" spans="2:39" x14ac:dyDescent="0.35">
      <c r="C11" s="4">
        <v>2018</v>
      </c>
      <c r="D11" s="92">
        <f>GEOMEAN('[1]X DATA'!R10:AC10)-1</f>
        <v>-1.0693023833507564E-2</v>
      </c>
      <c r="E11" s="10">
        <f t="shared" si="1"/>
        <v>-0.12103241640464613</v>
      </c>
      <c r="F11" s="89">
        <f>SLOPE('[1]Public Fund Data'!C10:N10,'[1]Public Fund Data'!C100:N100)</f>
        <v>0.99162074962053637</v>
      </c>
      <c r="G11" s="10">
        <f t="shared" si="0"/>
        <v>5.7747455881624013E-2</v>
      </c>
      <c r="H11" s="10">
        <f t="shared" si="2"/>
        <v>-0.17877987228627013</v>
      </c>
      <c r="I11" s="93">
        <f>_xlfn.VAR.S('[1]Public Fund Data'!C10:N10)</f>
        <v>1.3504096427364393E-3</v>
      </c>
      <c r="J11" s="82">
        <f>_xlfn.STDEV.S('[1]Public Fund Data'!C10:N10)</f>
        <v>3.6747920250490902E-2</v>
      </c>
      <c r="K11" s="10"/>
      <c r="L11" s="10"/>
      <c r="M11" s="10"/>
      <c r="N11" s="47">
        <v>37267</v>
      </c>
      <c r="O11" s="95">
        <v>4.92</v>
      </c>
      <c r="P11" s="48">
        <v>3.04E-2</v>
      </c>
    </row>
    <row r="12" spans="2:39" x14ac:dyDescent="0.35">
      <c r="C12" s="4">
        <v>2017</v>
      </c>
      <c r="D12" s="92">
        <f>GEOMEAN('[1]X DATA'!R11:AC11)-1</f>
        <v>2.2892994599158278E-2</v>
      </c>
      <c r="E12" s="10">
        <f t="shared" si="1"/>
        <v>0.31208645334006113</v>
      </c>
      <c r="F12" s="89">
        <f>SLOPE('[1]Public Fund Data'!C11:N11,'[1]Public Fund Data'!C101:N101)</f>
        <v>1.125409470571811</v>
      </c>
      <c r="G12" s="10">
        <f t="shared" si="0"/>
        <v>6.1437153929062002E-2</v>
      </c>
      <c r="H12" s="10">
        <f t="shared" si="2"/>
        <v>0.25064929941099912</v>
      </c>
      <c r="I12" s="93">
        <f>_xlfn.VAR.S('[1]Public Fund Data'!C11:N11)</f>
        <v>2.5665762103036383E-4</v>
      </c>
      <c r="J12" s="82">
        <f>_xlfn.STDEV.S('[1]Public Fund Data'!C11:N11)</f>
        <v>1.6020537476325938E-2</v>
      </c>
      <c r="K12" s="10"/>
      <c r="L12" s="10"/>
      <c r="M12" s="10"/>
      <c r="N12" s="47">
        <v>37270</v>
      </c>
      <c r="O12" s="95">
        <v>4.91</v>
      </c>
      <c r="P12" s="48">
        <v>3.04E-2</v>
      </c>
    </row>
    <row r="13" spans="2:39" x14ac:dyDescent="0.35">
      <c r="C13" s="4">
        <v>2016</v>
      </c>
      <c r="D13" s="92">
        <f>GEOMEAN('[1]X DATA'!R12:AC12)-1</f>
        <v>2.189650359573303E-3</v>
      </c>
      <c r="E13" s="10">
        <f t="shared" si="1"/>
        <v>2.6594566922261809E-2</v>
      </c>
      <c r="F13" s="89">
        <f>SLOPE('[1]Public Fund Data'!C12:N12,'[1]Public Fund Data'!C102:N102)</f>
        <v>1.0147600403701766</v>
      </c>
      <c r="G13" s="10">
        <f t="shared" si="0"/>
        <v>5.8385603815851908E-2</v>
      </c>
      <c r="H13" s="10">
        <f t="shared" si="2"/>
        <v>-3.1791036893590099E-2</v>
      </c>
      <c r="I13" s="93">
        <f>_xlfn.VAR.S('[1]Public Fund Data'!C12:N12)</f>
        <v>1.6616935267960006E-3</v>
      </c>
      <c r="J13" s="82">
        <f>_xlfn.STDEV.S('[1]Public Fund Data'!C12:N12)</f>
        <v>4.0763875267152909E-2</v>
      </c>
      <c r="K13" s="10"/>
      <c r="L13" s="10"/>
      <c r="M13" s="10"/>
      <c r="N13" s="47">
        <v>37271</v>
      </c>
      <c r="O13" s="95">
        <v>4.88</v>
      </c>
      <c r="P13" s="48">
        <v>3.04E-2</v>
      </c>
    </row>
    <row r="14" spans="2:39" x14ac:dyDescent="0.35">
      <c r="C14" s="4">
        <v>2015</v>
      </c>
      <c r="D14" s="92">
        <f>GEOMEAN('[1]X DATA'!R13:AC13)-1</f>
        <v>-3.5403109854290626E-3</v>
      </c>
      <c r="E14" s="10">
        <f t="shared" si="1"/>
        <v>-4.1666185759974383E-2</v>
      </c>
      <c r="F14" s="89">
        <f>SLOPE('[1]Public Fund Data'!C13:N13,'[1]Public Fund Data'!C103:N103)</f>
        <v>0.98674999334305169</v>
      </c>
      <c r="G14" s="10">
        <f t="shared" si="0"/>
        <v>5.7613127518225379E-2</v>
      </c>
      <c r="H14" s="10">
        <f t="shared" si="2"/>
        <v>-9.9279313278199763E-2</v>
      </c>
      <c r="I14" s="93">
        <f>_xlfn.VAR.S('[1]Public Fund Data'!C13:N13)</f>
        <v>2.0487643719201195E-3</v>
      </c>
      <c r="J14" s="82">
        <f>_xlfn.STDEV.S('[1]Public Fund Data'!C13:N13)</f>
        <v>4.5263278404465132E-2</v>
      </c>
      <c r="K14" s="10"/>
      <c r="L14" s="10"/>
      <c r="M14" s="10"/>
      <c r="N14" s="47">
        <v>37272</v>
      </c>
      <c r="O14" s="95">
        <v>4.88</v>
      </c>
      <c r="P14" s="48">
        <v>3.04E-2</v>
      </c>
    </row>
    <row r="15" spans="2:39" x14ac:dyDescent="0.35">
      <c r="C15" s="4">
        <v>2014</v>
      </c>
      <c r="D15" s="92">
        <f>GEOMEAN('[1]X DATA'!R14:AC14)-1</f>
        <v>-4.6765832376811645E-3</v>
      </c>
      <c r="E15" s="10">
        <f t="shared" si="1"/>
        <v>-5.4697816772250607E-2</v>
      </c>
      <c r="F15" s="89">
        <f>SLOPE('[1]Public Fund Data'!C14:N14,'[1]Public Fund Data'!C104:N104)</f>
        <v>0.94844126758695446</v>
      </c>
      <c r="G15" s="10">
        <f t="shared" si="0"/>
        <v>5.6556628662289776E-2</v>
      </c>
      <c r="H15" s="10">
        <f t="shared" si="2"/>
        <v>-0.11125444543454038</v>
      </c>
      <c r="I15" s="93">
        <f>_xlfn.VAR.S('[1]Public Fund Data'!C14:N14)</f>
        <v>7.3168994965430332E-4</v>
      </c>
      <c r="J15" s="82">
        <f>_xlfn.STDEV.S('[1]Public Fund Data'!C14:N14)</f>
        <v>2.7049768014796416E-2</v>
      </c>
      <c r="K15" s="10"/>
      <c r="L15" s="10"/>
      <c r="M15" s="10"/>
      <c r="N15" s="47">
        <v>37273</v>
      </c>
      <c r="O15" s="95">
        <v>4.9800000000000004</v>
      </c>
      <c r="P15" s="48">
        <v>3.04E-2</v>
      </c>
    </row>
    <row r="16" spans="2:39" x14ac:dyDescent="0.35">
      <c r="C16" s="4">
        <v>2013</v>
      </c>
      <c r="D16" s="92">
        <f>GEOMEAN('[1]X DATA'!R15:AC15)-1</f>
        <v>1.7285525220604336E-2</v>
      </c>
      <c r="E16" s="10">
        <f t="shared" si="1"/>
        <v>0.22832808115398096</v>
      </c>
      <c r="F16" s="89">
        <f>SLOPE('[1]Public Fund Data'!C15:N15,'[1]Public Fund Data'!C105:N105)</f>
        <v>0.84967404129475299</v>
      </c>
      <c r="G16" s="10">
        <f t="shared" si="0"/>
        <v>5.3832772425306069E-2</v>
      </c>
      <c r="H16" s="10">
        <f t="shared" si="2"/>
        <v>0.17449530872867489</v>
      </c>
      <c r="I16" s="93">
        <f>_xlfn.VAR.S('[1]Public Fund Data'!C15:N15)</f>
        <v>9.9599306863178334E-4</v>
      </c>
      <c r="J16" s="82">
        <f>_xlfn.STDEV.S('[1]Public Fund Data'!C15:N15)</f>
        <v>3.1559357861524737E-2</v>
      </c>
      <c r="K16" s="10"/>
      <c r="L16" s="10"/>
      <c r="M16" s="10"/>
      <c r="N16" s="47">
        <v>37274</v>
      </c>
      <c r="O16" s="95">
        <v>4.9400000000000004</v>
      </c>
      <c r="P16" s="48">
        <v>3.04E-2</v>
      </c>
    </row>
    <row r="17" spans="2:31" x14ac:dyDescent="0.35">
      <c r="C17" s="4">
        <v>2012</v>
      </c>
      <c r="D17" s="92">
        <f>GEOMEAN('[1]X DATA'!R16:AC16)-1</f>
        <v>1.5670241417962361E-2</v>
      </c>
      <c r="E17" s="10">
        <f t="shared" si="1"/>
        <v>0.20512677789516398</v>
      </c>
      <c r="F17" s="89">
        <f>SLOPE('[1]Public Fund Data'!C16:N16,'[1]Public Fund Data'!C106:N106)</f>
        <v>0.96182510592741621</v>
      </c>
      <c r="G17" s="10">
        <f t="shared" si="0"/>
        <v>5.6925735428846068E-2</v>
      </c>
      <c r="H17" s="10">
        <f t="shared" si="2"/>
        <v>0.14820104246631791</v>
      </c>
      <c r="I17" s="93">
        <f>_xlfn.VAR.S('[1]Public Fund Data'!C16:N16)</f>
        <v>2.2235987581881046E-3</v>
      </c>
      <c r="J17" s="82">
        <f>_xlfn.STDEV.S('[1]Public Fund Data'!C16:N16)</f>
        <v>4.7155050187526096E-2</v>
      </c>
      <c r="K17" s="10"/>
      <c r="L17" s="10"/>
      <c r="M17" s="10"/>
      <c r="N17" s="47">
        <v>37278</v>
      </c>
      <c r="O17" s="95">
        <v>4.96</v>
      </c>
      <c r="P17" s="48">
        <v>3.04E-2</v>
      </c>
    </row>
    <row r="18" spans="2:31" x14ac:dyDescent="0.35">
      <c r="C18" s="4">
        <v>2011</v>
      </c>
      <c r="D18" s="92">
        <f>GEOMEAN('[1]X DATA'!R17:AC17)-1</f>
        <v>-1.2115152128839402E-2</v>
      </c>
      <c r="E18" s="10">
        <f t="shared" si="1"/>
        <v>-0.13607529863536927</v>
      </c>
      <c r="F18" s="89">
        <f>SLOPE('[1]Public Fund Data'!C17:N17,'[1]Public Fund Data'!C107:N107)</f>
        <v>0.98647112912509016</v>
      </c>
      <c r="G18" s="10">
        <f t="shared" si="0"/>
        <v>5.7605436849287095E-2</v>
      </c>
      <c r="H18" s="10">
        <f t="shared" si="2"/>
        <v>-0.19368073548465636</v>
      </c>
      <c r="I18" s="93">
        <f>_xlfn.VAR.S('[1]Public Fund Data'!C17:N17)</f>
        <v>3.1579762106757957E-3</v>
      </c>
      <c r="J18" s="82">
        <f>_xlfn.STDEV.S('[1]Public Fund Data'!C17:N17)</f>
        <v>5.6195873608974135E-2</v>
      </c>
      <c r="K18" s="10"/>
      <c r="L18" s="10"/>
      <c r="M18" s="10"/>
      <c r="N18" s="47">
        <v>37279</v>
      </c>
      <c r="O18" s="95">
        <v>5.05</v>
      </c>
      <c r="P18" s="48">
        <v>3.04E-2</v>
      </c>
    </row>
    <row r="19" spans="2:31" x14ac:dyDescent="0.35">
      <c r="C19" s="4">
        <v>2010</v>
      </c>
      <c r="D19" s="92">
        <f>GEOMEAN('[1]X DATA'!R18:AC18)-1</f>
        <v>9.1084158200840371E-3</v>
      </c>
      <c r="E19" s="10">
        <f t="shared" si="1"/>
        <v>0.11494626682648001</v>
      </c>
      <c r="F19" s="89">
        <f>SLOPE('[1]Public Fund Data'!C18:N18,'[1]Public Fund Data'!C108:N108)</f>
        <v>0.91500273753997996</v>
      </c>
      <c r="G19" s="10">
        <f t="shared" si="0"/>
        <v>5.5634442710093907E-2</v>
      </c>
      <c r="H19" s="10">
        <f t="shared" si="2"/>
        <v>5.9311824116386108E-2</v>
      </c>
      <c r="I19" s="93">
        <f>_xlfn.VAR.S('[1]Public Fund Data'!C18:N18)</f>
        <v>3.744546222984692E-3</v>
      </c>
      <c r="J19" s="82">
        <f>_xlfn.STDEV.S('[1]Public Fund Data'!C18:N18)</f>
        <v>6.1192697464523431E-2</v>
      </c>
      <c r="K19" s="10"/>
      <c r="L19" s="10"/>
      <c r="M19" s="10"/>
      <c r="N19" s="47">
        <v>37280</v>
      </c>
      <c r="O19" s="95">
        <v>5.07</v>
      </c>
      <c r="P19" s="48">
        <v>3.04E-2</v>
      </c>
    </row>
    <row r="20" spans="2:31" x14ac:dyDescent="0.35">
      <c r="C20" s="4">
        <v>2009</v>
      </c>
      <c r="D20" s="92">
        <f>GEOMEAN('[1]X DATA'!R19:AC19)-1</f>
        <v>2.2089872138782329E-2</v>
      </c>
      <c r="E20" s="10">
        <f t="shared" si="1"/>
        <v>0.29977751192132063</v>
      </c>
      <c r="F20" s="89">
        <f>SLOPE('[1]Public Fund Data'!C19:N19,'[1]Public Fund Data'!C109:N109)</f>
        <v>0.90854612147545621</v>
      </c>
      <c r="G20" s="10">
        <f t="shared" si="0"/>
        <v>5.5456378643729098E-2</v>
      </c>
      <c r="H20" s="10">
        <f t="shared" si="2"/>
        <v>0.24432113327759153</v>
      </c>
      <c r="I20" s="93">
        <f>_xlfn.VAR.S('[1]Public Fund Data'!C19:N19)</f>
        <v>4.6505928109420412E-3</v>
      </c>
      <c r="J20" s="82">
        <f>_xlfn.STDEV.S('[1]Public Fund Data'!C19:N19)</f>
        <v>6.8195255047122164E-2</v>
      </c>
      <c r="K20" s="10"/>
      <c r="L20" s="10"/>
      <c r="M20" s="10"/>
      <c r="N20" s="47">
        <v>37281</v>
      </c>
      <c r="O20" s="95">
        <v>5.0999999999999996</v>
      </c>
      <c r="P20" s="48">
        <v>3.04E-2</v>
      </c>
    </row>
    <row r="21" spans="2:31" x14ac:dyDescent="0.35">
      <c r="C21" s="4">
        <v>2008</v>
      </c>
      <c r="D21" s="92">
        <f>GEOMEAN('[1]X DATA'!R20:AC20)-1</f>
        <v>-4.6746575380927968E-2</v>
      </c>
      <c r="E21" s="10">
        <f t="shared" si="1"/>
        <v>-0.43701024724253545</v>
      </c>
      <c r="F21" s="89">
        <f>SLOPE('[1]Public Fund Data'!C20:N20,'[1]Public Fund Data'!C110:N110)</f>
        <v>1.0325569628064408</v>
      </c>
      <c r="G21" s="10">
        <f t="shared" si="0"/>
        <v>5.8876417013680474E-2</v>
      </c>
      <c r="H21" s="10">
        <f t="shared" si="2"/>
        <v>-0.49588666425621591</v>
      </c>
      <c r="I21" s="93">
        <f>_xlfn.VAR.S('[1]Public Fund Data'!C20:N20)</f>
        <v>6.5956712934269615E-3</v>
      </c>
      <c r="J21" s="82">
        <f>_xlfn.STDEV.S('[1]Public Fund Data'!C20:N20)</f>
        <v>8.1213738329342783E-2</v>
      </c>
      <c r="K21" s="10"/>
      <c r="L21" s="10"/>
      <c r="M21" s="10"/>
      <c r="N21" s="47">
        <v>37284</v>
      </c>
      <c r="O21" s="95">
        <v>5.12</v>
      </c>
      <c r="P21" s="48">
        <v>3.04E-2</v>
      </c>
    </row>
    <row r="22" spans="2:31" x14ac:dyDescent="0.35">
      <c r="C22" s="4">
        <v>2007</v>
      </c>
      <c r="D22" s="92">
        <f>GEOMEAN('[1]X DATA'!R21:AC21)-1</f>
        <v>1.0206360131112424E-2</v>
      </c>
      <c r="E22" s="10">
        <f t="shared" si="1"/>
        <v>0.1295908904687284</v>
      </c>
      <c r="F22" s="89">
        <f>SLOPE('[1]Public Fund Data'!C21:N21,'[1]Public Fund Data'!C111:N111)</f>
        <v>1.0808317891181802</v>
      </c>
      <c r="G22" s="10">
        <f t="shared" si="0"/>
        <v>6.0207766406337446E-2</v>
      </c>
      <c r="H22" s="10">
        <f t="shared" si="2"/>
        <v>6.9383124062390958E-2</v>
      </c>
      <c r="I22" s="93">
        <f>_xlfn.VAR.S('[1]Public Fund Data'!C21:N21)</f>
        <v>9.5405630562283216E-4</v>
      </c>
      <c r="J22" s="82">
        <f>_xlfn.STDEV.S('[1]Public Fund Data'!C21:N21)</f>
        <v>3.0887801890436169E-2</v>
      </c>
      <c r="K22" s="10"/>
      <c r="L22" s="10"/>
      <c r="M22" s="10"/>
      <c r="N22" s="47">
        <v>37285</v>
      </c>
      <c r="O22" s="95">
        <v>5.0199999999999996</v>
      </c>
      <c r="P22" s="48">
        <v>3.04E-2</v>
      </c>
      <c r="V22" t="s">
        <v>143</v>
      </c>
      <c r="AE22" t="s">
        <v>143</v>
      </c>
    </row>
    <row r="23" spans="2:31" x14ac:dyDescent="0.35">
      <c r="C23" s="4">
        <v>2006</v>
      </c>
      <c r="D23" s="92">
        <f>GEOMEAN('[1]X DATA'!R22:AC22)-1</f>
        <v>1.5422562339641566E-2</v>
      </c>
      <c r="E23" s="10">
        <f t="shared" si="1"/>
        <v>0.20160494961193498</v>
      </c>
      <c r="F23" s="89">
        <f>SLOPE('[1]Public Fund Data'!C22:N22,'[1]Public Fund Data'!C112:N112)</f>
        <v>1.0641409444904304</v>
      </c>
      <c r="G23" s="10">
        <f t="shared" si="0"/>
        <v>5.9747457223356858E-2</v>
      </c>
      <c r="H23" s="10">
        <f t="shared" si="2"/>
        <v>0.14185749238857812</v>
      </c>
      <c r="I23" s="93">
        <f>_xlfn.VAR.S('[1]Public Fund Data'!C22:N22)</f>
        <v>8.5252774368757133E-4</v>
      </c>
      <c r="J23" s="82">
        <f>_xlfn.STDEV.S('[1]Public Fund Data'!C22:N22)</f>
        <v>2.9198077739597369E-2</v>
      </c>
      <c r="K23" s="10"/>
      <c r="L23" s="10"/>
      <c r="M23" s="10"/>
      <c r="N23" s="47">
        <v>37286</v>
      </c>
      <c r="O23" s="95">
        <v>5.0199999999999996</v>
      </c>
      <c r="P23" s="48">
        <v>3.04E-2</v>
      </c>
    </row>
    <row r="24" spans="2:31" x14ac:dyDescent="0.35">
      <c r="C24" s="4">
        <v>2005</v>
      </c>
      <c r="D24" s="92">
        <f>GEOMEAN('[1]X DATA'!R23:AC23)-1</f>
        <v>1.5082254164178854E-2</v>
      </c>
      <c r="E24" s="10">
        <f t="shared" si="1"/>
        <v>0.19678138429217462</v>
      </c>
      <c r="F24" s="89">
        <f>SLOPE('[1]Public Fund Data'!C23:N23,'[1]Public Fund Data'!C113:N113)</f>
        <v>1.0846147104733199</v>
      </c>
      <c r="G24" s="10">
        <f t="shared" si="0"/>
        <v>6.0312093867116098E-2</v>
      </c>
      <c r="H24" s="10">
        <f t="shared" si="2"/>
        <v>0.13646929042505851</v>
      </c>
      <c r="I24" s="93">
        <f>_xlfn.VAR.S('[1]Public Fund Data'!C23:N23)</f>
        <v>1.0408308042998071E-3</v>
      </c>
      <c r="J24" s="82">
        <f>_xlfn.STDEV.S('[1]Public Fund Data'!C23:N23)</f>
        <v>3.226190949556159E-2</v>
      </c>
      <c r="K24" s="10"/>
      <c r="L24" s="10"/>
      <c r="M24" s="10"/>
      <c r="N24" s="47">
        <v>37287</v>
      </c>
      <c r="O24" s="95">
        <v>5.07</v>
      </c>
      <c r="P24" s="48">
        <v>3.04E-2</v>
      </c>
    </row>
    <row r="25" spans="2:31" x14ac:dyDescent="0.35">
      <c r="C25" s="4">
        <v>2004</v>
      </c>
      <c r="D25" s="92">
        <f>GEOMEAN('[1]X DATA'!R24:AC24)-1</f>
        <v>1.1402175664104508E-2</v>
      </c>
      <c r="E25" s="10">
        <f t="shared" si="1"/>
        <v>0.14574138997687691</v>
      </c>
      <c r="F25" s="89">
        <f>SLOPE('[1]Public Fund Data'!C24:N24,'[1]Public Fund Data'!C114:N114)</f>
        <v>0.91737951125668238</v>
      </c>
      <c r="G25" s="10">
        <f t="shared" si="0"/>
        <v>5.5699990667196456E-2</v>
      </c>
      <c r="H25" s="10">
        <f t="shared" si="2"/>
        <v>9.0041399309680456E-2</v>
      </c>
      <c r="I25" s="93">
        <f>_xlfn.VAR.S('[1]Public Fund Data'!C24:N24)</f>
        <v>6.6175806302980634E-4</v>
      </c>
      <c r="J25" s="82">
        <f>_xlfn.STDEV.S('[1]Public Fund Data'!C24:N24)</f>
        <v>2.5724658657206832E-2</v>
      </c>
      <c r="K25" s="10"/>
      <c r="L25" s="10"/>
      <c r="M25" s="10"/>
      <c r="N25" s="47">
        <v>37288</v>
      </c>
      <c r="O25" s="95">
        <v>5.0199999999999996</v>
      </c>
      <c r="P25" s="48">
        <v>3.04E-2</v>
      </c>
    </row>
    <row r="26" spans="2:31" x14ac:dyDescent="0.35">
      <c r="C26" s="4">
        <v>2003</v>
      </c>
      <c r="D26" s="92">
        <f>GEOMEAN('[1]X DATA'!R25:AC25)-1</f>
        <v>2.6938138511474641E-2</v>
      </c>
      <c r="E26" s="10">
        <f t="shared" si="1"/>
        <v>0.37572426126770186</v>
      </c>
      <c r="F26" s="89">
        <f>SLOPE('[1]Public Fund Data'!C25:N25,'[1]Public Fund Data'!C115:N115)</f>
        <v>0.98104781291061938</v>
      </c>
      <c r="G26" s="10">
        <f t="shared" si="0"/>
        <v>5.7455869687684138E-2</v>
      </c>
      <c r="H26" s="10">
        <f t="shared" si="2"/>
        <v>0.31826839158001774</v>
      </c>
      <c r="I26" s="93">
        <f>_xlfn.VAR.S('[1]Public Fund Data'!C25:N25)</f>
        <v>1.7702980507058722E-3</v>
      </c>
      <c r="J26" s="82">
        <f>_xlfn.STDEV.S('[1]Public Fund Data'!C25:N25)</f>
        <v>4.2074909990466675E-2</v>
      </c>
      <c r="K26" s="10"/>
      <c r="L26" s="10"/>
      <c r="M26" s="10"/>
      <c r="N26" s="47">
        <v>37291</v>
      </c>
      <c r="O26" s="95">
        <v>4.9400000000000004</v>
      </c>
      <c r="P26" s="48">
        <v>3.04E-2</v>
      </c>
    </row>
    <row r="27" spans="2:31" x14ac:dyDescent="0.35">
      <c r="C27" s="4">
        <v>2002</v>
      </c>
      <c r="D27" s="92">
        <f>GEOMEAN('[1]X DATA'!R26:AC26)-1</f>
        <v>-1.2965028772126019E-2</v>
      </c>
      <c r="E27" s="10">
        <f t="shared" si="1"/>
        <v>-0.14495202457754952</v>
      </c>
      <c r="F27" s="89">
        <f>SLOPE('[1]Public Fund Data'!C26:N26,'[1]Public Fund Data'!C116:N116)</f>
        <v>1.0676603061091099</v>
      </c>
      <c r="G27" s="10">
        <f t="shared" si="0"/>
        <v>5.9844516090504556E-2</v>
      </c>
      <c r="H27" s="10">
        <f t="shared" si="2"/>
        <v>-0.20479654066805408</v>
      </c>
      <c r="I27" s="93">
        <f>_xlfn.VAR.S('[1]Public Fund Data'!C26:N26)</f>
        <v>3.5153447655281787E-3</v>
      </c>
      <c r="J27" s="82">
        <f>_xlfn.STDEV.S('[1]Public Fund Data'!C26:N26)</f>
        <v>5.9290342936503398E-2</v>
      </c>
      <c r="K27" s="10"/>
      <c r="L27" s="10"/>
      <c r="M27" s="10"/>
      <c r="N27" s="47">
        <v>37292</v>
      </c>
      <c r="O27" s="95">
        <v>4.92</v>
      </c>
      <c r="P27" s="48">
        <v>3.04E-2</v>
      </c>
    </row>
    <row r="28" spans="2:31" x14ac:dyDescent="0.35">
      <c r="N28" s="47">
        <v>37293</v>
      </c>
      <c r="O28" s="95">
        <v>4.92</v>
      </c>
      <c r="P28" s="48">
        <v>3.04E-2</v>
      </c>
    </row>
    <row r="29" spans="2:31" x14ac:dyDescent="0.35">
      <c r="B29" s="1" t="s">
        <v>106</v>
      </c>
      <c r="N29" s="47">
        <v>37294</v>
      </c>
      <c r="O29" s="95">
        <v>4.93</v>
      </c>
      <c r="P29" s="48">
        <v>3.04E-2</v>
      </c>
    </row>
    <row r="30" spans="2:31" x14ac:dyDescent="0.35">
      <c r="B30" s="2" t="s">
        <v>61</v>
      </c>
      <c r="C30" s="4" t="s">
        <v>10</v>
      </c>
      <c r="D30" s="4"/>
      <c r="E30" s="4"/>
      <c r="F30" s="4"/>
      <c r="G30" s="4"/>
      <c r="H30" s="4"/>
      <c r="I30" s="4"/>
      <c r="J30" s="4"/>
      <c r="K30" s="4"/>
      <c r="L30" s="4"/>
      <c r="M30" s="4"/>
      <c r="N30" s="47">
        <v>37295</v>
      </c>
      <c r="O30" s="95">
        <v>4.9000000000000004</v>
      </c>
      <c r="P30" s="48">
        <v>3.04E-2</v>
      </c>
    </row>
    <row r="31" spans="2:31" x14ac:dyDescent="0.35">
      <c r="B31" s="2"/>
      <c r="C31" s="4"/>
      <c r="D31" s="4" t="s">
        <v>63</v>
      </c>
      <c r="E31" s="4" t="s">
        <v>138</v>
      </c>
      <c r="F31" s="1" t="s">
        <v>92</v>
      </c>
      <c r="G31" s="4" t="s">
        <v>137</v>
      </c>
      <c r="H31" s="4" t="s">
        <v>140</v>
      </c>
      <c r="I31" s="4" t="s">
        <v>79</v>
      </c>
      <c r="J31" s="4" t="s">
        <v>141</v>
      </c>
      <c r="K31" s="4"/>
      <c r="L31" s="4"/>
      <c r="M31" s="4"/>
      <c r="N31" s="47">
        <v>37298</v>
      </c>
      <c r="O31" s="95">
        <v>4.91</v>
      </c>
      <c r="P31" s="48">
        <v>3.04E-2</v>
      </c>
    </row>
    <row r="32" spans="2:31" x14ac:dyDescent="0.35">
      <c r="C32" s="4">
        <v>2023</v>
      </c>
      <c r="D32" s="92">
        <f>GEOMEAN('[1]X DATA'!R33:AC33)-1</f>
        <v>1.1931042145326698E-2</v>
      </c>
      <c r="E32" s="10">
        <f>((1+D32)^12)-1</f>
        <v>0.15295145875949645</v>
      </c>
      <c r="F32" s="94">
        <f>SLOPE('[1]Public Fund Data'!C49:N49,'[1]Public Fund Data'!C95:N95)</f>
        <v>0.97810907243751644</v>
      </c>
      <c r="G32" s="10">
        <f t="shared" ref="G32:G53" si="3">P30+(F32*($G$58-P30))</f>
        <v>5.7374823505999775E-2</v>
      </c>
      <c r="H32" s="10">
        <f>E32-G32</f>
        <v>9.5576635253496675E-2</v>
      </c>
      <c r="I32" s="93">
        <f>_xlfn.VAR.S('[1]Public Fund Data'!C49:N49)</f>
        <v>2.3740670392185751E-3</v>
      </c>
      <c r="J32" s="82">
        <f>_xlfn.STDEV.S('[1]Public Fund Data'!C49:N49)</f>
        <v>4.8724398808180025E-2</v>
      </c>
      <c r="K32" s="10"/>
      <c r="L32" s="10"/>
      <c r="M32" s="10"/>
      <c r="N32" s="47">
        <v>37299</v>
      </c>
      <c r="O32" s="95">
        <v>4.97</v>
      </c>
      <c r="P32" s="48">
        <v>3.04E-2</v>
      </c>
    </row>
    <row r="33" spans="3:38" x14ac:dyDescent="0.35">
      <c r="C33" s="4">
        <v>2022</v>
      </c>
      <c r="D33" s="92">
        <f>GEOMEAN('[1]X DATA'!R34:AC34)-1</f>
        <v>-1.3708056216917397E-2</v>
      </c>
      <c r="E33" s="10">
        <f t="shared" ref="E33:E53" si="4">((1+D33)^12)-1</f>
        <v>-0.15264415628632111</v>
      </c>
      <c r="F33" s="94">
        <f>SLOPE('[1]Public Fund Data'!C50:N50,'[1]Public Fund Data'!C96:N96)</f>
        <v>1.0161036735045421</v>
      </c>
      <c r="G33" s="10">
        <f t="shared" si="3"/>
        <v>5.8422659260564218E-2</v>
      </c>
      <c r="H33" s="10">
        <f t="shared" ref="H33:H53" si="5">E33-G33</f>
        <v>-0.21106681554688533</v>
      </c>
      <c r="I33" s="93">
        <f>_xlfn.VAR.S('[1]Public Fund Data'!C50:N50)</f>
        <v>4.2469514539671812E-3</v>
      </c>
      <c r="J33" s="82">
        <f>_xlfn.STDEV.S('[1]Public Fund Data'!C50:N50)</f>
        <v>6.5168638576904317E-2</v>
      </c>
      <c r="K33" s="10"/>
      <c r="L33" s="10"/>
      <c r="M33" s="10"/>
      <c r="N33" s="47">
        <v>37300</v>
      </c>
      <c r="O33" s="95">
        <v>5.01</v>
      </c>
      <c r="P33" s="48">
        <v>3.04E-2</v>
      </c>
    </row>
    <row r="34" spans="3:38" x14ac:dyDescent="0.35">
      <c r="C34" s="4">
        <v>2021</v>
      </c>
      <c r="D34" s="92">
        <f>GEOMEAN('[1]X DATA'!R35:AC35)-1</f>
        <v>1.1872800233446279E-2</v>
      </c>
      <c r="E34" s="10">
        <f t="shared" si="4"/>
        <v>0.15215541031034174</v>
      </c>
      <c r="F34" s="94">
        <f>SLOPE('[1]Public Fund Data'!C51:N51,'[1]Public Fund Data'!C97:N97)</f>
        <v>1.0553418492505191</v>
      </c>
      <c r="G34" s="10">
        <f t="shared" si="3"/>
        <v>5.9504790993385612E-2</v>
      </c>
      <c r="H34" s="10">
        <f t="shared" si="5"/>
        <v>9.2650619316956132E-2</v>
      </c>
      <c r="I34" s="93">
        <f>_xlfn.VAR.S('[1]Public Fund Data'!C51:N51)</f>
        <v>9.4677138010528037E-4</v>
      </c>
      <c r="J34" s="82">
        <f>_xlfn.STDEV.S('[1]Public Fund Data'!C51:N51)</f>
        <v>3.0769650308465978E-2</v>
      </c>
      <c r="K34" s="10"/>
      <c r="L34" s="10"/>
      <c r="M34" s="10"/>
      <c r="N34" s="47">
        <v>37301</v>
      </c>
      <c r="O34" s="95">
        <v>4.95</v>
      </c>
      <c r="P34" s="48">
        <v>3.04E-2</v>
      </c>
    </row>
    <row r="35" spans="3:38" x14ac:dyDescent="0.35">
      <c r="C35" s="4">
        <v>2020</v>
      </c>
      <c r="D35" s="92">
        <f>GEOMEAN('[1]X DATA'!R36:AC36)-1</f>
        <v>7.8261734910096692E-3</v>
      </c>
      <c r="E35" s="10">
        <f t="shared" si="4"/>
        <v>9.8063851711965189E-2</v>
      </c>
      <c r="F35" s="94">
        <f>SLOPE('[1]Public Fund Data'!C52:N52,'[1]Public Fund Data'!C98:N98)</f>
        <v>0.95965353259906483</v>
      </c>
      <c r="G35" s="10">
        <f t="shared" si="3"/>
        <v>5.6865846599559747E-2</v>
      </c>
      <c r="H35" s="10">
        <f t="shared" si="5"/>
        <v>4.1198005112405442E-2</v>
      </c>
      <c r="I35" s="93">
        <f>_xlfn.VAR.S('[1]Public Fund Data'!C52:N52)</f>
        <v>5.5362819199407535E-3</v>
      </c>
      <c r="J35" s="82">
        <f>_xlfn.STDEV.S('[1]Public Fund Data'!C52:N52)</f>
        <v>7.4406195440573045E-2</v>
      </c>
      <c r="K35" s="10"/>
      <c r="L35" s="10"/>
      <c r="M35" s="10"/>
      <c r="N35" s="47">
        <v>37302</v>
      </c>
      <c r="O35" s="95">
        <v>4.8600000000000003</v>
      </c>
      <c r="P35" s="48">
        <v>3.04E-2</v>
      </c>
    </row>
    <row r="36" spans="3:38" x14ac:dyDescent="0.35">
      <c r="C36" s="4">
        <v>2019</v>
      </c>
      <c r="D36" s="92">
        <f>GEOMEAN('[1]X DATA'!R37:AC37)-1</f>
        <v>1.4619448224306275E-2</v>
      </c>
      <c r="E36" s="10">
        <f t="shared" si="4"/>
        <v>0.19025000345450382</v>
      </c>
      <c r="F36" s="94">
        <f>SLOPE('[1]Public Fund Data'!C53:N53,'[1]Public Fund Data'!C99:N99)</f>
        <v>0.90192216328346253</v>
      </c>
      <c r="G36" s="10">
        <f t="shared" si="3"/>
        <v>5.5273699525238904E-2</v>
      </c>
      <c r="H36" s="10">
        <f t="shared" si="5"/>
        <v>0.13497630392926491</v>
      </c>
      <c r="I36" s="93">
        <f>_xlfn.VAR.S('[1]Public Fund Data'!C53:N53)</f>
        <v>1.0001549486862299E-3</v>
      </c>
      <c r="J36" s="82">
        <f>_xlfn.STDEV.S('[1]Public Fund Data'!C53:N53)</f>
        <v>3.1625226460631546E-2</v>
      </c>
      <c r="K36" s="10"/>
      <c r="L36" s="10"/>
      <c r="M36" s="10"/>
      <c r="N36" s="47">
        <v>37306</v>
      </c>
      <c r="O36" s="95">
        <v>4.88</v>
      </c>
      <c r="P36" s="48">
        <v>3.04E-2</v>
      </c>
      <c r="AL36" t="s">
        <v>144</v>
      </c>
    </row>
    <row r="37" spans="3:38" x14ac:dyDescent="0.35">
      <c r="C37" s="4">
        <v>2018</v>
      </c>
      <c r="D37" s="92">
        <f>GEOMEAN('[1]X DATA'!R38:AC38)-1</f>
        <v>-1.0183154095247726E-2</v>
      </c>
      <c r="E37" s="10">
        <f t="shared" si="4"/>
        <v>-0.11558094563292165</v>
      </c>
      <c r="F37" s="94">
        <f>SLOPE('[1]Public Fund Data'!C54:N54,'[1]Public Fund Data'!C100:N100)</f>
        <v>0.99056045415549199</v>
      </c>
      <c r="G37" s="10">
        <f t="shared" si="3"/>
        <v>5.7718214477122456E-2</v>
      </c>
      <c r="H37" s="10">
        <f t="shared" si="5"/>
        <v>-0.17329916011004409</v>
      </c>
      <c r="I37" s="93">
        <f>_xlfn.VAR.S('[1]Public Fund Data'!C54:N54)</f>
        <v>1.353944595928041E-3</v>
      </c>
      <c r="J37" s="82">
        <f>_xlfn.STDEV.S('[1]Public Fund Data'!C54:N54)</f>
        <v>3.6795986138817384E-2</v>
      </c>
      <c r="K37" s="10"/>
      <c r="L37" s="10"/>
      <c r="M37" s="10"/>
      <c r="N37" s="47">
        <v>37307</v>
      </c>
      <c r="O37" s="95">
        <v>4.88</v>
      </c>
      <c r="P37" s="48">
        <v>3.04E-2</v>
      </c>
      <c r="AL37" t="s">
        <v>145</v>
      </c>
    </row>
    <row r="38" spans="3:38" x14ac:dyDescent="0.35">
      <c r="C38" s="4">
        <v>2017</v>
      </c>
      <c r="D38" s="92">
        <f>GEOMEAN('[1]X DATA'!R39:AC39)-1</f>
        <v>2.5961971651030868E-2</v>
      </c>
      <c r="E38" s="10">
        <f t="shared" si="4"/>
        <v>0.36011353343239549</v>
      </c>
      <c r="F38" s="94">
        <f>SLOPE('[1]Public Fund Data'!C55:N55,'[1]Public Fund Data'!C101:N101)</f>
        <v>0.86909537987788066</v>
      </c>
      <c r="G38" s="10">
        <f t="shared" si="3"/>
        <v>5.4368384654343641E-2</v>
      </c>
      <c r="H38" s="10">
        <f t="shared" si="5"/>
        <v>0.30574514877805187</v>
      </c>
      <c r="I38" s="93">
        <f>_xlfn.VAR.S('[1]Public Fund Data'!C55:N55)</f>
        <v>1.8166212948950565E-4</v>
      </c>
      <c r="J38" s="82">
        <f>_xlfn.STDEV.S('[1]Public Fund Data'!C55:N55)</f>
        <v>1.3478209431875795E-2</v>
      </c>
      <c r="K38" s="10"/>
      <c r="L38" s="10"/>
      <c r="M38" s="10"/>
      <c r="N38" s="47">
        <v>37308</v>
      </c>
      <c r="O38" s="95">
        <v>4.88</v>
      </c>
      <c r="P38" s="48">
        <v>3.04E-2</v>
      </c>
    </row>
    <row r="39" spans="3:38" x14ac:dyDescent="0.35">
      <c r="C39" s="4">
        <v>2016</v>
      </c>
      <c r="D39" s="92">
        <f>GEOMEAN('[1]X DATA'!R40:AC40)-1</f>
        <v>4.3856075841826048E-3</v>
      </c>
      <c r="E39" s="10">
        <f t="shared" si="4"/>
        <v>5.3915447153445983E-2</v>
      </c>
      <c r="F39" s="94">
        <f>SLOPE('[1]Public Fund Data'!C56:N56,'[1]Public Fund Data'!C102:N102)</f>
        <v>0.84765299170700248</v>
      </c>
      <c r="G39" s="10">
        <f t="shared" si="3"/>
        <v>5.3777034821532919E-2</v>
      </c>
      <c r="H39" s="10">
        <f t="shared" si="5"/>
        <v>1.3841233191306396E-4</v>
      </c>
      <c r="I39" s="93">
        <f>_xlfn.VAR.S('[1]Public Fund Data'!C56:N56)</f>
        <v>1.1830251716013077E-3</v>
      </c>
      <c r="J39" s="82">
        <f>_xlfn.STDEV.S('[1]Public Fund Data'!C56:N56)</f>
        <v>3.4395132963855622E-2</v>
      </c>
      <c r="K39" s="10"/>
      <c r="L39" s="10"/>
      <c r="M39" s="10"/>
      <c r="N39" s="47">
        <v>37309</v>
      </c>
      <c r="O39" s="95">
        <v>4.84</v>
      </c>
      <c r="P39" s="48">
        <v>3.04E-2</v>
      </c>
    </row>
    <row r="40" spans="3:38" x14ac:dyDescent="0.35">
      <c r="C40" s="4">
        <v>2015</v>
      </c>
      <c r="D40" s="92">
        <f>GEOMEAN('[1]X DATA'!R41:AC41)-1</f>
        <v>4.2200929357880668E-3</v>
      </c>
      <c r="E40" s="10">
        <f t="shared" si="4"/>
        <v>5.1833213872886086E-2</v>
      </c>
      <c r="F40" s="94">
        <f>SLOPE('[1]Public Fund Data'!C57:N57,'[1]Public Fund Data'!C103:N103)</f>
        <v>0.8892386665245573</v>
      </c>
      <c r="G40" s="10">
        <f t="shared" si="3"/>
        <v>5.4923907159385714E-2</v>
      </c>
      <c r="H40" s="10">
        <f t="shared" si="5"/>
        <v>-3.0906932864996281E-3</v>
      </c>
      <c r="I40" s="93">
        <f>_xlfn.VAR.S('[1]Public Fund Data'!C57:N57)</f>
        <v>1.5531556046860817E-3</v>
      </c>
      <c r="J40" s="82">
        <f>_xlfn.STDEV.S('[1]Public Fund Data'!C57:N57)</f>
        <v>3.9410095212852277E-2</v>
      </c>
      <c r="K40" s="10"/>
      <c r="L40" s="10"/>
      <c r="M40" s="10"/>
      <c r="N40" s="47">
        <v>37312</v>
      </c>
      <c r="O40" s="95">
        <v>4.8600000000000003</v>
      </c>
      <c r="P40" s="48">
        <v>3.04E-2</v>
      </c>
    </row>
    <row r="41" spans="3:38" x14ac:dyDescent="0.35">
      <c r="C41" s="4">
        <v>2014</v>
      </c>
      <c r="D41" s="92">
        <f>GEOMEAN('[1]X DATA'!R42:AC42)-1</f>
        <v>-1.7314037696966045E-3</v>
      </c>
      <c r="E41" s="10">
        <f t="shared" si="4"/>
        <v>-2.0580130578282008E-2</v>
      </c>
      <c r="F41" s="94">
        <f>SLOPE('[1]Public Fund Data'!C58:N58,'[1]Public Fund Data'!C104:N104)</f>
        <v>0.93116128570705614</v>
      </c>
      <c r="G41" s="10">
        <f t="shared" si="3"/>
        <v>5.6080071932031135E-2</v>
      </c>
      <c r="H41" s="10">
        <f t="shared" si="5"/>
        <v>-7.6660202510313136E-2</v>
      </c>
      <c r="I41" s="93">
        <f>_xlfn.VAR.S('[1]Public Fund Data'!C58:N58)</f>
        <v>7.7837047442265623E-4</v>
      </c>
      <c r="J41" s="82">
        <f>_xlfn.STDEV.S('[1]Public Fund Data'!C58:N58)</f>
        <v>2.7899291647327826E-2</v>
      </c>
      <c r="K41" s="10"/>
      <c r="L41" s="10"/>
      <c r="M41" s="10"/>
      <c r="N41" s="47">
        <v>37313</v>
      </c>
      <c r="O41" s="95">
        <v>4.93</v>
      </c>
      <c r="P41" s="48">
        <v>3.04E-2</v>
      </c>
    </row>
    <row r="42" spans="3:38" x14ac:dyDescent="0.35">
      <c r="C42" s="4">
        <v>2013</v>
      </c>
      <c r="D42" s="92">
        <f>GEOMEAN('[1]X DATA'!R43:AC43)-1</f>
        <v>2.0145250114578683E-2</v>
      </c>
      <c r="E42" s="10">
        <f t="shared" si="4"/>
        <v>0.27041069587580746</v>
      </c>
      <c r="F42" s="94">
        <f>SLOPE('[1]Public Fund Data'!C59:N59,'[1]Public Fund Data'!C105:N105)</f>
        <v>0.98339550948194943</v>
      </c>
      <c r="G42" s="10">
        <f t="shared" si="3"/>
        <v>5.752061573947103E-2</v>
      </c>
      <c r="H42" s="10">
        <f t="shared" si="5"/>
        <v>0.21289008013633642</v>
      </c>
      <c r="I42" s="93">
        <f>_xlfn.VAR.S('[1]Public Fund Data'!C59:N59)</f>
        <v>1.2533456973151662E-3</v>
      </c>
      <c r="J42" s="82">
        <f>_xlfn.STDEV.S('[1]Public Fund Data'!C59:N59)</f>
        <v>3.540262274627639E-2</v>
      </c>
      <c r="K42" s="10"/>
      <c r="L42" s="10"/>
      <c r="M42" s="10"/>
      <c r="N42" s="47">
        <v>37314</v>
      </c>
      <c r="O42" s="95">
        <v>4.84</v>
      </c>
      <c r="P42" s="48">
        <v>3.04E-2</v>
      </c>
    </row>
    <row r="43" spans="3:38" x14ac:dyDescent="0.35">
      <c r="C43" s="4">
        <v>2012</v>
      </c>
      <c r="D43" s="92">
        <f>GEOMEAN('[1]X DATA'!R44:AC44)-1</f>
        <v>1.3298759794446946E-2</v>
      </c>
      <c r="E43" s="10">
        <f t="shared" si="4"/>
        <v>0.17179093311568172</v>
      </c>
      <c r="F43" s="94">
        <f>SLOPE('[1]Public Fund Data'!C60:N60,'[1]Public Fund Data'!C106:N106)</f>
        <v>1.0081566513640006</v>
      </c>
      <c r="G43" s="10">
        <f t="shared" si="3"/>
        <v>5.8203491965545515E-2</v>
      </c>
      <c r="H43" s="10">
        <f t="shared" si="5"/>
        <v>0.11358744115013621</v>
      </c>
      <c r="I43" s="93">
        <f>_xlfn.VAR.S('[1]Public Fund Data'!C60:N60)</f>
        <v>2.4180717838112797E-3</v>
      </c>
      <c r="J43" s="82">
        <f>_xlfn.STDEV.S('[1]Public Fund Data'!C60:N60)</f>
        <v>4.9173893315572231E-2</v>
      </c>
      <c r="K43" s="10"/>
      <c r="L43" s="10"/>
      <c r="M43" s="10"/>
      <c r="N43" s="47">
        <v>37315</v>
      </c>
      <c r="O43" s="95">
        <v>4.88</v>
      </c>
      <c r="P43" s="48">
        <v>3.04E-2</v>
      </c>
    </row>
    <row r="44" spans="3:38" x14ac:dyDescent="0.35">
      <c r="C44" s="4">
        <v>2011</v>
      </c>
      <c r="D44" s="92">
        <f>GEOMEAN('[1]X DATA'!R45:AC45)-1</f>
        <v>-9.7788291465527033E-3</v>
      </c>
      <c r="E44" s="10">
        <f t="shared" si="4"/>
        <v>-0.11123593360828665</v>
      </c>
      <c r="F44" s="94">
        <f>SLOPE('[1]Public Fund Data'!C61:N61,'[1]Public Fund Data'!C107:N107)</f>
        <v>1.0024897769315919</v>
      </c>
      <c r="G44" s="10">
        <f t="shared" si="3"/>
        <v>5.8047207823058278E-2</v>
      </c>
      <c r="H44" s="10">
        <f t="shared" si="5"/>
        <v>-0.16928314143134493</v>
      </c>
      <c r="I44" s="93">
        <f>_xlfn.VAR.S('[1]Public Fund Data'!C61:N61)</f>
        <v>3.2310580397330538E-3</v>
      </c>
      <c r="J44" s="82">
        <f>_xlfn.STDEV.S('[1]Public Fund Data'!C61:N61)</f>
        <v>5.6842396498855093E-2</v>
      </c>
      <c r="K44" s="10"/>
      <c r="L44" s="10"/>
      <c r="M44" s="10"/>
      <c r="N44" s="47">
        <v>37316</v>
      </c>
      <c r="O44" s="95">
        <v>4.9800000000000004</v>
      </c>
      <c r="P44" s="48">
        <v>3.04E-2</v>
      </c>
    </row>
    <row r="45" spans="3:38" x14ac:dyDescent="0.35">
      <c r="C45" s="4">
        <v>2010</v>
      </c>
      <c r="D45" s="92">
        <f>GEOMEAN('[1]X DATA'!R46:AC46)-1</f>
        <v>8.885161352855997E-3</v>
      </c>
      <c r="E45" s="10">
        <f t="shared" si="4"/>
        <v>0.11198982644952982</v>
      </c>
      <c r="F45" s="94">
        <f>SLOPE('[1]Public Fund Data'!C62:N62,'[1]Public Fund Data'!C108:N108)</f>
        <v>0.91734111322907208</v>
      </c>
      <c r="G45" s="10">
        <f t="shared" si="3"/>
        <v>5.5698931705525451E-2</v>
      </c>
      <c r="H45" s="10">
        <f t="shared" si="5"/>
        <v>5.6290894744004366E-2</v>
      </c>
      <c r="I45" s="93">
        <f>_xlfn.VAR.S('[1]Public Fund Data'!C62:N62)</f>
        <v>3.7535616678097696E-3</v>
      </c>
      <c r="J45" s="82">
        <f>_xlfn.STDEV.S('[1]Public Fund Data'!C62:N62)</f>
        <v>6.1266317563648053E-2</v>
      </c>
      <c r="K45" s="10"/>
      <c r="L45" s="10"/>
      <c r="M45" s="10"/>
      <c r="N45" s="47">
        <v>37319</v>
      </c>
      <c r="O45" s="95">
        <v>5.0199999999999996</v>
      </c>
      <c r="P45" s="48">
        <v>3.04E-2</v>
      </c>
    </row>
    <row r="46" spans="3:38" x14ac:dyDescent="0.35">
      <c r="C46" s="4">
        <v>2009</v>
      </c>
      <c r="D46" s="92">
        <f>GEOMEAN('[1]X DATA'!R47:AC47)-1</f>
        <v>2.1250580953862785E-2</v>
      </c>
      <c r="E46" s="10">
        <f t="shared" si="4"/>
        <v>0.28702741863611614</v>
      </c>
      <c r="F46" s="94">
        <f>SLOPE('[1]Public Fund Data'!C63:N63,'[1]Public Fund Data'!C109:N109)</f>
        <v>0.96922787275116129</v>
      </c>
      <c r="G46" s="10">
        <f t="shared" si="3"/>
        <v>5.7129892954988784E-2</v>
      </c>
      <c r="H46" s="10">
        <f t="shared" si="5"/>
        <v>0.22989752568112737</v>
      </c>
      <c r="I46" s="93">
        <f>_xlfn.VAR.S('[1]Public Fund Data'!C63:N63)</f>
        <v>5.2279820087873276E-3</v>
      </c>
      <c r="J46" s="82">
        <f>_xlfn.STDEV.S('[1]Public Fund Data'!C63:N63)</f>
        <v>7.2304785517884829E-2</v>
      </c>
      <c r="K46" s="10"/>
      <c r="L46" s="10"/>
      <c r="M46" s="10"/>
      <c r="N46" s="47">
        <v>37320</v>
      </c>
      <c r="O46" s="95">
        <v>5.0199999999999996</v>
      </c>
      <c r="P46" s="48">
        <v>3.04E-2</v>
      </c>
    </row>
    <row r="47" spans="3:38" x14ac:dyDescent="0.35">
      <c r="C47" s="4">
        <v>2008</v>
      </c>
      <c r="D47" s="92">
        <f>GEOMEAN('[1]X DATA'!R48:AC48)-1</f>
        <v>-5.6215493000493777E-2</v>
      </c>
      <c r="E47" s="10">
        <f t="shared" si="4"/>
        <v>-0.50057057619046796</v>
      </c>
      <c r="F47" s="94">
        <f>SLOPE('[1]Public Fund Data'!C64:N64,'[1]Public Fund Data'!C110:N110)</f>
        <v>1.1773319331948082</v>
      </c>
      <c r="G47" s="10">
        <f t="shared" si="3"/>
        <v>6.2869099818043311E-2</v>
      </c>
      <c r="H47" s="10">
        <f t="shared" si="5"/>
        <v>-0.5634396760085113</v>
      </c>
      <c r="I47" s="93">
        <f>_xlfn.VAR.S('[1]Public Fund Data'!C64:N64)</f>
        <v>8.6139689042538936E-3</v>
      </c>
      <c r="J47" s="82">
        <f>_xlfn.STDEV.S('[1]Public Fund Data'!C64:N64)</f>
        <v>9.281146968049743E-2</v>
      </c>
      <c r="K47" s="10"/>
      <c r="L47" s="10"/>
      <c r="M47" s="10"/>
      <c r="N47" s="47">
        <v>37321</v>
      </c>
      <c r="O47" s="95">
        <v>5.0599999999999996</v>
      </c>
      <c r="P47" s="48">
        <v>3.04E-2</v>
      </c>
    </row>
    <row r="48" spans="3:38" x14ac:dyDescent="0.35">
      <c r="C48" s="4">
        <v>2007</v>
      </c>
      <c r="D48" s="92">
        <f>GEOMEAN('[1]X DATA'!R49:AC49)-1</f>
        <v>5.7371095723695031E-3</v>
      </c>
      <c r="E48" s="10">
        <f t="shared" si="4"/>
        <v>7.1059751626602941E-2</v>
      </c>
      <c r="F48" s="94">
        <f>SLOPE('[1]Public Fund Data'!C65:N65,'[1]Public Fund Data'!C111:N111)</f>
        <v>1.3534264970630292</v>
      </c>
      <c r="G48" s="10">
        <f t="shared" si="3"/>
        <v>6.7725531390519816E-2</v>
      </c>
      <c r="H48" s="10">
        <f t="shared" si="5"/>
        <v>3.3342202360831241E-3</v>
      </c>
      <c r="I48" s="93">
        <f>_xlfn.VAR.S('[1]Public Fund Data'!C65:N65)</f>
        <v>1.5275859822600261E-3</v>
      </c>
      <c r="J48" s="82">
        <f>_xlfn.STDEV.S('[1]Public Fund Data'!C65:N65)</f>
        <v>3.9084344465015991E-2</v>
      </c>
      <c r="K48" s="10"/>
      <c r="L48" s="10"/>
      <c r="M48" s="10"/>
      <c r="N48" s="47">
        <v>37322</v>
      </c>
      <c r="O48" s="95">
        <v>5.22</v>
      </c>
      <c r="P48" s="48">
        <v>3.04E-2</v>
      </c>
      <c r="V48" t="s">
        <v>146</v>
      </c>
      <c r="AF48" t="s">
        <v>147</v>
      </c>
    </row>
    <row r="49" spans="2:16" x14ac:dyDescent="0.35">
      <c r="C49" s="4">
        <v>2006</v>
      </c>
      <c r="D49" s="92">
        <f>GEOMEAN('[1]X DATA'!R50:AC50)-1</f>
        <v>2.06276233069842E-2</v>
      </c>
      <c r="E49" s="10">
        <f t="shared" si="4"/>
        <v>0.27763799956864688</v>
      </c>
      <c r="F49" s="94">
        <f>SLOPE('[1]Public Fund Data'!C66:N66,'[1]Public Fund Data'!C112:N112)</f>
        <v>1.0138830008408379</v>
      </c>
      <c r="G49" s="10">
        <f t="shared" si="3"/>
        <v>5.836141634312686E-2</v>
      </c>
      <c r="H49" s="10">
        <f t="shared" si="5"/>
        <v>0.21927658322552002</v>
      </c>
      <c r="I49" s="93">
        <f>_xlfn.VAR.S('[1]Public Fund Data'!C66:N66)</f>
        <v>7.9399937776326998E-4</v>
      </c>
      <c r="J49" s="82">
        <f>_xlfn.STDEV.S('[1]Public Fund Data'!C66:N66)</f>
        <v>2.8177994566030953E-2</v>
      </c>
      <c r="K49" s="10"/>
      <c r="L49" s="10"/>
      <c r="M49" s="10"/>
      <c r="N49" s="47">
        <v>37323</v>
      </c>
      <c r="O49" s="95">
        <v>5.33</v>
      </c>
      <c r="P49" s="48">
        <v>3.04E-2</v>
      </c>
    </row>
    <row r="50" spans="2:16" x14ac:dyDescent="0.35">
      <c r="C50" s="4">
        <v>2005</v>
      </c>
      <c r="D50" s="92">
        <f>GEOMEAN('[1]X DATA'!R51:AC51)-1</f>
        <v>1.3262211128779233E-2</v>
      </c>
      <c r="E50" s="10">
        <f t="shared" si="4"/>
        <v>0.17128384989373324</v>
      </c>
      <c r="F50" s="94">
        <f>SLOPE('[1]Public Fund Data'!C67:N67,'[1]Public Fund Data'!C113:N113)</f>
        <v>1.2932512411029322</v>
      </c>
      <c r="G50" s="10">
        <f t="shared" si="3"/>
        <v>6.6065985482304482E-2</v>
      </c>
      <c r="H50" s="10">
        <f t="shared" si="5"/>
        <v>0.10521786441142876</v>
      </c>
      <c r="I50" s="93">
        <f>_xlfn.VAR.S('[1]Public Fund Data'!C67:N67)</f>
        <v>1.5236795180621626E-3</v>
      </c>
      <c r="J50" s="82">
        <f>_xlfn.STDEV.S('[1]Public Fund Data'!C67:N67)</f>
        <v>3.9034337679306953E-2</v>
      </c>
      <c r="K50" s="10"/>
      <c r="L50" s="10"/>
      <c r="M50" s="10"/>
      <c r="N50" s="47">
        <v>37326</v>
      </c>
      <c r="O50" s="95">
        <v>5.33</v>
      </c>
      <c r="P50" s="48">
        <v>3.04E-2</v>
      </c>
    </row>
    <row r="51" spans="2:16" x14ac:dyDescent="0.35">
      <c r="C51" s="4">
        <v>2004</v>
      </c>
      <c r="D51" s="92">
        <f>GEOMEAN('[1]X DATA'!R52:AC52)-1</f>
        <v>1.9104516388850579E-2</v>
      </c>
      <c r="E51" s="10">
        <f t="shared" si="4"/>
        <v>0.25494506538373707</v>
      </c>
      <c r="F51" s="94">
        <f>SLOPE('[1]Public Fund Data'!C68:N68,'[1]Public Fund Data'!C114:N114)</f>
        <v>0.86833640851689531</v>
      </c>
      <c r="G51" s="10">
        <f t="shared" si="3"/>
        <v>5.4347453329723919E-2</v>
      </c>
      <c r="H51" s="10">
        <f t="shared" si="5"/>
        <v>0.20059761205401316</v>
      </c>
      <c r="I51" s="93">
        <f>_xlfn.VAR.S('[1]Public Fund Data'!C68:N68)</f>
        <v>7.2082033313578746E-4</v>
      </c>
      <c r="J51" s="82">
        <f>_xlfn.STDEV.S('[1]Public Fund Data'!C68:N68)</f>
        <v>2.6848097383907626E-2</v>
      </c>
      <c r="K51" s="10"/>
      <c r="L51" s="10"/>
      <c r="M51" s="10"/>
      <c r="N51" s="47">
        <v>37327</v>
      </c>
      <c r="O51" s="95">
        <v>5.32</v>
      </c>
      <c r="P51" s="48">
        <v>3.04E-2</v>
      </c>
    </row>
    <row r="52" spans="2:16" x14ac:dyDescent="0.35">
      <c r="C52" s="4">
        <v>2003</v>
      </c>
      <c r="D52" s="92">
        <f>GEOMEAN('[1]X DATA'!R53:AC53)-1</f>
        <v>2.9475932621730205E-2</v>
      </c>
      <c r="E52" s="10">
        <f t="shared" si="4"/>
        <v>0.41708002452859594</v>
      </c>
      <c r="F52" s="94">
        <f>SLOPE('[1]Public Fund Data'!C69:N69,'[1]Public Fund Data'!C115:N115)</f>
        <v>0.92469984205821387</v>
      </c>
      <c r="G52" s="10">
        <f t="shared" si="3"/>
        <v>5.5901874727922678E-2</v>
      </c>
      <c r="H52" s="10">
        <f t="shared" si="5"/>
        <v>0.36117814980067325</v>
      </c>
      <c r="I52" s="93">
        <f>_xlfn.VAR.S('[1]Public Fund Data'!C69:N69)</f>
        <v>1.6833983506602508E-3</v>
      </c>
      <c r="J52" s="82">
        <f>_xlfn.STDEV.S('[1]Public Fund Data'!C69:N69)</f>
        <v>4.1029237753829294E-2</v>
      </c>
      <c r="K52" s="10"/>
      <c r="L52" s="10"/>
      <c r="M52" s="10"/>
      <c r="N52" s="47">
        <v>37328</v>
      </c>
      <c r="O52" s="95">
        <v>5.28</v>
      </c>
      <c r="P52" s="48"/>
    </row>
    <row r="53" spans="2:16" x14ac:dyDescent="0.35">
      <c r="C53" s="4">
        <v>2002</v>
      </c>
      <c r="D53" s="92">
        <f>GEOMEAN('[1]X DATA'!R54:AC54)-1</f>
        <v>-8.6776547400989612E-3</v>
      </c>
      <c r="E53" s="10">
        <f t="shared" si="4"/>
        <v>-9.9302934239653307E-2</v>
      </c>
      <c r="F53" s="94">
        <f>SLOPE('[1]Public Fund Data'!C70:N70,'[1]Public Fund Data'!C116:N116)</f>
        <v>0.82425070912568466</v>
      </c>
      <c r="G53" s="10">
        <f t="shared" si="3"/>
        <v>5.313163395566077E-2</v>
      </c>
      <c r="H53" s="10">
        <f t="shared" si="5"/>
        <v>-0.15243456819531409</v>
      </c>
      <c r="I53" s="93">
        <f>_xlfn.VAR.S('[1]Public Fund Data'!C70:N70)</f>
        <v>2.1517333291313852E-3</v>
      </c>
      <c r="J53" s="82">
        <f>_xlfn.STDEV.S('[1]Public Fund Data'!C70:N70)</f>
        <v>4.6386779680544596E-2</v>
      </c>
      <c r="K53" s="10"/>
      <c r="L53" s="10"/>
      <c r="M53" s="10"/>
      <c r="N53" s="47">
        <v>37329</v>
      </c>
      <c r="O53" s="95">
        <v>5.4</v>
      </c>
      <c r="P53" s="48"/>
    </row>
    <row r="54" spans="2:16" x14ac:dyDescent="0.35">
      <c r="N54" s="47">
        <v>37330</v>
      </c>
      <c r="O54" s="95">
        <v>5.35</v>
      </c>
    </row>
    <row r="55" spans="2:16" x14ac:dyDescent="0.35">
      <c r="B55" s="1" t="s">
        <v>112</v>
      </c>
      <c r="N55" s="47">
        <v>37333</v>
      </c>
      <c r="O55" s="95">
        <v>5.32</v>
      </c>
    </row>
    <row r="56" spans="2:16" x14ac:dyDescent="0.35">
      <c r="B56" s="2" t="s">
        <v>61</v>
      </c>
      <c r="C56" s="4" t="s">
        <v>10</v>
      </c>
      <c r="D56" s="4"/>
      <c r="E56" s="4"/>
      <c r="F56" s="4"/>
      <c r="G56" s="4"/>
      <c r="H56" s="4"/>
      <c r="I56" s="4"/>
      <c r="J56" s="4"/>
      <c r="K56" s="4"/>
      <c r="L56" s="4"/>
      <c r="M56" s="4"/>
      <c r="N56" s="47">
        <v>37334</v>
      </c>
      <c r="O56" s="95">
        <v>5.33</v>
      </c>
    </row>
    <row r="57" spans="2:16" x14ac:dyDescent="0.35">
      <c r="B57" s="2"/>
      <c r="C57" s="4"/>
      <c r="D57" s="4" t="s">
        <v>63</v>
      </c>
      <c r="E57" s="4" t="s">
        <v>138</v>
      </c>
      <c r="F57" s="49" t="s">
        <v>148</v>
      </c>
      <c r="G57" s="49" t="s">
        <v>148</v>
      </c>
      <c r="H57" s="4"/>
      <c r="I57" s="4" t="s">
        <v>79</v>
      </c>
      <c r="J57" s="4" t="s">
        <v>141</v>
      </c>
      <c r="K57" s="49" t="s">
        <v>148</v>
      </c>
      <c r="L57" s="49"/>
      <c r="M57" s="4"/>
      <c r="N57" s="47">
        <v>37335</v>
      </c>
      <c r="O57" s="95">
        <v>5.4</v>
      </c>
    </row>
    <row r="58" spans="2:16" x14ac:dyDescent="0.35">
      <c r="C58" s="4">
        <v>2023</v>
      </c>
      <c r="D58" s="92">
        <f>GEOMEAN('[1]X DATA'!R60:AC60)-1</f>
        <v>1.4058639948107743E-2</v>
      </c>
      <c r="E58" s="10">
        <f>((1+D58)^12)-1</f>
        <v>0.18237934913125375</v>
      </c>
      <c r="F58" s="82">
        <f>GEOMEAN('[1]X DATA'!R60:AC81)-1</f>
        <v>4.7077177213068477E-3</v>
      </c>
      <c r="G58" s="10">
        <f>((1+F58)^12)-1</f>
        <v>5.7978543401889349E-2</v>
      </c>
      <c r="H58" s="10"/>
      <c r="I58" s="93">
        <f>_xlfn.VAR.S('[1]Public Fund Data'!C95:N95)</f>
        <v>2.3891334431480299E-3</v>
      </c>
      <c r="J58" s="82">
        <f>_xlfn.STDEV.S('[1]Public Fund Data'!C95:N95)</f>
        <v>4.8878762700666122E-2</v>
      </c>
      <c r="K58" s="10">
        <f>GEOMEAN(J58:J79)</f>
        <v>4.0473295322036702E-2</v>
      </c>
      <c r="L58" s="10"/>
      <c r="M58" s="10"/>
      <c r="N58" s="47">
        <v>37336</v>
      </c>
      <c r="O58" s="95">
        <v>5.39</v>
      </c>
    </row>
    <row r="59" spans="2:16" x14ac:dyDescent="0.35">
      <c r="C59" s="4">
        <v>2022</v>
      </c>
      <c r="D59" s="92">
        <f>GEOMEAN('[1]X DATA'!R61:AC61)-1</f>
        <v>-1.2923210456767364E-2</v>
      </c>
      <c r="E59" s="10">
        <f t="shared" ref="E59:E79" si="6">((1+D59)^12)-1</f>
        <v>-0.14451720716757921</v>
      </c>
      <c r="F59" s="10"/>
      <c r="G59" s="10"/>
      <c r="H59" s="10"/>
      <c r="I59" s="93">
        <f>_xlfn.VAR.S('[1]Public Fund Data'!C96:N96)</f>
        <v>3.9202522768046937E-3</v>
      </c>
      <c r="J59" s="82">
        <f>_xlfn.STDEV.S('[1]Public Fund Data'!C96:N96)</f>
        <v>6.2611918009311082E-2</v>
      </c>
      <c r="K59" s="10"/>
      <c r="L59" s="10"/>
      <c r="M59" s="10"/>
      <c r="N59" s="47">
        <v>37337</v>
      </c>
      <c r="O59" s="95">
        <v>5.4</v>
      </c>
    </row>
    <row r="60" spans="2:16" x14ac:dyDescent="0.35">
      <c r="C60" s="4">
        <v>2021</v>
      </c>
      <c r="D60" s="92">
        <f>GEOMEAN('[1]X DATA'!R62:AC62)-1</f>
        <v>8.9338741278617295E-3</v>
      </c>
      <c r="E60" s="10">
        <f t="shared" si="6"/>
        <v>0.1126342902541817</v>
      </c>
      <c r="F60" s="10"/>
      <c r="G60" s="10"/>
      <c r="H60" s="10"/>
      <c r="I60" s="93">
        <f>_xlfn.VAR.S('[1]Public Fund Data'!C97:N97)</f>
        <v>8.0051652593577131E-4</v>
      </c>
      <c r="J60" s="82">
        <f>_xlfn.STDEV.S('[1]Public Fund Data'!C97:N97)</f>
        <v>2.8293400748863176E-2</v>
      </c>
      <c r="K60" s="10"/>
      <c r="L60" s="10"/>
      <c r="M60" s="10"/>
      <c r="N60" s="47">
        <v>37340</v>
      </c>
      <c r="O60" s="95">
        <v>5.41</v>
      </c>
    </row>
    <row r="61" spans="2:16" x14ac:dyDescent="0.35">
      <c r="C61" s="4">
        <v>2020</v>
      </c>
      <c r="D61" s="92">
        <f>GEOMEAN('[1]X DATA'!R63:AC63)-1</f>
        <v>6.2908120054321337E-3</v>
      </c>
      <c r="E61" s="10">
        <f t="shared" si="6"/>
        <v>7.8157202001350567E-2</v>
      </c>
      <c r="F61" s="10"/>
      <c r="G61" s="10"/>
      <c r="H61" s="10"/>
      <c r="I61" s="93">
        <f>_xlfn.VAR.S('[1]Public Fund Data'!C98:N98)</f>
        <v>5.8481834659367092E-3</v>
      </c>
      <c r="J61" s="82">
        <f>_xlfn.STDEV.S('[1]Public Fund Data'!C98:N98)</f>
        <v>7.6473416727230834E-2</v>
      </c>
      <c r="K61" s="10"/>
      <c r="L61" s="10"/>
      <c r="M61" s="10"/>
      <c r="N61" s="47">
        <v>37341</v>
      </c>
      <c r="O61" s="95">
        <v>5.35</v>
      </c>
    </row>
    <row r="62" spans="2:16" x14ac:dyDescent="0.35">
      <c r="C62" s="4">
        <v>2019</v>
      </c>
      <c r="D62" s="92">
        <f>GEOMEAN('[1]X DATA'!R64:AC64)-1</f>
        <v>1.6719049879478254E-2</v>
      </c>
      <c r="E62" s="10">
        <f t="shared" si="6"/>
        <v>0.22014524037355954</v>
      </c>
      <c r="F62" s="10"/>
      <c r="G62" s="10"/>
      <c r="H62" s="10"/>
      <c r="I62" s="93">
        <f>_xlfn.VAR.S('[1]Public Fund Data'!C99:N99)</f>
        <v>1.1084461612046181E-3</v>
      </c>
      <c r="J62" s="82">
        <f>_xlfn.STDEV.S('[1]Public Fund Data'!C99:N99)</f>
        <v>3.3293335086840098E-2</v>
      </c>
      <c r="K62" s="10"/>
      <c r="L62" s="10"/>
      <c r="M62" s="10"/>
      <c r="N62" s="47">
        <v>37342</v>
      </c>
      <c r="O62" s="95">
        <v>5.35</v>
      </c>
    </row>
    <row r="63" spans="2:16" x14ac:dyDescent="0.35">
      <c r="C63" s="4">
        <v>2018</v>
      </c>
      <c r="D63" s="92">
        <f>GEOMEAN('[1]X DATA'!R65:AC65)-1</f>
        <v>-1.228945243968127E-2</v>
      </c>
      <c r="E63" s="10">
        <f t="shared" si="6"/>
        <v>-0.13790267319860472</v>
      </c>
      <c r="F63" s="10"/>
      <c r="G63" s="10"/>
      <c r="H63" s="10"/>
      <c r="I63" s="93">
        <f>_xlfn.VAR.S('[1]Public Fund Data'!C100:N100)</f>
        <v>1.2873932153486894E-3</v>
      </c>
      <c r="J63" s="82">
        <f>_xlfn.STDEV.S('[1]Public Fund Data'!C100:N100)</f>
        <v>3.5880262197323605E-2</v>
      </c>
      <c r="K63" s="10"/>
      <c r="L63" s="10"/>
      <c r="M63" s="10"/>
      <c r="N63" s="47">
        <v>37343</v>
      </c>
      <c r="O63" s="95">
        <v>5.42</v>
      </c>
    </row>
    <row r="64" spans="2:16" x14ac:dyDescent="0.35">
      <c r="C64" s="4">
        <v>2017</v>
      </c>
      <c r="D64" s="92">
        <f>GEOMEAN('[1]X DATA'!R66:AC66)-1</f>
        <v>1.8792589238061375E-2</v>
      </c>
      <c r="E64" s="10">
        <f t="shared" si="6"/>
        <v>0.25034345932685054</v>
      </c>
      <c r="F64" s="10"/>
      <c r="G64" s="10"/>
      <c r="H64" s="10"/>
      <c r="I64" s="93">
        <f>_xlfn.VAR.S('[1]Public Fund Data'!C101:N101)</f>
        <v>1.4397389590163821E-4</v>
      </c>
      <c r="J64" s="82">
        <f>_xlfn.STDEV.S('[1]Public Fund Data'!C101:N101)</f>
        <v>1.1998912279937636E-2</v>
      </c>
      <c r="K64" s="10"/>
      <c r="L64" s="10"/>
      <c r="M64" s="10"/>
      <c r="N64" s="47">
        <v>37347</v>
      </c>
      <c r="O64" s="95">
        <v>5.44</v>
      </c>
    </row>
    <row r="65" spans="3:24" x14ac:dyDescent="0.35">
      <c r="C65" s="4">
        <v>2016</v>
      </c>
      <c r="D65" s="92">
        <f>GEOMEAN('[1]X DATA'!R67:AC67)-1</f>
        <v>8.2969593967496813E-4</v>
      </c>
      <c r="E65" s="10">
        <f t="shared" si="6"/>
        <v>1.0001911259181151E-2</v>
      </c>
      <c r="F65" s="10"/>
      <c r="G65" s="10"/>
      <c r="H65" s="10"/>
      <c r="I65" s="93">
        <f>_xlfn.VAR.S('[1]Public Fund Data'!C102:N102)</f>
        <v>1.5020691727178981E-3</v>
      </c>
      <c r="J65" s="82">
        <f>_xlfn.STDEV.S('[1]Public Fund Data'!C102:N102)</f>
        <v>3.8756537161076431E-2</v>
      </c>
      <c r="K65" s="10"/>
      <c r="L65" s="10"/>
      <c r="M65" s="10"/>
      <c r="N65" s="47">
        <v>37348</v>
      </c>
      <c r="O65" s="95">
        <v>5.36</v>
      </c>
    </row>
    <row r="66" spans="3:24" x14ac:dyDescent="0.35">
      <c r="C66" s="4">
        <v>2015</v>
      </c>
      <c r="D66" s="92">
        <f>GEOMEAN('[1]X DATA'!R68:AC68)-1</f>
        <v>-6.8101540362053292E-4</v>
      </c>
      <c r="E66" s="10">
        <f t="shared" si="6"/>
        <v>-8.1416446118012242E-3</v>
      </c>
      <c r="F66" s="10"/>
      <c r="G66" s="10"/>
      <c r="H66" s="10"/>
      <c r="I66" s="93">
        <f>_xlfn.VAR.S('[1]Public Fund Data'!C103:N103)</f>
        <v>1.9344319271481789E-3</v>
      </c>
      <c r="J66" s="82">
        <f>_xlfn.STDEV.S('[1]Public Fund Data'!C103:N103)</f>
        <v>4.3982177380709322E-2</v>
      </c>
      <c r="K66" s="10"/>
      <c r="L66" s="10"/>
      <c r="M66" s="10"/>
      <c r="N66" s="47">
        <v>37349</v>
      </c>
      <c r="O66" s="95">
        <v>5.3</v>
      </c>
    </row>
    <row r="67" spans="3:24" x14ac:dyDescent="0.35">
      <c r="C67" s="4">
        <v>2014</v>
      </c>
      <c r="D67" s="92">
        <f>GEOMEAN('[1]X DATA'!R69:AC69)-1</f>
        <v>-4.1794973335010921E-3</v>
      </c>
      <c r="E67" s="10">
        <f t="shared" si="6"/>
        <v>-4.9016978721567628E-2</v>
      </c>
      <c r="F67" s="10"/>
      <c r="G67" s="10"/>
      <c r="H67" s="10"/>
      <c r="I67" s="93">
        <f>_xlfn.VAR.S('[1]Public Fund Data'!C104:N104)</f>
        <v>7.8205197357411561E-4</v>
      </c>
      <c r="J67" s="82">
        <f>_xlfn.STDEV.S('[1]Public Fund Data'!C104:N104)</f>
        <v>2.7965192178386968E-2</v>
      </c>
      <c r="K67" s="10"/>
      <c r="L67" s="10"/>
      <c r="M67" s="10"/>
      <c r="N67" s="47">
        <v>37350</v>
      </c>
      <c r="O67" s="95">
        <v>5.28</v>
      </c>
    </row>
    <row r="68" spans="3:24" x14ac:dyDescent="0.35">
      <c r="C68" s="4">
        <v>2013</v>
      </c>
      <c r="D68" s="92">
        <f>GEOMEAN('[1]X DATA'!R70:AC70)-1</f>
        <v>1.7247704488169813E-2</v>
      </c>
      <c r="E68" s="10">
        <f t="shared" si="6"/>
        <v>0.22778019049747544</v>
      </c>
      <c r="F68" s="10"/>
      <c r="G68" s="10"/>
      <c r="H68" s="10"/>
      <c r="I68" s="93">
        <f>_xlfn.VAR.S('[1]Public Fund Data'!C105:N105)</f>
        <v>1.2304932117504304E-3</v>
      </c>
      <c r="J68" s="82">
        <f>_xlfn.STDEV.S('[1]Public Fund Data'!C105:N105)</f>
        <v>3.5078386675422096E-2</v>
      </c>
      <c r="K68" s="10"/>
      <c r="L68" s="10"/>
      <c r="M68" s="10"/>
      <c r="N68" s="47">
        <v>37351</v>
      </c>
      <c r="O68" s="95">
        <v>5.22</v>
      </c>
    </row>
    <row r="69" spans="3:24" x14ac:dyDescent="0.35">
      <c r="C69" s="4">
        <v>2012</v>
      </c>
      <c r="D69" s="92">
        <f>GEOMEAN('[1]X DATA'!R71:AC71)-1</f>
        <v>1.3398103293134511E-2</v>
      </c>
      <c r="E69" s="10">
        <f t="shared" si="6"/>
        <v>0.17317026098777522</v>
      </c>
      <c r="F69" s="10"/>
      <c r="G69" s="10"/>
      <c r="H69" s="10"/>
      <c r="I69" s="93">
        <f>_xlfn.VAR.S('[1]Public Fund Data'!C106:N106)</f>
        <v>2.3196648842582204E-3</v>
      </c>
      <c r="J69" s="82">
        <f>_xlfn.STDEV.S('[1]Public Fund Data'!C106:N106)</f>
        <v>4.8162899458589703E-2</v>
      </c>
      <c r="K69" s="10"/>
      <c r="L69" s="10"/>
      <c r="M69" s="10"/>
      <c r="N69" s="47">
        <v>37354</v>
      </c>
      <c r="O69" s="95">
        <v>5.25</v>
      </c>
    </row>
    <row r="70" spans="3:24" x14ac:dyDescent="0.35">
      <c r="C70" s="4">
        <v>2011</v>
      </c>
      <c r="D70" s="92">
        <f>GEOMEAN('[1]X DATA'!R72:AC72)-1</f>
        <v>-1.072860322062108E-2</v>
      </c>
      <c r="E70" s="10">
        <f t="shared" si="6"/>
        <v>-0.12141167514070683</v>
      </c>
      <c r="F70" s="10"/>
      <c r="G70" s="10"/>
      <c r="H70" s="10"/>
      <c r="I70" s="93">
        <f>_xlfn.VAR.S('[1]Public Fund Data'!C107:N107)</f>
        <v>3.1767215206918594E-3</v>
      </c>
      <c r="J70" s="82">
        <f>_xlfn.STDEV.S('[1]Public Fund Data'!C107:N107)</f>
        <v>5.6362412303696333E-2</v>
      </c>
      <c r="K70" s="10"/>
      <c r="L70" s="10"/>
      <c r="M70" s="10"/>
      <c r="N70" s="47">
        <v>37355</v>
      </c>
      <c r="O70" s="95">
        <v>5.22</v>
      </c>
    </row>
    <row r="71" spans="3:24" x14ac:dyDescent="0.35">
      <c r="C71" s="4">
        <v>2010</v>
      </c>
      <c r="D71" s="92">
        <f>GEOMEAN('[1]X DATA'!R73:AC73)-1</f>
        <v>6.2396970062201795E-3</v>
      </c>
      <c r="E71" s="10">
        <f t="shared" si="6"/>
        <v>7.7500199749645615E-2</v>
      </c>
      <c r="F71" s="10"/>
      <c r="G71" s="10"/>
      <c r="H71" s="10"/>
      <c r="I71" s="93">
        <f>_xlfn.VAR.S('[1]Public Fund Data'!C108:N108)</f>
        <v>4.4063858463675096E-3</v>
      </c>
      <c r="J71" s="82">
        <f>_xlfn.STDEV.S('[1]Public Fund Data'!C108:N108)</f>
        <v>6.638061348291012E-2</v>
      </c>
      <c r="K71" s="10"/>
      <c r="L71" s="10"/>
      <c r="M71" s="10"/>
      <c r="N71" s="47">
        <v>37356</v>
      </c>
      <c r="O71" s="95">
        <v>5.24</v>
      </c>
    </row>
    <row r="72" spans="3:24" x14ac:dyDescent="0.35">
      <c r="C72" s="4">
        <v>2009</v>
      </c>
      <c r="D72" s="92">
        <f>GEOMEAN('[1]X DATA'!R74:AC74)-1</f>
        <v>2.3260940294516974E-2</v>
      </c>
      <c r="E72" s="10">
        <f t="shared" si="6"/>
        <v>0.31776133242457183</v>
      </c>
      <c r="F72" s="10"/>
      <c r="G72" s="10"/>
      <c r="H72" s="10"/>
      <c r="I72" s="93">
        <f>_xlfn.VAR.S('[1]Public Fund Data'!C109:N109)</f>
        <v>5.4681702497396973E-3</v>
      </c>
      <c r="J72" s="82">
        <f>_xlfn.STDEV.S('[1]Public Fund Data'!C109:N109)</f>
        <v>7.3947077357659624E-2</v>
      </c>
      <c r="K72" s="10"/>
      <c r="L72" s="10"/>
      <c r="M72" s="10"/>
      <c r="N72" s="47">
        <v>37357</v>
      </c>
      <c r="O72" s="95">
        <v>5.22</v>
      </c>
      <c r="X72" t="s">
        <v>147</v>
      </c>
    </row>
    <row r="73" spans="3:24" x14ac:dyDescent="0.35">
      <c r="C73" s="4">
        <v>2008</v>
      </c>
      <c r="D73" s="92">
        <f>GEOMEAN('[1]X DATA'!R75:AC75)-1</f>
        <v>-4.6292637313747664E-2</v>
      </c>
      <c r="E73" s="10">
        <f t="shared" si="6"/>
        <v>-0.43378466782242719</v>
      </c>
      <c r="F73" s="10"/>
      <c r="G73" s="10"/>
      <c r="H73" s="10"/>
      <c r="I73" s="93">
        <f>_xlfn.VAR.S('[1]Public Fund Data'!C110:N110)</f>
        <v>6.0855641303554035E-3</v>
      </c>
      <c r="J73" s="82">
        <f>_xlfn.STDEV.S('[1]Public Fund Data'!C110:N110)</f>
        <v>7.8010025832295452E-2</v>
      </c>
      <c r="K73" s="10"/>
      <c r="L73" s="10"/>
      <c r="M73" s="10"/>
      <c r="N73" s="47">
        <v>37358</v>
      </c>
      <c r="O73" s="95">
        <v>5.18</v>
      </c>
    </row>
    <row r="74" spans="3:24" x14ac:dyDescent="0.35">
      <c r="C74" s="4">
        <v>2007</v>
      </c>
      <c r="D74" s="92">
        <f>GEOMEAN('[1]X DATA'!R76:AC76)-1</f>
        <v>8.862988111191239E-3</v>
      </c>
      <c r="E74" s="10">
        <f t="shared" si="6"/>
        <v>0.11169659062993431</v>
      </c>
      <c r="F74" s="10"/>
      <c r="G74" s="10"/>
      <c r="H74" s="10"/>
      <c r="I74" s="93">
        <f>_xlfn.VAR.S('[1]Public Fund Data'!C111:N111)</f>
        <v>7.7081714767597044E-4</v>
      </c>
      <c r="J74" s="82">
        <f>_xlfn.STDEV.S('[1]Public Fund Data'!C111:N111)</f>
        <v>2.7763593925786527E-2</v>
      </c>
      <c r="K74" s="10"/>
      <c r="L74" s="10"/>
      <c r="M74" s="10"/>
      <c r="N74" s="47">
        <v>37361</v>
      </c>
      <c r="O74" s="95">
        <v>5.15</v>
      </c>
    </row>
    <row r="75" spans="3:24" x14ac:dyDescent="0.35">
      <c r="C75" s="4">
        <v>2006</v>
      </c>
      <c r="D75" s="92">
        <f>GEOMEAN('[1]X DATA'!R77:AC77)-1</f>
        <v>1.9675302753449975E-2</v>
      </c>
      <c r="E75" s="10">
        <f t="shared" si="6"/>
        <v>0.26340562508599996</v>
      </c>
      <c r="F75" s="10"/>
      <c r="G75" s="10"/>
      <c r="H75" s="10"/>
      <c r="I75" s="93">
        <f>_xlfn.VAR.S('[1]Public Fund Data'!C112:N112)</f>
        <v>7.3572546810603018E-4</v>
      </c>
      <c r="J75" s="82">
        <f>_xlfn.STDEV.S('[1]Public Fund Data'!C112:N112)</f>
        <v>2.7124259770656051E-2</v>
      </c>
      <c r="K75" s="10"/>
      <c r="L75" s="10"/>
      <c r="M75" s="10"/>
      <c r="N75" s="47">
        <v>37362</v>
      </c>
      <c r="O75" s="95">
        <v>5.2</v>
      </c>
    </row>
    <row r="76" spans="3:24" x14ac:dyDescent="0.35">
      <c r="C76" s="4">
        <v>2005</v>
      </c>
      <c r="D76" s="92">
        <f>GEOMEAN('[1]X DATA'!R78:AC78)-1</f>
        <v>1.0634983746237392E-2</v>
      </c>
      <c r="E76" s="10">
        <f t="shared" si="6"/>
        <v>0.13535566265625332</v>
      </c>
      <c r="F76" s="10"/>
      <c r="G76" s="10"/>
      <c r="H76" s="10"/>
      <c r="I76" s="93">
        <f>_xlfn.VAR.S('[1]Public Fund Data'!C113:N113)</f>
        <v>8.4412328964842906E-4</v>
      </c>
      <c r="J76" s="82">
        <f>_xlfn.STDEV.S('[1]Public Fund Data'!C113:N113)</f>
        <v>2.9053799917539685E-2</v>
      </c>
      <c r="K76" s="10"/>
      <c r="L76" s="10"/>
      <c r="M76" s="10"/>
      <c r="N76" s="47">
        <v>37363</v>
      </c>
      <c r="O76" s="95">
        <v>5.24</v>
      </c>
    </row>
    <row r="77" spans="3:24" x14ac:dyDescent="0.35">
      <c r="C77" s="4">
        <v>2004</v>
      </c>
      <c r="D77" s="92">
        <f>GEOMEAN('[1]X DATA'!R79:AC79)-1</f>
        <v>1.5483558486831361E-2</v>
      </c>
      <c r="E77" s="10">
        <f t="shared" si="6"/>
        <v>0.20247139668321323</v>
      </c>
      <c r="F77" s="10"/>
      <c r="G77" s="10"/>
      <c r="H77" s="10"/>
      <c r="I77" s="93">
        <f>_xlfn.VAR.S('[1]Public Fund Data'!C114:N114)</f>
        <v>7.520318978601621E-4</v>
      </c>
      <c r="J77" s="82">
        <f>_xlfn.STDEV.S('[1]Public Fund Data'!C114:N114)</f>
        <v>2.7423199993074514E-2</v>
      </c>
      <c r="K77" s="10"/>
      <c r="L77" s="10"/>
      <c r="M77" s="10"/>
      <c r="N77" s="47">
        <v>37364</v>
      </c>
      <c r="O77" s="95">
        <v>5.23</v>
      </c>
    </row>
    <row r="78" spans="3:24" x14ac:dyDescent="0.35">
      <c r="C78" s="4">
        <v>2003</v>
      </c>
      <c r="D78" s="92">
        <f>GEOMEAN('[1]X DATA'!R80:AC80)-1</f>
        <v>2.7566378039215689E-2</v>
      </c>
      <c r="E78" s="10">
        <f t="shared" si="6"/>
        <v>0.38585766625723084</v>
      </c>
      <c r="F78" s="10"/>
      <c r="G78" s="10"/>
      <c r="H78" s="10"/>
      <c r="I78" s="93">
        <f>_xlfn.VAR.S('[1]Public Fund Data'!C115:N115)</f>
        <v>1.7699535413538477E-3</v>
      </c>
      <c r="J78" s="82">
        <f>_xlfn.STDEV.S('[1]Public Fund Data'!C115:N115)</f>
        <v>4.2070815791399242E-2</v>
      </c>
      <c r="K78" s="10"/>
      <c r="L78" s="10"/>
      <c r="M78" s="10"/>
      <c r="N78" s="47">
        <v>37365</v>
      </c>
      <c r="O78" s="95">
        <v>5.21</v>
      </c>
    </row>
    <row r="79" spans="3:24" x14ac:dyDescent="0.35">
      <c r="C79" s="4">
        <v>2002</v>
      </c>
      <c r="D79" s="92">
        <f>GEOMEAN('[1]X DATA'!R81:AC81)-1</f>
        <v>-1.4365781103002906E-2</v>
      </c>
      <c r="E79" s="10">
        <f t="shared" si="6"/>
        <v>-0.15940021777817504</v>
      </c>
      <c r="F79" s="10"/>
      <c r="G79" s="10"/>
      <c r="H79" s="10"/>
      <c r="I79" s="93">
        <f>_xlfn.VAR.S('[1]Public Fund Data'!C116:N116)</f>
        <v>2.9943490955996908E-3</v>
      </c>
      <c r="J79" s="82">
        <f>_xlfn.STDEV.S('[1]Public Fund Data'!C116:N116)</f>
        <v>5.4720645972061506E-2</v>
      </c>
      <c r="K79" s="10"/>
      <c r="L79" s="10"/>
      <c r="M79" s="10"/>
      <c r="N79" s="47">
        <v>37368</v>
      </c>
      <c r="O79" s="95">
        <v>5.19</v>
      </c>
    </row>
    <row r="80" spans="3:24" x14ac:dyDescent="0.35">
      <c r="N80" s="47">
        <v>37369</v>
      </c>
      <c r="O80" s="95">
        <v>5.18</v>
      </c>
    </row>
    <row r="81" spans="14:15" x14ac:dyDescent="0.35">
      <c r="N81" s="47">
        <v>37370</v>
      </c>
      <c r="O81" s="95">
        <v>5.1100000000000003</v>
      </c>
    </row>
    <row r="82" spans="14:15" x14ac:dyDescent="0.35">
      <c r="N82" s="47">
        <v>37371</v>
      </c>
      <c r="O82" s="95">
        <v>5.0999999999999996</v>
      </c>
    </row>
    <row r="83" spans="14:15" x14ac:dyDescent="0.35">
      <c r="N83" s="47">
        <v>37372</v>
      </c>
      <c r="O83" s="95">
        <v>5.08</v>
      </c>
    </row>
    <row r="84" spans="14:15" x14ac:dyDescent="0.35">
      <c r="N84" s="47">
        <v>37375</v>
      </c>
      <c r="O84" s="95">
        <v>5.13</v>
      </c>
    </row>
    <row r="85" spans="14:15" x14ac:dyDescent="0.35">
      <c r="N85" s="47">
        <v>37376</v>
      </c>
      <c r="O85" s="95">
        <v>5.1100000000000003</v>
      </c>
    </row>
    <row r="86" spans="14:15" x14ac:dyDescent="0.35">
      <c r="N86" s="47">
        <v>37377</v>
      </c>
      <c r="O86" s="95">
        <v>5.08</v>
      </c>
    </row>
    <row r="87" spans="14:15" x14ac:dyDescent="0.35">
      <c r="N87" s="47">
        <v>37378</v>
      </c>
      <c r="O87" s="95">
        <v>5.13</v>
      </c>
    </row>
    <row r="88" spans="14:15" x14ac:dyDescent="0.35">
      <c r="N88" s="47">
        <v>37379</v>
      </c>
      <c r="O88" s="95">
        <v>5.08</v>
      </c>
    </row>
    <row r="89" spans="14:15" x14ac:dyDescent="0.35">
      <c r="N89" s="47">
        <v>37382</v>
      </c>
      <c r="O89" s="95">
        <v>5.0999999999999996</v>
      </c>
    </row>
    <row r="90" spans="14:15" x14ac:dyDescent="0.35">
      <c r="N90" s="47">
        <v>37383</v>
      </c>
      <c r="O90" s="95">
        <v>5.09</v>
      </c>
    </row>
    <row r="91" spans="14:15" x14ac:dyDescent="0.35">
      <c r="N91" s="47">
        <v>37384</v>
      </c>
      <c r="O91" s="95">
        <v>5.24</v>
      </c>
    </row>
    <row r="92" spans="14:15" x14ac:dyDescent="0.35">
      <c r="N92" s="47">
        <v>37385</v>
      </c>
      <c r="O92" s="95">
        <v>5.2</v>
      </c>
    </row>
    <row r="93" spans="14:15" x14ac:dyDescent="0.35">
      <c r="N93" s="47">
        <v>37386</v>
      </c>
      <c r="O93" s="95">
        <v>5.15</v>
      </c>
    </row>
    <row r="94" spans="14:15" x14ac:dyDescent="0.35">
      <c r="N94" s="47">
        <v>37389</v>
      </c>
      <c r="O94" s="95">
        <v>5.23</v>
      </c>
    </row>
    <row r="95" spans="14:15" x14ac:dyDescent="0.35">
      <c r="N95" s="47">
        <v>37390</v>
      </c>
      <c r="O95" s="95">
        <v>5.32</v>
      </c>
    </row>
    <row r="96" spans="14:15" x14ac:dyDescent="0.35">
      <c r="N96" s="47">
        <v>37391</v>
      </c>
      <c r="O96" s="95">
        <v>5.28</v>
      </c>
    </row>
    <row r="97" spans="14:15" x14ac:dyDescent="0.35">
      <c r="N97" s="47">
        <v>37392</v>
      </c>
      <c r="O97" s="95">
        <v>5.2</v>
      </c>
    </row>
    <row r="98" spans="14:15" x14ac:dyDescent="0.35">
      <c r="N98" s="47">
        <v>37393</v>
      </c>
      <c r="O98" s="95">
        <v>5.27</v>
      </c>
    </row>
    <row r="99" spans="14:15" x14ac:dyDescent="0.35">
      <c r="N99" s="47">
        <v>37396</v>
      </c>
      <c r="O99" s="95">
        <v>5.21</v>
      </c>
    </row>
    <row r="100" spans="14:15" x14ac:dyDescent="0.35">
      <c r="N100" s="47">
        <v>37397</v>
      </c>
      <c r="O100" s="95">
        <v>5.18</v>
      </c>
    </row>
    <row r="101" spans="14:15" x14ac:dyDescent="0.35">
      <c r="N101" s="47">
        <v>37398</v>
      </c>
      <c r="O101" s="95">
        <v>5.13</v>
      </c>
    </row>
    <row r="102" spans="14:15" x14ac:dyDescent="0.35">
      <c r="N102" s="47">
        <v>37399</v>
      </c>
      <c r="O102" s="95">
        <v>5.16</v>
      </c>
    </row>
    <row r="103" spans="14:15" x14ac:dyDescent="0.35">
      <c r="N103" s="47">
        <v>37400</v>
      </c>
      <c r="O103" s="95">
        <v>5.16</v>
      </c>
    </row>
    <row r="104" spans="14:15" x14ac:dyDescent="0.35">
      <c r="N104" s="47">
        <v>37404</v>
      </c>
      <c r="O104" s="95">
        <v>5.16</v>
      </c>
    </row>
    <row r="105" spans="14:15" x14ac:dyDescent="0.35">
      <c r="N105" s="47">
        <v>37405</v>
      </c>
      <c r="O105" s="95">
        <v>5.1100000000000003</v>
      </c>
    </row>
    <row r="106" spans="14:15" x14ac:dyDescent="0.35">
      <c r="N106" s="47">
        <v>37406</v>
      </c>
      <c r="O106" s="95">
        <v>5.0599999999999996</v>
      </c>
    </row>
    <row r="107" spans="14:15" x14ac:dyDescent="0.35">
      <c r="N107" s="47">
        <v>37407</v>
      </c>
      <c r="O107" s="95">
        <v>5.08</v>
      </c>
    </row>
    <row r="108" spans="14:15" x14ac:dyDescent="0.35">
      <c r="N108" s="47">
        <v>37410</v>
      </c>
      <c r="O108" s="95">
        <v>5.0599999999999996</v>
      </c>
    </row>
    <row r="109" spans="14:15" x14ac:dyDescent="0.35">
      <c r="N109" s="47">
        <v>37411</v>
      </c>
      <c r="O109" s="95">
        <v>5.04</v>
      </c>
    </row>
    <row r="110" spans="14:15" x14ac:dyDescent="0.35">
      <c r="N110" s="47">
        <v>37412</v>
      </c>
      <c r="O110" s="95">
        <v>5.08</v>
      </c>
    </row>
    <row r="111" spans="14:15" x14ac:dyDescent="0.35">
      <c r="N111" s="47">
        <v>37413</v>
      </c>
      <c r="O111" s="95">
        <v>5.04</v>
      </c>
    </row>
    <row r="112" spans="14:15" x14ac:dyDescent="0.35">
      <c r="N112" s="47">
        <v>37414</v>
      </c>
      <c r="O112" s="95">
        <v>5.0999999999999996</v>
      </c>
    </row>
    <row r="113" spans="14:15" x14ac:dyDescent="0.35">
      <c r="N113" s="47">
        <v>37417</v>
      </c>
      <c r="O113" s="95">
        <v>5.07</v>
      </c>
    </row>
    <row r="114" spans="14:15" x14ac:dyDescent="0.35">
      <c r="N114" s="47">
        <v>37418</v>
      </c>
      <c r="O114" s="95">
        <v>5.0199999999999996</v>
      </c>
    </row>
    <row r="115" spans="14:15" x14ac:dyDescent="0.35">
      <c r="N115" s="47">
        <v>37419</v>
      </c>
      <c r="O115" s="95">
        <v>4.9800000000000004</v>
      </c>
    </row>
    <row r="116" spans="14:15" x14ac:dyDescent="0.35">
      <c r="N116" s="47">
        <v>37420</v>
      </c>
      <c r="O116" s="95">
        <v>4.9400000000000004</v>
      </c>
    </row>
    <row r="117" spans="14:15" x14ac:dyDescent="0.35">
      <c r="N117" s="47">
        <v>37421</v>
      </c>
      <c r="O117" s="95">
        <v>4.83</v>
      </c>
    </row>
    <row r="118" spans="14:15" x14ac:dyDescent="0.35">
      <c r="N118" s="47">
        <v>37424</v>
      </c>
      <c r="O118" s="95">
        <v>4.8899999999999997</v>
      </c>
    </row>
    <row r="119" spans="14:15" x14ac:dyDescent="0.35">
      <c r="N119" s="47">
        <v>37425</v>
      </c>
      <c r="O119" s="95">
        <v>4.88</v>
      </c>
    </row>
    <row r="120" spans="14:15" x14ac:dyDescent="0.35">
      <c r="N120" s="47">
        <v>37426</v>
      </c>
      <c r="O120" s="95">
        <v>4.76</v>
      </c>
    </row>
    <row r="121" spans="14:15" x14ac:dyDescent="0.35">
      <c r="N121" s="47">
        <v>37427</v>
      </c>
      <c r="O121" s="95">
        <v>4.8499999999999996</v>
      </c>
    </row>
    <row r="122" spans="14:15" x14ac:dyDescent="0.35">
      <c r="N122" s="47">
        <v>37428</v>
      </c>
      <c r="O122" s="95">
        <v>4.79</v>
      </c>
    </row>
    <row r="123" spans="14:15" x14ac:dyDescent="0.35">
      <c r="N123" s="47">
        <v>37431</v>
      </c>
      <c r="O123" s="95">
        <v>4.87</v>
      </c>
    </row>
    <row r="124" spans="14:15" x14ac:dyDescent="0.35">
      <c r="N124" s="47">
        <v>37432</v>
      </c>
      <c r="O124" s="95">
        <v>4.88</v>
      </c>
    </row>
    <row r="125" spans="14:15" x14ac:dyDescent="0.35">
      <c r="N125" s="47">
        <v>37433</v>
      </c>
      <c r="O125" s="95">
        <v>4.75</v>
      </c>
    </row>
    <row r="126" spans="14:15" x14ac:dyDescent="0.35">
      <c r="N126" s="47">
        <v>37434</v>
      </c>
      <c r="O126" s="95">
        <v>4.84</v>
      </c>
    </row>
    <row r="127" spans="14:15" x14ac:dyDescent="0.35">
      <c r="N127" s="47">
        <v>37435</v>
      </c>
      <c r="O127" s="95">
        <v>4.8600000000000003</v>
      </c>
    </row>
    <row r="128" spans="14:15" x14ac:dyDescent="0.35">
      <c r="N128" s="47">
        <v>37438</v>
      </c>
      <c r="O128" s="95">
        <v>4.8499999999999996</v>
      </c>
    </row>
    <row r="129" spans="14:15" x14ac:dyDescent="0.35">
      <c r="N129" s="47">
        <v>37439</v>
      </c>
      <c r="O129" s="95">
        <v>4.7699999999999996</v>
      </c>
    </row>
    <row r="130" spans="14:15" x14ac:dyDescent="0.35">
      <c r="N130" s="47">
        <v>37440</v>
      </c>
      <c r="O130" s="95">
        <v>4.78</v>
      </c>
    </row>
    <row r="131" spans="14:15" x14ac:dyDescent="0.35">
      <c r="N131" s="47">
        <v>37442</v>
      </c>
      <c r="O131" s="95">
        <v>4.9000000000000004</v>
      </c>
    </row>
    <row r="132" spans="14:15" x14ac:dyDescent="0.35">
      <c r="N132" s="47">
        <v>37445</v>
      </c>
      <c r="O132" s="95">
        <v>4.84</v>
      </c>
    </row>
    <row r="133" spans="14:15" x14ac:dyDescent="0.35">
      <c r="N133" s="47">
        <v>37446</v>
      </c>
      <c r="O133" s="95">
        <v>4.78</v>
      </c>
    </row>
    <row r="134" spans="14:15" x14ac:dyDescent="0.35">
      <c r="N134" s="47">
        <v>37447</v>
      </c>
      <c r="O134" s="95">
        <v>4.66</v>
      </c>
    </row>
    <row r="135" spans="14:15" x14ac:dyDescent="0.35">
      <c r="N135" s="47">
        <v>37448</v>
      </c>
      <c r="O135" s="95">
        <v>4.66</v>
      </c>
    </row>
    <row r="136" spans="14:15" x14ac:dyDescent="0.35">
      <c r="N136" s="47">
        <v>37449</v>
      </c>
      <c r="O136" s="95">
        <v>4.63</v>
      </c>
    </row>
    <row r="137" spans="14:15" x14ac:dyDescent="0.35">
      <c r="N137" s="47">
        <v>37452</v>
      </c>
      <c r="O137" s="95">
        <v>4.66</v>
      </c>
    </row>
    <row r="138" spans="14:15" x14ac:dyDescent="0.35">
      <c r="N138" s="47">
        <v>37453</v>
      </c>
      <c r="O138" s="95">
        <v>4.75</v>
      </c>
    </row>
    <row r="139" spans="14:15" x14ac:dyDescent="0.35">
      <c r="N139" s="47">
        <v>37454</v>
      </c>
      <c r="O139" s="95">
        <v>4.71</v>
      </c>
    </row>
    <row r="140" spans="14:15" x14ac:dyDescent="0.35">
      <c r="N140" s="47">
        <v>37455</v>
      </c>
      <c r="O140" s="95">
        <v>4.66</v>
      </c>
    </row>
    <row r="141" spans="14:15" x14ac:dyDescent="0.35">
      <c r="N141" s="47">
        <v>37456</v>
      </c>
      <c r="O141" s="95">
        <v>4.6100000000000003</v>
      </c>
    </row>
    <row r="142" spans="14:15" x14ac:dyDescent="0.35">
      <c r="N142" s="47">
        <v>37459</v>
      </c>
      <c r="O142" s="95">
        <v>4.51</v>
      </c>
    </row>
    <row r="143" spans="14:15" x14ac:dyDescent="0.35">
      <c r="N143" s="47">
        <v>37460</v>
      </c>
      <c r="O143" s="95">
        <v>4.47</v>
      </c>
    </row>
    <row r="144" spans="14:15" x14ac:dyDescent="0.35">
      <c r="N144" s="47">
        <v>37461</v>
      </c>
      <c r="O144" s="95">
        <v>4.49</v>
      </c>
    </row>
    <row r="145" spans="14:15" x14ac:dyDescent="0.35">
      <c r="N145" s="47">
        <v>37462</v>
      </c>
      <c r="O145" s="95">
        <v>4.43</v>
      </c>
    </row>
    <row r="146" spans="14:15" x14ac:dyDescent="0.35">
      <c r="N146" s="47">
        <v>37463</v>
      </c>
      <c r="O146" s="95">
        <v>4.43</v>
      </c>
    </row>
    <row r="147" spans="14:15" x14ac:dyDescent="0.35">
      <c r="N147" s="47">
        <v>37466</v>
      </c>
      <c r="O147" s="95">
        <v>4.62</v>
      </c>
    </row>
    <row r="148" spans="14:15" x14ac:dyDescent="0.35">
      <c r="N148" s="47">
        <v>37467</v>
      </c>
      <c r="O148" s="95">
        <v>4.6500000000000004</v>
      </c>
    </row>
    <row r="149" spans="14:15" x14ac:dyDescent="0.35">
      <c r="N149" s="47">
        <v>37468</v>
      </c>
      <c r="O149" s="95">
        <v>4.51</v>
      </c>
    </row>
    <row r="150" spans="14:15" x14ac:dyDescent="0.35">
      <c r="N150" s="47">
        <v>37469</v>
      </c>
      <c r="O150" s="95">
        <v>4.47</v>
      </c>
    </row>
    <row r="151" spans="14:15" x14ac:dyDescent="0.35">
      <c r="N151" s="47">
        <v>37470</v>
      </c>
      <c r="O151" s="95">
        <v>4.33</v>
      </c>
    </row>
    <row r="152" spans="14:15" x14ac:dyDescent="0.35">
      <c r="N152" s="47">
        <v>37473</v>
      </c>
      <c r="O152" s="95">
        <v>4.29</v>
      </c>
    </row>
    <row r="153" spans="14:15" x14ac:dyDescent="0.35">
      <c r="N153" s="47">
        <v>37474</v>
      </c>
      <c r="O153" s="95">
        <v>4.42</v>
      </c>
    </row>
    <row r="154" spans="14:15" x14ac:dyDescent="0.35">
      <c r="N154" s="47">
        <v>37475</v>
      </c>
      <c r="O154" s="95">
        <v>4.3499999999999996</v>
      </c>
    </row>
    <row r="155" spans="14:15" x14ac:dyDescent="0.35">
      <c r="N155" s="47">
        <v>37476</v>
      </c>
      <c r="O155" s="95">
        <v>4.4000000000000004</v>
      </c>
    </row>
    <row r="156" spans="14:15" x14ac:dyDescent="0.35">
      <c r="N156" s="47">
        <v>37477</v>
      </c>
      <c r="O156" s="95">
        <v>4.2699999999999996</v>
      </c>
    </row>
    <row r="157" spans="14:15" x14ac:dyDescent="0.35">
      <c r="N157" s="47">
        <v>37480</v>
      </c>
      <c r="O157" s="95">
        <v>4.22</v>
      </c>
    </row>
    <row r="158" spans="14:15" x14ac:dyDescent="0.35">
      <c r="N158" s="47">
        <v>37481</v>
      </c>
      <c r="O158" s="95">
        <v>4.12</v>
      </c>
    </row>
    <row r="159" spans="14:15" x14ac:dyDescent="0.35">
      <c r="N159" s="47">
        <v>37482</v>
      </c>
      <c r="O159" s="95">
        <v>4.0599999999999996</v>
      </c>
    </row>
    <row r="160" spans="14:15" x14ac:dyDescent="0.35">
      <c r="N160" s="47">
        <v>37483</v>
      </c>
      <c r="O160" s="95">
        <v>4.17</v>
      </c>
    </row>
    <row r="161" spans="14:15" x14ac:dyDescent="0.35">
      <c r="N161" s="47">
        <v>37484</v>
      </c>
      <c r="O161" s="95">
        <v>4.32</v>
      </c>
    </row>
    <row r="162" spans="14:15" x14ac:dyDescent="0.35">
      <c r="N162" s="47">
        <v>37487</v>
      </c>
      <c r="O162" s="95">
        <v>4.29</v>
      </c>
    </row>
    <row r="163" spans="14:15" x14ac:dyDescent="0.35">
      <c r="N163" s="47">
        <v>37488</v>
      </c>
      <c r="O163" s="95">
        <v>4.17</v>
      </c>
    </row>
    <row r="164" spans="14:15" x14ac:dyDescent="0.35">
      <c r="N164" s="47">
        <v>37489</v>
      </c>
      <c r="O164" s="95">
        <v>4.2</v>
      </c>
    </row>
    <row r="165" spans="14:15" x14ac:dyDescent="0.35">
      <c r="N165" s="47">
        <v>37490</v>
      </c>
      <c r="O165" s="95">
        <v>4.3</v>
      </c>
    </row>
    <row r="166" spans="14:15" x14ac:dyDescent="0.35">
      <c r="N166" s="47">
        <v>37491</v>
      </c>
      <c r="O166" s="95">
        <v>4.25</v>
      </c>
    </row>
    <row r="167" spans="14:15" x14ac:dyDescent="0.35">
      <c r="N167" s="47">
        <v>37494</v>
      </c>
      <c r="O167" s="95">
        <v>4.22</v>
      </c>
    </row>
    <row r="168" spans="14:15" x14ac:dyDescent="0.35">
      <c r="N168" s="47">
        <v>37495</v>
      </c>
      <c r="O168" s="95">
        <v>4.29</v>
      </c>
    </row>
    <row r="169" spans="14:15" x14ac:dyDescent="0.35">
      <c r="N169" s="47">
        <v>37496</v>
      </c>
      <c r="O169" s="95">
        <v>4.22</v>
      </c>
    </row>
    <row r="170" spans="14:15" x14ac:dyDescent="0.35">
      <c r="N170" s="47">
        <v>37497</v>
      </c>
      <c r="O170" s="95">
        <v>4.16</v>
      </c>
    </row>
    <row r="171" spans="14:15" x14ac:dyDescent="0.35">
      <c r="N171" s="47">
        <v>37498</v>
      </c>
      <c r="O171" s="95">
        <v>4.1399999999999997</v>
      </c>
    </row>
    <row r="172" spans="14:15" x14ac:dyDescent="0.35">
      <c r="N172" s="47">
        <v>37502</v>
      </c>
      <c r="O172" s="95">
        <v>3.98</v>
      </c>
    </row>
    <row r="173" spans="14:15" x14ac:dyDescent="0.35">
      <c r="N173" s="47">
        <v>37503</v>
      </c>
      <c r="O173" s="95">
        <v>3.96</v>
      </c>
    </row>
    <row r="174" spans="14:15" x14ac:dyDescent="0.35">
      <c r="N174" s="47">
        <v>37504</v>
      </c>
      <c r="O174" s="95">
        <v>3.91</v>
      </c>
    </row>
    <row r="175" spans="14:15" x14ac:dyDescent="0.35">
      <c r="N175" s="47">
        <v>37505</v>
      </c>
      <c r="O175" s="95">
        <v>4.05</v>
      </c>
    </row>
    <row r="176" spans="14:15" x14ac:dyDescent="0.35">
      <c r="N176" s="47">
        <v>37508</v>
      </c>
      <c r="O176" s="95">
        <v>4.05</v>
      </c>
    </row>
    <row r="177" spans="14:15" x14ac:dyDescent="0.35">
      <c r="N177" s="47">
        <v>37509</v>
      </c>
      <c r="O177" s="95">
        <v>4</v>
      </c>
    </row>
    <row r="178" spans="14:15" x14ac:dyDescent="0.35">
      <c r="N178" s="47">
        <v>37510</v>
      </c>
      <c r="O178" s="95">
        <v>4.07</v>
      </c>
    </row>
    <row r="179" spans="14:15" x14ac:dyDescent="0.35">
      <c r="N179" s="47">
        <v>37511</v>
      </c>
      <c r="O179" s="95">
        <v>3.98</v>
      </c>
    </row>
    <row r="180" spans="14:15" x14ac:dyDescent="0.35">
      <c r="N180" s="47">
        <v>37512</v>
      </c>
      <c r="O180" s="95">
        <v>3.92</v>
      </c>
    </row>
    <row r="181" spans="14:15" x14ac:dyDescent="0.35">
      <c r="N181" s="47">
        <v>37515</v>
      </c>
      <c r="O181" s="95">
        <v>3.9</v>
      </c>
    </row>
    <row r="182" spans="14:15" x14ac:dyDescent="0.35">
      <c r="N182" s="47">
        <v>37516</v>
      </c>
      <c r="O182" s="95">
        <v>3.87</v>
      </c>
    </row>
    <row r="183" spans="14:15" x14ac:dyDescent="0.35">
      <c r="N183" s="47">
        <v>37517</v>
      </c>
      <c r="O183" s="95">
        <v>3.86</v>
      </c>
    </row>
    <row r="184" spans="14:15" x14ac:dyDescent="0.35">
      <c r="N184" s="47">
        <v>37518</v>
      </c>
      <c r="O184" s="95">
        <v>3.79</v>
      </c>
    </row>
    <row r="185" spans="14:15" x14ac:dyDescent="0.35">
      <c r="N185" s="47">
        <v>37519</v>
      </c>
      <c r="O185" s="95">
        <v>3.79</v>
      </c>
    </row>
    <row r="186" spans="14:15" x14ac:dyDescent="0.35">
      <c r="N186" s="47">
        <v>37522</v>
      </c>
      <c r="O186" s="95">
        <v>3.7</v>
      </c>
    </row>
    <row r="187" spans="14:15" x14ac:dyDescent="0.35">
      <c r="N187" s="47">
        <v>37523</v>
      </c>
      <c r="O187" s="95">
        <v>3.69</v>
      </c>
    </row>
    <row r="188" spans="14:15" x14ac:dyDescent="0.35">
      <c r="N188" s="47">
        <v>37524</v>
      </c>
      <c r="O188" s="95">
        <v>3.77</v>
      </c>
    </row>
    <row r="189" spans="14:15" x14ac:dyDescent="0.35">
      <c r="N189" s="47">
        <v>37525</v>
      </c>
      <c r="O189" s="95">
        <v>3.79</v>
      </c>
    </row>
    <row r="190" spans="14:15" x14ac:dyDescent="0.35">
      <c r="N190" s="47">
        <v>37526</v>
      </c>
      <c r="O190" s="95">
        <v>3.69</v>
      </c>
    </row>
    <row r="191" spans="14:15" x14ac:dyDescent="0.35">
      <c r="N191" s="47">
        <v>37529</v>
      </c>
      <c r="O191" s="95">
        <v>3.63</v>
      </c>
    </row>
    <row r="192" spans="14:15" x14ac:dyDescent="0.35">
      <c r="N192" s="47">
        <v>37530</v>
      </c>
      <c r="O192" s="95">
        <v>3.72</v>
      </c>
    </row>
    <row r="193" spans="14:15" x14ac:dyDescent="0.35">
      <c r="N193" s="47">
        <v>37531</v>
      </c>
      <c r="O193" s="95">
        <v>3.71</v>
      </c>
    </row>
    <row r="194" spans="14:15" x14ac:dyDescent="0.35">
      <c r="N194" s="47">
        <v>37532</v>
      </c>
      <c r="O194" s="95">
        <v>3.7</v>
      </c>
    </row>
    <row r="195" spans="14:15" x14ac:dyDescent="0.35">
      <c r="N195" s="47">
        <v>37533</v>
      </c>
      <c r="O195" s="95">
        <v>3.69</v>
      </c>
    </row>
    <row r="196" spans="14:15" x14ac:dyDescent="0.35">
      <c r="N196" s="47">
        <v>37536</v>
      </c>
      <c r="O196" s="95">
        <v>3.64</v>
      </c>
    </row>
    <row r="197" spans="14:15" x14ac:dyDescent="0.35">
      <c r="N197" s="47">
        <v>37537</v>
      </c>
      <c r="O197" s="95">
        <v>3.65</v>
      </c>
    </row>
    <row r="198" spans="14:15" x14ac:dyDescent="0.35">
      <c r="N198" s="47">
        <v>37538</v>
      </c>
      <c r="O198" s="95">
        <v>3.61</v>
      </c>
    </row>
    <row r="199" spans="14:15" x14ac:dyDescent="0.35">
      <c r="N199" s="47">
        <v>37539</v>
      </c>
      <c r="O199" s="95">
        <v>3.68</v>
      </c>
    </row>
    <row r="200" spans="14:15" x14ac:dyDescent="0.35">
      <c r="N200" s="47">
        <v>37540</v>
      </c>
      <c r="O200" s="95">
        <v>3.83</v>
      </c>
    </row>
    <row r="201" spans="14:15" x14ac:dyDescent="0.35">
      <c r="N201" s="47">
        <v>37544</v>
      </c>
      <c r="O201" s="95">
        <v>4.07</v>
      </c>
    </row>
    <row r="202" spans="14:15" x14ac:dyDescent="0.35">
      <c r="N202" s="47">
        <v>37545</v>
      </c>
      <c r="O202" s="95">
        <v>4.0599999999999996</v>
      </c>
    </row>
    <row r="203" spans="14:15" x14ac:dyDescent="0.35">
      <c r="N203" s="47">
        <v>37546</v>
      </c>
      <c r="O203" s="95">
        <v>4.16</v>
      </c>
    </row>
    <row r="204" spans="14:15" x14ac:dyDescent="0.35">
      <c r="N204" s="47">
        <v>37547</v>
      </c>
      <c r="O204" s="95">
        <v>4.1399999999999997</v>
      </c>
    </row>
    <row r="205" spans="14:15" x14ac:dyDescent="0.35">
      <c r="N205" s="47">
        <v>37550</v>
      </c>
      <c r="O205" s="95">
        <v>4.24</v>
      </c>
    </row>
    <row r="206" spans="14:15" x14ac:dyDescent="0.35">
      <c r="N206" s="47">
        <v>37551</v>
      </c>
      <c r="O206" s="95">
        <v>4.2699999999999996</v>
      </c>
    </row>
    <row r="207" spans="14:15" x14ac:dyDescent="0.35">
      <c r="N207" s="47">
        <v>37552</v>
      </c>
      <c r="O207" s="95">
        <v>4.26</v>
      </c>
    </row>
    <row r="208" spans="14:15" x14ac:dyDescent="0.35">
      <c r="N208" s="47">
        <v>37553</v>
      </c>
      <c r="O208" s="95">
        <v>4.16</v>
      </c>
    </row>
    <row r="209" spans="14:15" x14ac:dyDescent="0.35">
      <c r="N209" s="47">
        <v>37554</v>
      </c>
      <c r="O209" s="95">
        <v>4.12</v>
      </c>
    </row>
    <row r="210" spans="14:15" x14ac:dyDescent="0.35">
      <c r="N210" s="47">
        <v>37557</v>
      </c>
      <c r="O210" s="95">
        <v>4.0999999999999996</v>
      </c>
    </row>
    <row r="211" spans="14:15" x14ac:dyDescent="0.35">
      <c r="N211" s="47">
        <v>37558</v>
      </c>
      <c r="O211" s="95">
        <v>3.97</v>
      </c>
    </row>
    <row r="212" spans="14:15" x14ac:dyDescent="0.35">
      <c r="N212" s="47">
        <v>37559</v>
      </c>
      <c r="O212" s="95">
        <v>3.99</v>
      </c>
    </row>
    <row r="213" spans="14:15" x14ac:dyDescent="0.35">
      <c r="N213" s="47">
        <v>37560</v>
      </c>
      <c r="O213" s="95">
        <v>3.93</v>
      </c>
    </row>
    <row r="214" spans="14:15" x14ac:dyDescent="0.35">
      <c r="N214" s="47">
        <v>37561</v>
      </c>
      <c r="O214" s="95">
        <v>4.01</v>
      </c>
    </row>
    <row r="215" spans="14:15" x14ac:dyDescent="0.35">
      <c r="N215" s="47">
        <v>37564</v>
      </c>
      <c r="O215" s="95">
        <v>4.07</v>
      </c>
    </row>
    <row r="216" spans="14:15" x14ac:dyDescent="0.35">
      <c r="N216" s="47">
        <v>37565</v>
      </c>
      <c r="O216" s="95">
        <v>4.0999999999999996</v>
      </c>
    </row>
    <row r="217" spans="14:15" x14ac:dyDescent="0.35">
      <c r="N217" s="47">
        <v>37566</v>
      </c>
      <c r="O217" s="95">
        <v>4.09</v>
      </c>
    </row>
    <row r="218" spans="14:15" x14ac:dyDescent="0.35">
      <c r="N218" s="47">
        <v>37567</v>
      </c>
      <c r="O218" s="95">
        <v>3.88</v>
      </c>
    </row>
    <row r="219" spans="14:15" x14ac:dyDescent="0.35">
      <c r="N219" s="47">
        <v>37568</v>
      </c>
      <c r="O219" s="95">
        <v>3.85</v>
      </c>
    </row>
    <row r="220" spans="14:15" x14ac:dyDescent="0.35">
      <c r="N220" s="47">
        <v>37572</v>
      </c>
      <c r="O220" s="95">
        <v>3.84</v>
      </c>
    </row>
    <row r="221" spans="14:15" x14ac:dyDescent="0.35">
      <c r="N221" s="47">
        <v>37573</v>
      </c>
      <c r="O221" s="95">
        <v>3.84</v>
      </c>
    </row>
    <row r="222" spans="14:15" x14ac:dyDescent="0.35">
      <c r="N222" s="47">
        <v>37574</v>
      </c>
      <c r="O222" s="95">
        <v>4.03</v>
      </c>
    </row>
    <row r="223" spans="14:15" x14ac:dyDescent="0.35">
      <c r="N223" s="47">
        <v>37575</v>
      </c>
      <c r="O223" s="95">
        <v>4.05</v>
      </c>
    </row>
    <row r="224" spans="14:15" x14ac:dyDescent="0.35">
      <c r="N224" s="47">
        <v>37578</v>
      </c>
      <c r="O224" s="95">
        <v>4.0199999999999996</v>
      </c>
    </row>
    <row r="225" spans="14:15" x14ac:dyDescent="0.35">
      <c r="N225" s="47">
        <v>37579</v>
      </c>
      <c r="O225" s="95">
        <v>3.99</v>
      </c>
    </row>
    <row r="226" spans="14:15" x14ac:dyDescent="0.35">
      <c r="N226" s="47">
        <v>37580</v>
      </c>
      <c r="O226" s="95">
        <v>4.08</v>
      </c>
    </row>
    <row r="227" spans="14:15" x14ac:dyDescent="0.35">
      <c r="N227" s="47">
        <v>37581</v>
      </c>
      <c r="O227" s="95">
        <v>4.1399999999999997</v>
      </c>
    </row>
    <row r="228" spans="14:15" x14ac:dyDescent="0.35">
      <c r="N228" s="47">
        <v>37582</v>
      </c>
      <c r="O228" s="95">
        <v>4.18</v>
      </c>
    </row>
    <row r="229" spans="14:15" x14ac:dyDescent="0.35">
      <c r="N229" s="47">
        <v>37585</v>
      </c>
      <c r="O229" s="95">
        <v>4.1900000000000004</v>
      </c>
    </row>
    <row r="230" spans="14:15" x14ac:dyDescent="0.35">
      <c r="N230" s="47">
        <v>37586</v>
      </c>
      <c r="O230" s="95">
        <v>4.08</v>
      </c>
    </row>
    <row r="231" spans="14:15" x14ac:dyDescent="0.35">
      <c r="N231" s="47">
        <v>37587</v>
      </c>
      <c r="O231" s="95">
        <v>4.26</v>
      </c>
    </row>
    <row r="232" spans="14:15" x14ac:dyDescent="0.35">
      <c r="N232" s="47">
        <v>37589</v>
      </c>
      <c r="O232" s="95">
        <v>4.22</v>
      </c>
    </row>
    <row r="233" spans="14:15" x14ac:dyDescent="0.35">
      <c r="N233" s="47">
        <v>37592</v>
      </c>
      <c r="O233" s="95">
        <v>4.22</v>
      </c>
    </row>
    <row r="234" spans="14:15" x14ac:dyDescent="0.35">
      <c r="N234" s="47">
        <v>37593</v>
      </c>
      <c r="O234" s="95">
        <v>4.24</v>
      </c>
    </row>
    <row r="235" spans="14:15" x14ac:dyDescent="0.35">
      <c r="N235" s="47">
        <v>37594</v>
      </c>
      <c r="O235" s="95">
        <v>4.18</v>
      </c>
    </row>
    <row r="236" spans="14:15" x14ac:dyDescent="0.35">
      <c r="N236" s="47">
        <v>37595</v>
      </c>
      <c r="O236" s="95">
        <v>4.13</v>
      </c>
    </row>
    <row r="237" spans="14:15" x14ac:dyDescent="0.35">
      <c r="N237" s="47">
        <v>37596</v>
      </c>
      <c r="O237" s="95">
        <v>4.09</v>
      </c>
    </row>
    <row r="238" spans="14:15" x14ac:dyDescent="0.35">
      <c r="N238" s="47">
        <v>37599</v>
      </c>
      <c r="O238" s="95">
        <v>4.0599999999999996</v>
      </c>
    </row>
    <row r="239" spans="14:15" x14ac:dyDescent="0.35">
      <c r="N239" s="47">
        <v>37600</v>
      </c>
      <c r="O239" s="95">
        <v>4.0599999999999996</v>
      </c>
    </row>
    <row r="240" spans="14:15" x14ac:dyDescent="0.35">
      <c r="N240" s="47">
        <v>37601</v>
      </c>
      <c r="O240" s="95">
        <v>4.01</v>
      </c>
    </row>
    <row r="241" spans="14:15" x14ac:dyDescent="0.35">
      <c r="N241" s="47">
        <v>37602</v>
      </c>
      <c r="O241" s="95">
        <v>4.01</v>
      </c>
    </row>
    <row r="242" spans="14:15" x14ac:dyDescent="0.35">
      <c r="N242" s="47">
        <v>37603</v>
      </c>
      <c r="O242" s="95">
        <v>4.07</v>
      </c>
    </row>
    <row r="243" spans="14:15" x14ac:dyDescent="0.35">
      <c r="N243" s="47">
        <v>37606</v>
      </c>
      <c r="O243" s="95">
        <v>4.1500000000000004</v>
      </c>
    </row>
    <row r="244" spans="14:15" x14ac:dyDescent="0.35">
      <c r="N244" s="47">
        <v>37607</v>
      </c>
      <c r="O244" s="95">
        <v>4.13</v>
      </c>
    </row>
    <row r="245" spans="14:15" x14ac:dyDescent="0.35">
      <c r="N245" s="47">
        <v>37608</v>
      </c>
      <c r="O245" s="95">
        <v>4.0599999999999996</v>
      </c>
    </row>
    <row r="246" spans="14:15" x14ac:dyDescent="0.35">
      <c r="N246" s="47">
        <v>37609</v>
      </c>
      <c r="O246" s="95">
        <v>3.96</v>
      </c>
    </row>
    <row r="247" spans="14:15" x14ac:dyDescent="0.35">
      <c r="N247" s="47">
        <v>37610</v>
      </c>
      <c r="O247" s="95">
        <v>3.97</v>
      </c>
    </row>
    <row r="248" spans="14:15" x14ac:dyDescent="0.35">
      <c r="N248" s="47">
        <v>37613</v>
      </c>
      <c r="O248" s="95">
        <v>3.98</v>
      </c>
    </row>
    <row r="249" spans="14:15" x14ac:dyDescent="0.35">
      <c r="N249" s="47">
        <v>37614</v>
      </c>
      <c r="O249" s="95">
        <v>3.95</v>
      </c>
    </row>
    <row r="250" spans="14:15" x14ac:dyDescent="0.35">
      <c r="N250" s="47">
        <v>37616</v>
      </c>
      <c r="O250" s="95">
        <v>3.93</v>
      </c>
    </row>
    <row r="251" spans="14:15" x14ac:dyDescent="0.35">
      <c r="N251" s="47">
        <v>37617</v>
      </c>
      <c r="O251" s="95">
        <v>3.83</v>
      </c>
    </row>
    <row r="252" spans="14:15" x14ac:dyDescent="0.35">
      <c r="N252" s="47">
        <v>37620</v>
      </c>
      <c r="O252" s="95">
        <v>3.82</v>
      </c>
    </row>
    <row r="253" spans="14:15" x14ac:dyDescent="0.35">
      <c r="N253" s="47">
        <v>37621</v>
      </c>
      <c r="O253" s="95">
        <v>3.83</v>
      </c>
    </row>
    <row r="254" spans="14:15" x14ac:dyDescent="0.35">
      <c r="N254" s="47">
        <v>37623</v>
      </c>
      <c r="O254" s="95">
        <v>4.07</v>
      </c>
    </row>
    <row r="255" spans="14:15" x14ac:dyDescent="0.35">
      <c r="N255" s="47">
        <v>37624</v>
      </c>
      <c r="O255" s="95">
        <v>4.05</v>
      </c>
    </row>
    <row r="256" spans="14:15" x14ac:dyDescent="0.35">
      <c r="N256" s="47">
        <v>37627</v>
      </c>
      <c r="O256" s="95">
        <v>4.09</v>
      </c>
    </row>
    <row r="257" spans="14:15" x14ac:dyDescent="0.35">
      <c r="N257" s="47">
        <v>37628</v>
      </c>
      <c r="O257" s="95">
        <v>4.04</v>
      </c>
    </row>
    <row r="258" spans="14:15" x14ac:dyDescent="0.35">
      <c r="N258" s="47">
        <v>37629</v>
      </c>
      <c r="O258" s="95">
        <v>4</v>
      </c>
    </row>
    <row r="259" spans="14:15" x14ac:dyDescent="0.35">
      <c r="N259" s="47">
        <v>37630</v>
      </c>
      <c r="O259" s="95">
        <v>4.1900000000000004</v>
      </c>
    </row>
    <row r="260" spans="14:15" x14ac:dyDescent="0.35">
      <c r="N260" s="47">
        <v>37631</v>
      </c>
      <c r="O260" s="95">
        <v>4.16</v>
      </c>
    </row>
    <row r="261" spans="14:15" x14ac:dyDescent="0.35">
      <c r="N261" s="47">
        <v>37634</v>
      </c>
      <c r="O261" s="95">
        <v>4.1500000000000004</v>
      </c>
    </row>
    <row r="262" spans="14:15" x14ac:dyDescent="0.35">
      <c r="N262" s="47">
        <v>37635</v>
      </c>
      <c r="O262" s="95">
        <v>4.0999999999999996</v>
      </c>
    </row>
    <row r="263" spans="14:15" x14ac:dyDescent="0.35">
      <c r="N263" s="47">
        <v>37636</v>
      </c>
      <c r="O263" s="95">
        <v>4.0999999999999996</v>
      </c>
    </row>
    <row r="264" spans="14:15" x14ac:dyDescent="0.35">
      <c r="N264" s="47">
        <v>37637</v>
      </c>
      <c r="O264" s="95">
        <v>4.0999999999999996</v>
      </c>
    </row>
    <row r="265" spans="14:15" x14ac:dyDescent="0.35">
      <c r="N265" s="47">
        <v>37638</v>
      </c>
      <c r="O265" s="95">
        <v>4.05</v>
      </c>
    </row>
    <row r="266" spans="14:15" x14ac:dyDescent="0.35">
      <c r="N266" s="47">
        <v>37642</v>
      </c>
      <c r="O266" s="95">
        <v>4.01</v>
      </c>
    </row>
    <row r="267" spans="14:15" x14ac:dyDescent="0.35">
      <c r="N267" s="47">
        <v>37643</v>
      </c>
      <c r="O267" s="95">
        <v>3.95</v>
      </c>
    </row>
    <row r="268" spans="14:15" x14ac:dyDescent="0.35">
      <c r="N268" s="47">
        <v>37644</v>
      </c>
      <c r="O268" s="95">
        <v>3.98</v>
      </c>
    </row>
    <row r="269" spans="14:15" x14ac:dyDescent="0.35">
      <c r="N269" s="47">
        <v>37645</v>
      </c>
      <c r="O269" s="95">
        <v>3.94</v>
      </c>
    </row>
    <row r="270" spans="14:15" x14ac:dyDescent="0.35">
      <c r="N270" s="47">
        <v>37648</v>
      </c>
      <c r="O270" s="95">
        <v>3.98</v>
      </c>
    </row>
    <row r="271" spans="14:15" x14ac:dyDescent="0.35">
      <c r="N271" s="47">
        <v>37649</v>
      </c>
      <c r="O271" s="95">
        <v>4</v>
      </c>
    </row>
    <row r="272" spans="14:15" x14ac:dyDescent="0.35">
      <c r="N272" s="47">
        <v>37650</v>
      </c>
      <c r="O272" s="95">
        <v>4.0599999999999996</v>
      </c>
    </row>
    <row r="273" spans="14:15" x14ac:dyDescent="0.35">
      <c r="N273" s="47">
        <v>37651</v>
      </c>
      <c r="O273" s="95">
        <v>4</v>
      </c>
    </row>
    <row r="274" spans="14:15" x14ac:dyDescent="0.35">
      <c r="N274" s="47">
        <v>37652</v>
      </c>
      <c r="O274" s="95">
        <v>4</v>
      </c>
    </row>
    <row r="275" spans="14:15" x14ac:dyDescent="0.35">
      <c r="N275" s="47">
        <v>37655</v>
      </c>
      <c r="O275" s="95">
        <v>4.01</v>
      </c>
    </row>
    <row r="276" spans="14:15" x14ac:dyDescent="0.35">
      <c r="N276" s="47">
        <v>37656</v>
      </c>
      <c r="O276" s="95">
        <v>3.96</v>
      </c>
    </row>
    <row r="277" spans="14:15" x14ac:dyDescent="0.35">
      <c r="N277" s="47">
        <v>37657</v>
      </c>
      <c r="O277" s="95">
        <v>4.0199999999999996</v>
      </c>
    </row>
    <row r="278" spans="14:15" x14ac:dyDescent="0.35">
      <c r="N278" s="47">
        <v>37658</v>
      </c>
      <c r="O278" s="95">
        <v>3.97</v>
      </c>
    </row>
    <row r="279" spans="14:15" x14ac:dyDescent="0.35">
      <c r="N279" s="47">
        <v>37659</v>
      </c>
      <c r="O279" s="95">
        <v>3.96</v>
      </c>
    </row>
    <row r="280" spans="14:15" x14ac:dyDescent="0.35">
      <c r="N280" s="47">
        <v>37662</v>
      </c>
      <c r="O280" s="95">
        <v>3.99</v>
      </c>
    </row>
    <row r="281" spans="14:15" x14ac:dyDescent="0.35">
      <c r="N281" s="47">
        <v>37663</v>
      </c>
      <c r="O281" s="95">
        <v>3.98</v>
      </c>
    </row>
    <row r="282" spans="14:15" x14ac:dyDescent="0.35">
      <c r="N282" s="47">
        <v>37664</v>
      </c>
      <c r="O282" s="95">
        <v>3.93</v>
      </c>
    </row>
    <row r="283" spans="14:15" x14ac:dyDescent="0.35">
      <c r="N283" s="47">
        <v>37665</v>
      </c>
      <c r="O283" s="95">
        <v>3.89</v>
      </c>
    </row>
    <row r="284" spans="14:15" x14ac:dyDescent="0.35">
      <c r="N284" s="47">
        <v>37666</v>
      </c>
      <c r="O284" s="95">
        <v>3.95</v>
      </c>
    </row>
    <row r="285" spans="14:15" x14ac:dyDescent="0.35">
      <c r="N285" s="47">
        <v>37670</v>
      </c>
      <c r="O285" s="95">
        <v>3.94</v>
      </c>
    </row>
    <row r="286" spans="14:15" x14ac:dyDescent="0.35">
      <c r="N286" s="47">
        <v>37671</v>
      </c>
      <c r="O286" s="95">
        <v>3.88</v>
      </c>
    </row>
    <row r="287" spans="14:15" x14ac:dyDescent="0.35">
      <c r="N287" s="47">
        <v>37672</v>
      </c>
      <c r="O287" s="95">
        <v>3.85</v>
      </c>
    </row>
    <row r="288" spans="14:15" x14ac:dyDescent="0.35">
      <c r="N288" s="47">
        <v>37673</v>
      </c>
      <c r="O288" s="95">
        <v>3.9</v>
      </c>
    </row>
    <row r="289" spans="14:15" x14ac:dyDescent="0.35">
      <c r="N289" s="47">
        <v>37676</v>
      </c>
      <c r="O289" s="95">
        <v>3.86</v>
      </c>
    </row>
    <row r="290" spans="14:15" x14ac:dyDescent="0.35">
      <c r="N290" s="47">
        <v>37677</v>
      </c>
      <c r="O290" s="95">
        <v>3.81</v>
      </c>
    </row>
    <row r="291" spans="14:15" x14ac:dyDescent="0.35">
      <c r="N291" s="47">
        <v>37678</v>
      </c>
      <c r="O291" s="95">
        <v>3.78</v>
      </c>
    </row>
    <row r="292" spans="14:15" x14ac:dyDescent="0.35">
      <c r="N292" s="47">
        <v>37679</v>
      </c>
      <c r="O292" s="95">
        <v>3.76</v>
      </c>
    </row>
    <row r="293" spans="14:15" x14ac:dyDescent="0.35">
      <c r="N293" s="47">
        <v>37680</v>
      </c>
      <c r="O293" s="95">
        <v>3.71</v>
      </c>
    </row>
    <row r="294" spans="14:15" x14ac:dyDescent="0.35">
      <c r="N294" s="47">
        <v>37683</v>
      </c>
      <c r="O294" s="95">
        <v>3.68</v>
      </c>
    </row>
    <row r="295" spans="14:15" x14ac:dyDescent="0.35">
      <c r="N295" s="47">
        <v>37684</v>
      </c>
      <c r="O295" s="95">
        <v>3.65</v>
      </c>
    </row>
    <row r="296" spans="14:15" x14ac:dyDescent="0.35">
      <c r="N296" s="47">
        <v>37685</v>
      </c>
      <c r="O296" s="95">
        <v>3.63</v>
      </c>
    </row>
    <row r="297" spans="14:15" x14ac:dyDescent="0.35">
      <c r="N297" s="47">
        <v>37686</v>
      </c>
      <c r="O297" s="95">
        <v>3.67</v>
      </c>
    </row>
    <row r="298" spans="14:15" x14ac:dyDescent="0.35">
      <c r="N298" s="47">
        <v>37687</v>
      </c>
      <c r="O298" s="95">
        <v>3.63</v>
      </c>
    </row>
    <row r="299" spans="14:15" x14ac:dyDescent="0.35">
      <c r="N299" s="47">
        <v>37690</v>
      </c>
      <c r="O299" s="95">
        <v>3.59</v>
      </c>
    </row>
    <row r="300" spans="14:15" x14ac:dyDescent="0.35">
      <c r="N300" s="47">
        <v>37691</v>
      </c>
      <c r="O300" s="95">
        <v>3.6</v>
      </c>
    </row>
    <row r="301" spans="14:15" x14ac:dyDescent="0.35">
      <c r="N301" s="47">
        <v>37692</v>
      </c>
      <c r="O301" s="95">
        <v>3.6</v>
      </c>
    </row>
    <row r="302" spans="14:15" x14ac:dyDescent="0.35">
      <c r="N302" s="47">
        <v>37693</v>
      </c>
      <c r="O302" s="95">
        <v>3.74</v>
      </c>
    </row>
    <row r="303" spans="14:15" x14ac:dyDescent="0.35">
      <c r="N303" s="47">
        <v>37694</v>
      </c>
      <c r="O303" s="95">
        <v>3.72</v>
      </c>
    </row>
    <row r="304" spans="14:15" x14ac:dyDescent="0.35">
      <c r="N304" s="47">
        <v>37697</v>
      </c>
      <c r="O304" s="95">
        <v>3.82</v>
      </c>
    </row>
    <row r="305" spans="14:15" x14ac:dyDescent="0.35">
      <c r="N305" s="47">
        <v>37698</v>
      </c>
      <c r="O305" s="95">
        <v>3.91</v>
      </c>
    </row>
    <row r="306" spans="14:15" x14ac:dyDescent="0.35">
      <c r="N306" s="47">
        <v>37699</v>
      </c>
      <c r="O306" s="95">
        <v>3.98</v>
      </c>
    </row>
    <row r="307" spans="14:15" x14ac:dyDescent="0.35">
      <c r="N307" s="47">
        <v>37700</v>
      </c>
      <c r="O307" s="95">
        <v>4.01</v>
      </c>
    </row>
    <row r="308" spans="14:15" x14ac:dyDescent="0.35">
      <c r="N308" s="47">
        <v>37701</v>
      </c>
      <c r="O308" s="95">
        <v>4.1100000000000003</v>
      </c>
    </row>
    <row r="309" spans="14:15" x14ac:dyDescent="0.35">
      <c r="N309" s="47">
        <v>37704</v>
      </c>
      <c r="O309" s="95">
        <v>3.98</v>
      </c>
    </row>
    <row r="310" spans="14:15" x14ac:dyDescent="0.35">
      <c r="N310" s="47">
        <v>37705</v>
      </c>
      <c r="O310" s="95">
        <v>3.97</v>
      </c>
    </row>
    <row r="311" spans="14:15" x14ac:dyDescent="0.35">
      <c r="N311" s="47">
        <v>37706</v>
      </c>
      <c r="O311" s="95">
        <v>3.96</v>
      </c>
    </row>
    <row r="312" spans="14:15" x14ac:dyDescent="0.35">
      <c r="N312" s="47">
        <v>37707</v>
      </c>
      <c r="O312" s="95">
        <v>3.95</v>
      </c>
    </row>
    <row r="313" spans="14:15" x14ac:dyDescent="0.35">
      <c r="N313" s="47">
        <v>37708</v>
      </c>
      <c r="O313" s="95">
        <v>3.92</v>
      </c>
    </row>
    <row r="314" spans="14:15" x14ac:dyDescent="0.35">
      <c r="N314" s="47">
        <v>37711</v>
      </c>
      <c r="O314" s="95">
        <v>3.83</v>
      </c>
    </row>
    <row r="315" spans="14:15" x14ac:dyDescent="0.35">
      <c r="N315" s="47">
        <v>37712</v>
      </c>
      <c r="O315" s="95">
        <v>3.84</v>
      </c>
    </row>
    <row r="316" spans="14:15" x14ac:dyDescent="0.35">
      <c r="N316" s="47">
        <v>37713</v>
      </c>
      <c r="O316" s="95">
        <v>3.94</v>
      </c>
    </row>
    <row r="317" spans="14:15" x14ac:dyDescent="0.35">
      <c r="N317" s="47">
        <v>37714</v>
      </c>
      <c r="O317" s="95">
        <v>3.93</v>
      </c>
    </row>
    <row r="318" spans="14:15" x14ac:dyDescent="0.35">
      <c r="N318" s="47">
        <v>37715</v>
      </c>
      <c r="O318" s="95">
        <v>3.96</v>
      </c>
    </row>
    <row r="319" spans="14:15" x14ac:dyDescent="0.35">
      <c r="N319" s="47">
        <v>37718</v>
      </c>
      <c r="O319" s="95">
        <v>4.03</v>
      </c>
    </row>
    <row r="320" spans="14:15" x14ac:dyDescent="0.35">
      <c r="N320" s="47">
        <v>37719</v>
      </c>
      <c r="O320" s="95">
        <v>3.95</v>
      </c>
    </row>
    <row r="321" spans="14:15" x14ac:dyDescent="0.35">
      <c r="N321" s="47">
        <v>37720</v>
      </c>
      <c r="O321" s="95">
        <v>3.93</v>
      </c>
    </row>
    <row r="322" spans="14:15" x14ac:dyDescent="0.35">
      <c r="N322" s="47">
        <v>37721</v>
      </c>
      <c r="O322" s="95">
        <v>3.95</v>
      </c>
    </row>
    <row r="323" spans="14:15" x14ac:dyDescent="0.35">
      <c r="N323" s="47">
        <v>37722</v>
      </c>
      <c r="O323" s="95">
        <v>4</v>
      </c>
    </row>
    <row r="324" spans="14:15" x14ac:dyDescent="0.35">
      <c r="N324" s="47">
        <v>37725</v>
      </c>
      <c r="O324" s="95">
        <v>4.04</v>
      </c>
    </row>
    <row r="325" spans="14:15" x14ac:dyDescent="0.35">
      <c r="N325" s="47">
        <v>37726</v>
      </c>
      <c r="O325" s="95">
        <v>3.98</v>
      </c>
    </row>
    <row r="326" spans="14:15" x14ac:dyDescent="0.35">
      <c r="N326" s="47">
        <v>37727</v>
      </c>
      <c r="O326" s="95">
        <v>3.96</v>
      </c>
    </row>
    <row r="327" spans="14:15" x14ac:dyDescent="0.35">
      <c r="N327" s="47">
        <v>37728</v>
      </c>
      <c r="O327" s="95">
        <v>3.98</v>
      </c>
    </row>
    <row r="328" spans="14:15" x14ac:dyDescent="0.35">
      <c r="N328" s="47">
        <v>37732</v>
      </c>
      <c r="O328" s="95">
        <v>4</v>
      </c>
    </row>
    <row r="329" spans="14:15" x14ac:dyDescent="0.35">
      <c r="N329" s="47">
        <v>37733</v>
      </c>
      <c r="O329" s="95">
        <v>4.01</v>
      </c>
    </row>
    <row r="330" spans="14:15" x14ac:dyDescent="0.35">
      <c r="N330" s="47">
        <v>37734</v>
      </c>
      <c r="O330" s="95">
        <v>4.0199999999999996</v>
      </c>
    </row>
    <row r="331" spans="14:15" x14ac:dyDescent="0.35">
      <c r="N331" s="47">
        <v>37735</v>
      </c>
      <c r="O331" s="95">
        <v>3.93</v>
      </c>
    </row>
    <row r="332" spans="14:15" x14ac:dyDescent="0.35">
      <c r="N332" s="47">
        <v>37736</v>
      </c>
      <c r="O332" s="95">
        <v>3.91</v>
      </c>
    </row>
    <row r="333" spans="14:15" x14ac:dyDescent="0.35">
      <c r="N333" s="47">
        <v>37739</v>
      </c>
      <c r="O333" s="95">
        <v>3.92</v>
      </c>
    </row>
    <row r="334" spans="14:15" x14ac:dyDescent="0.35">
      <c r="N334" s="47">
        <v>37740</v>
      </c>
      <c r="O334" s="95">
        <v>3.96</v>
      </c>
    </row>
    <row r="335" spans="14:15" x14ac:dyDescent="0.35">
      <c r="N335" s="47">
        <v>37741</v>
      </c>
      <c r="O335" s="95">
        <v>3.89</v>
      </c>
    </row>
    <row r="336" spans="14:15" x14ac:dyDescent="0.35">
      <c r="N336" s="47">
        <v>37742</v>
      </c>
      <c r="O336" s="95">
        <v>3.88</v>
      </c>
    </row>
    <row r="337" spans="14:15" x14ac:dyDescent="0.35">
      <c r="N337" s="47">
        <v>37743</v>
      </c>
      <c r="O337" s="95">
        <v>3.94</v>
      </c>
    </row>
    <row r="338" spans="14:15" x14ac:dyDescent="0.35">
      <c r="N338" s="47">
        <v>37746</v>
      </c>
      <c r="O338" s="95">
        <v>3.92</v>
      </c>
    </row>
    <row r="339" spans="14:15" x14ac:dyDescent="0.35">
      <c r="N339" s="47">
        <v>37747</v>
      </c>
      <c r="O339" s="95">
        <v>3.84</v>
      </c>
    </row>
    <row r="340" spans="14:15" x14ac:dyDescent="0.35">
      <c r="N340" s="47">
        <v>37748</v>
      </c>
      <c r="O340" s="95">
        <v>3.72</v>
      </c>
    </row>
    <row r="341" spans="14:15" x14ac:dyDescent="0.35">
      <c r="N341" s="47">
        <v>37749</v>
      </c>
      <c r="O341" s="95">
        <v>3.7</v>
      </c>
    </row>
    <row r="342" spans="14:15" x14ac:dyDescent="0.35">
      <c r="N342" s="47">
        <v>37750</v>
      </c>
      <c r="O342" s="95">
        <v>3.69</v>
      </c>
    </row>
    <row r="343" spans="14:15" x14ac:dyDescent="0.35">
      <c r="N343" s="47">
        <v>37753</v>
      </c>
      <c r="O343" s="95">
        <v>3.64</v>
      </c>
    </row>
    <row r="344" spans="14:15" x14ac:dyDescent="0.35">
      <c r="N344" s="47">
        <v>37754</v>
      </c>
      <c r="O344" s="95">
        <v>3.63</v>
      </c>
    </row>
    <row r="345" spans="14:15" x14ac:dyDescent="0.35">
      <c r="N345" s="47">
        <v>37755</v>
      </c>
      <c r="O345" s="95">
        <v>3.53</v>
      </c>
    </row>
    <row r="346" spans="14:15" x14ac:dyDescent="0.35">
      <c r="N346" s="47">
        <v>37756</v>
      </c>
      <c r="O346" s="95">
        <v>3.53</v>
      </c>
    </row>
    <row r="347" spans="14:15" x14ac:dyDescent="0.35">
      <c r="N347" s="47">
        <v>37757</v>
      </c>
      <c r="O347" s="95">
        <v>3.46</v>
      </c>
    </row>
    <row r="348" spans="14:15" x14ac:dyDescent="0.35">
      <c r="N348" s="47">
        <v>37760</v>
      </c>
      <c r="O348" s="95">
        <v>3.46</v>
      </c>
    </row>
    <row r="349" spans="14:15" x14ac:dyDescent="0.35">
      <c r="N349" s="47">
        <v>37761</v>
      </c>
      <c r="O349" s="95">
        <v>3.38</v>
      </c>
    </row>
    <row r="350" spans="14:15" x14ac:dyDescent="0.35">
      <c r="N350" s="47">
        <v>37762</v>
      </c>
      <c r="O350" s="95">
        <v>3.39</v>
      </c>
    </row>
    <row r="351" spans="14:15" x14ac:dyDescent="0.35">
      <c r="N351" s="47">
        <v>37763</v>
      </c>
      <c r="O351" s="95">
        <v>3.34</v>
      </c>
    </row>
    <row r="352" spans="14:15" x14ac:dyDescent="0.35">
      <c r="N352" s="47">
        <v>37764</v>
      </c>
      <c r="O352" s="95">
        <v>3.34</v>
      </c>
    </row>
    <row r="353" spans="14:15" x14ac:dyDescent="0.35">
      <c r="N353" s="47">
        <v>37768</v>
      </c>
      <c r="O353" s="95">
        <v>3.41</v>
      </c>
    </row>
    <row r="354" spans="14:15" x14ac:dyDescent="0.35">
      <c r="N354" s="47">
        <v>37769</v>
      </c>
      <c r="O354" s="95">
        <v>3.44</v>
      </c>
    </row>
    <row r="355" spans="14:15" x14ac:dyDescent="0.35">
      <c r="N355" s="47">
        <v>37770</v>
      </c>
      <c r="O355" s="95">
        <v>3.34</v>
      </c>
    </row>
    <row r="356" spans="14:15" x14ac:dyDescent="0.35">
      <c r="N356" s="47">
        <v>37771</v>
      </c>
      <c r="O356" s="95">
        <v>3.37</v>
      </c>
    </row>
    <row r="357" spans="14:15" x14ac:dyDescent="0.35">
      <c r="N357" s="47">
        <v>37774</v>
      </c>
      <c r="O357" s="95">
        <v>3.43</v>
      </c>
    </row>
    <row r="358" spans="14:15" x14ac:dyDescent="0.35">
      <c r="N358" s="47">
        <v>37775</v>
      </c>
      <c r="O358" s="95">
        <v>3.34</v>
      </c>
    </row>
    <row r="359" spans="14:15" x14ac:dyDescent="0.35">
      <c r="N359" s="47">
        <v>37776</v>
      </c>
      <c r="O359" s="95">
        <v>3.3</v>
      </c>
    </row>
    <row r="360" spans="14:15" x14ac:dyDescent="0.35">
      <c r="N360" s="47">
        <v>37777</v>
      </c>
      <c r="O360" s="95">
        <v>3.34</v>
      </c>
    </row>
    <row r="361" spans="14:15" x14ac:dyDescent="0.35">
      <c r="N361" s="47">
        <v>37778</v>
      </c>
      <c r="O361" s="95">
        <v>3.37</v>
      </c>
    </row>
    <row r="362" spans="14:15" x14ac:dyDescent="0.35">
      <c r="N362" s="47">
        <v>37781</v>
      </c>
      <c r="O362" s="95">
        <v>3.29</v>
      </c>
    </row>
    <row r="363" spans="14:15" x14ac:dyDescent="0.35">
      <c r="N363" s="47">
        <v>37782</v>
      </c>
      <c r="O363" s="95">
        <v>3.2</v>
      </c>
    </row>
    <row r="364" spans="14:15" x14ac:dyDescent="0.35">
      <c r="N364" s="47">
        <v>37783</v>
      </c>
      <c r="O364" s="95">
        <v>3.21</v>
      </c>
    </row>
    <row r="365" spans="14:15" x14ac:dyDescent="0.35">
      <c r="N365" s="47">
        <v>37784</v>
      </c>
      <c r="O365" s="95">
        <v>3.18</v>
      </c>
    </row>
    <row r="366" spans="14:15" x14ac:dyDescent="0.35">
      <c r="N366" s="47">
        <v>37785</v>
      </c>
      <c r="O366" s="95">
        <v>3.13</v>
      </c>
    </row>
    <row r="367" spans="14:15" x14ac:dyDescent="0.35">
      <c r="N367" s="47">
        <v>37788</v>
      </c>
      <c r="O367" s="95">
        <v>3.18</v>
      </c>
    </row>
    <row r="368" spans="14:15" x14ac:dyDescent="0.35">
      <c r="N368" s="47">
        <v>37789</v>
      </c>
      <c r="O368" s="95">
        <v>3.27</v>
      </c>
    </row>
    <row r="369" spans="14:15" x14ac:dyDescent="0.35">
      <c r="N369" s="47">
        <v>37790</v>
      </c>
      <c r="O369" s="95">
        <v>3.37</v>
      </c>
    </row>
    <row r="370" spans="14:15" x14ac:dyDescent="0.35">
      <c r="N370" s="47">
        <v>37791</v>
      </c>
      <c r="O370" s="95">
        <v>3.35</v>
      </c>
    </row>
    <row r="371" spans="14:15" x14ac:dyDescent="0.35">
      <c r="N371" s="47">
        <v>37792</v>
      </c>
      <c r="O371" s="95">
        <v>3.4</v>
      </c>
    </row>
    <row r="372" spans="14:15" x14ac:dyDescent="0.35">
      <c r="N372" s="47">
        <v>37795</v>
      </c>
      <c r="O372" s="95">
        <v>3.32</v>
      </c>
    </row>
    <row r="373" spans="14:15" x14ac:dyDescent="0.35">
      <c r="N373" s="47">
        <v>37796</v>
      </c>
      <c r="O373" s="95">
        <v>3.29</v>
      </c>
    </row>
    <row r="374" spans="14:15" x14ac:dyDescent="0.35">
      <c r="N374" s="47">
        <v>37797</v>
      </c>
      <c r="O374" s="95">
        <v>3.38</v>
      </c>
    </row>
    <row r="375" spans="14:15" x14ac:dyDescent="0.35">
      <c r="N375" s="47">
        <v>37798</v>
      </c>
      <c r="O375" s="95">
        <v>3.55</v>
      </c>
    </row>
    <row r="376" spans="14:15" x14ac:dyDescent="0.35">
      <c r="N376" s="47">
        <v>37799</v>
      </c>
      <c r="O376" s="95">
        <v>3.58</v>
      </c>
    </row>
    <row r="377" spans="14:15" x14ac:dyDescent="0.35">
      <c r="N377" s="47">
        <v>37802</v>
      </c>
      <c r="O377" s="95">
        <v>3.54</v>
      </c>
    </row>
    <row r="378" spans="14:15" x14ac:dyDescent="0.35">
      <c r="N378" s="47">
        <v>37803</v>
      </c>
      <c r="O378" s="95">
        <v>3.56</v>
      </c>
    </row>
    <row r="379" spans="14:15" x14ac:dyDescent="0.35">
      <c r="N379" s="47">
        <v>37804</v>
      </c>
      <c r="O379" s="95">
        <v>3.56</v>
      </c>
    </row>
    <row r="380" spans="14:15" x14ac:dyDescent="0.35">
      <c r="N380" s="47">
        <v>37805</v>
      </c>
      <c r="O380" s="95">
        <v>3.67</v>
      </c>
    </row>
    <row r="381" spans="14:15" x14ac:dyDescent="0.35">
      <c r="N381" s="47">
        <v>37809</v>
      </c>
      <c r="O381" s="95">
        <v>3.74</v>
      </c>
    </row>
    <row r="382" spans="14:15" x14ac:dyDescent="0.35">
      <c r="N382" s="47">
        <v>37810</v>
      </c>
      <c r="O382" s="95">
        <v>3.75</v>
      </c>
    </row>
    <row r="383" spans="14:15" x14ac:dyDescent="0.35">
      <c r="N383" s="47">
        <v>37811</v>
      </c>
      <c r="O383" s="95">
        <v>3.73</v>
      </c>
    </row>
    <row r="384" spans="14:15" x14ac:dyDescent="0.35">
      <c r="N384" s="47">
        <v>37812</v>
      </c>
      <c r="O384" s="95">
        <v>3.7</v>
      </c>
    </row>
    <row r="385" spans="14:15" x14ac:dyDescent="0.35">
      <c r="N385" s="47">
        <v>37813</v>
      </c>
      <c r="O385" s="95">
        <v>3.66</v>
      </c>
    </row>
    <row r="386" spans="14:15" x14ac:dyDescent="0.35">
      <c r="N386" s="47">
        <v>37816</v>
      </c>
      <c r="O386" s="95">
        <v>3.74</v>
      </c>
    </row>
    <row r="387" spans="14:15" x14ac:dyDescent="0.35">
      <c r="N387" s="47">
        <v>37817</v>
      </c>
      <c r="O387" s="95">
        <v>3.94</v>
      </c>
    </row>
    <row r="388" spans="14:15" x14ac:dyDescent="0.35">
      <c r="N388" s="47">
        <v>37818</v>
      </c>
      <c r="O388" s="95">
        <v>3.97</v>
      </c>
    </row>
    <row r="389" spans="14:15" x14ac:dyDescent="0.35">
      <c r="N389" s="47">
        <v>37819</v>
      </c>
      <c r="O389" s="95">
        <v>3.98</v>
      </c>
    </row>
    <row r="390" spans="14:15" x14ac:dyDescent="0.35">
      <c r="N390" s="47">
        <v>37820</v>
      </c>
      <c r="O390" s="95">
        <v>4</v>
      </c>
    </row>
    <row r="391" spans="14:15" x14ac:dyDescent="0.35">
      <c r="N391" s="47">
        <v>37823</v>
      </c>
      <c r="O391" s="95">
        <v>4.1900000000000004</v>
      </c>
    </row>
    <row r="392" spans="14:15" x14ac:dyDescent="0.35">
      <c r="N392" s="47">
        <v>37824</v>
      </c>
      <c r="O392" s="95">
        <v>4.17</v>
      </c>
    </row>
    <row r="393" spans="14:15" x14ac:dyDescent="0.35">
      <c r="N393" s="47">
        <v>37825</v>
      </c>
      <c r="O393" s="95">
        <v>4.12</v>
      </c>
    </row>
    <row r="394" spans="14:15" x14ac:dyDescent="0.35">
      <c r="N394" s="47">
        <v>37826</v>
      </c>
      <c r="O394" s="95">
        <v>4.2</v>
      </c>
    </row>
    <row r="395" spans="14:15" x14ac:dyDescent="0.35">
      <c r="N395" s="47">
        <v>37827</v>
      </c>
      <c r="O395" s="95">
        <v>4.22</v>
      </c>
    </row>
    <row r="396" spans="14:15" x14ac:dyDescent="0.35">
      <c r="N396" s="47">
        <v>37830</v>
      </c>
      <c r="O396" s="95">
        <v>4.3099999999999996</v>
      </c>
    </row>
    <row r="397" spans="14:15" x14ac:dyDescent="0.35">
      <c r="N397" s="47">
        <v>37831</v>
      </c>
      <c r="O397" s="95">
        <v>4.42</v>
      </c>
    </row>
    <row r="398" spans="14:15" x14ac:dyDescent="0.35">
      <c r="N398" s="47">
        <v>37832</v>
      </c>
      <c r="O398" s="95">
        <v>4.34</v>
      </c>
    </row>
    <row r="399" spans="14:15" x14ac:dyDescent="0.35">
      <c r="N399" s="47">
        <v>37833</v>
      </c>
      <c r="O399" s="95">
        <v>4.49</v>
      </c>
    </row>
    <row r="400" spans="14:15" x14ac:dyDescent="0.35">
      <c r="N400" s="47">
        <v>37834</v>
      </c>
      <c r="O400" s="95">
        <v>4.4400000000000004</v>
      </c>
    </row>
    <row r="401" spans="14:15" x14ac:dyDescent="0.35">
      <c r="N401" s="47">
        <v>37837</v>
      </c>
      <c r="O401" s="95">
        <v>4.3499999999999996</v>
      </c>
    </row>
    <row r="402" spans="14:15" x14ac:dyDescent="0.35">
      <c r="N402" s="47">
        <v>37838</v>
      </c>
      <c r="O402" s="95">
        <v>4.47</v>
      </c>
    </row>
    <row r="403" spans="14:15" x14ac:dyDescent="0.35">
      <c r="N403" s="47">
        <v>37839</v>
      </c>
      <c r="O403" s="95">
        <v>4.32</v>
      </c>
    </row>
    <row r="404" spans="14:15" x14ac:dyDescent="0.35">
      <c r="N404" s="47">
        <v>37840</v>
      </c>
      <c r="O404" s="95">
        <v>4.3</v>
      </c>
    </row>
    <row r="405" spans="14:15" x14ac:dyDescent="0.35">
      <c r="N405" s="47">
        <v>37841</v>
      </c>
      <c r="O405" s="95">
        <v>4.2699999999999996</v>
      </c>
    </row>
    <row r="406" spans="14:15" x14ac:dyDescent="0.35">
      <c r="N406" s="47">
        <v>37844</v>
      </c>
      <c r="O406" s="95">
        <v>4.38</v>
      </c>
    </row>
    <row r="407" spans="14:15" x14ac:dyDescent="0.35">
      <c r="N407" s="47">
        <v>37845</v>
      </c>
      <c r="O407" s="95">
        <v>4.37</v>
      </c>
    </row>
    <row r="408" spans="14:15" x14ac:dyDescent="0.35">
      <c r="N408" s="47">
        <v>37846</v>
      </c>
      <c r="O408" s="95">
        <v>4.58</v>
      </c>
    </row>
    <row r="409" spans="14:15" x14ac:dyDescent="0.35">
      <c r="N409" s="47">
        <v>37847</v>
      </c>
      <c r="O409" s="95">
        <v>4.55</v>
      </c>
    </row>
    <row r="410" spans="14:15" x14ac:dyDescent="0.35">
      <c r="N410" s="47">
        <v>37848</v>
      </c>
      <c r="O410" s="95">
        <v>4.55</v>
      </c>
    </row>
    <row r="411" spans="14:15" x14ac:dyDescent="0.35">
      <c r="N411" s="47">
        <v>37851</v>
      </c>
      <c r="O411" s="95">
        <v>4.49</v>
      </c>
    </row>
    <row r="412" spans="14:15" x14ac:dyDescent="0.35">
      <c r="N412" s="47">
        <v>37852</v>
      </c>
      <c r="O412" s="95">
        <v>4.38</v>
      </c>
    </row>
    <row r="413" spans="14:15" x14ac:dyDescent="0.35">
      <c r="N413" s="47">
        <v>37853</v>
      </c>
      <c r="O413" s="95">
        <v>4.45</v>
      </c>
    </row>
    <row r="414" spans="14:15" x14ac:dyDescent="0.35">
      <c r="N414" s="47">
        <v>37854</v>
      </c>
      <c r="O414" s="95">
        <v>4.53</v>
      </c>
    </row>
    <row r="415" spans="14:15" x14ac:dyDescent="0.35">
      <c r="N415" s="47">
        <v>37855</v>
      </c>
      <c r="O415" s="95">
        <v>4.4800000000000004</v>
      </c>
    </row>
    <row r="416" spans="14:15" x14ac:dyDescent="0.35">
      <c r="N416" s="47">
        <v>37858</v>
      </c>
      <c r="O416" s="95">
        <v>4.53</v>
      </c>
    </row>
    <row r="417" spans="14:15" x14ac:dyDescent="0.35">
      <c r="N417" s="47">
        <v>37859</v>
      </c>
      <c r="O417" s="95">
        <v>4.5</v>
      </c>
    </row>
    <row r="418" spans="14:15" x14ac:dyDescent="0.35">
      <c r="N418" s="47">
        <v>37860</v>
      </c>
      <c r="O418" s="95">
        <v>4.54</v>
      </c>
    </row>
    <row r="419" spans="14:15" x14ac:dyDescent="0.35">
      <c r="N419" s="47">
        <v>37861</v>
      </c>
      <c r="O419" s="95">
        <v>4.42</v>
      </c>
    </row>
    <row r="420" spans="14:15" x14ac:dyDescent="0.35">
      <c r="N420" s="47">
        <v>37862</v>
      </c>
      <c r="O420" s="95">
        <v>4.45</v>
      </c>
    </row>
    <row r="421" spans="14:15" x14ac:dyDescent="0.35">
      <c r="N421" s="47">
        <v>37866</v>
      </c>
      <c r="O421" s="95">
        <v>4.6100000000000003</v>
      </c>
    </row>
    <row r="422" spans="14:15" x14ac:dyDescent="0.35">
      <c r="N422" s="47">
        <v>37867</v>
      </c>
      <c r="O422" s="95">
        <v>4.5999999999999996</v>
      </c>
    </row>
    <row r="423" spans="14:15" x14ac:dyDescent="0.35">
      <c r="N423" s="47">
        <v>37868</v>
      </c>
      <c r="O423" s="95">
        <v>4.5199999999999996</v>
      </c>
    </row>
    <row r="424" spans="14:15" x14ac:dyDescent="0.35">
      <c r="N424" s="47">
        <v>37869</v>
      </c>
      <c r="O424" s="95">
        <v>4.3499999999999996</v>
      </c>
    </row>
    <row r="425" spans="14:15" x14ac:dyDescent="0.35">
      <c r="N425" s="47">
        <v>37872</v>
      </c>
      <c r="O425" s="95">
        <v>4.41</v>
      </c>
    </row>
    <row r="426" spans="14:15" x14ac:dyDescent="0.35">
      <c r="N426" s="47">
        <v>37873</v>
      </c>
      <c r="O426" s="95">
        <v>4.37</v>
      </c>
    </row>
    <row r="427" spans="14:15" x14ac:dyDescent="0.35">
      <c r="N427" s="47">
        <v>37874</v>
      </c>
      <c r="O427" s="95">
        <v>4.28</v>
      </c>
    </row>
    <row r="428" spans="14:15" x14ac:dyDescent="0.35">
      <c r="N428" s="47">
        <v>37875</v>
      </c>
      <c r="O428" s="95">
        <v>4.3499999999999996</v>
      </c>
    </row>
    <row r="429" spans="14:15" x14ac:dyDescent="0.35">
      <c r="N429" s="47">
        <v>37876</v>
      </c>
      <c r="O429" s="95">
        <v>4.2699999999999996</v>
      </c>
    </row>
    <row r="430" spans="14:15" x14ac:dyDescent="0.35">
      <c r="N430" s="47">
        <v>37879</v>
      </c>
      <c r="O430" s="95">
        <v>4.28</v>
      </c>
    </row>
    <row r="431" spans="14:15" x14ac:dyDescent="0.35">
      <c r="N431" s="47">
        <v>37880</v>
      </c>
      <c r="O431" s="95">
        <v>4.29</v>
      </c>
    </row>
    <row r="432" spans="14:15" x14ac:dyDescent="0.35">
      <c r="N432" s="47">
        <v>37881</v>
      </c>
      <c r="O432" s="95">
        <v>4.2</v>
      </c>
    </row>
    <row r="433" spans="14:15" x14ac:dyDescent="0.35">
      <c r="N433" s="47">
        <v>37882</v>
      </c>
      <c r="O433" s="95">
        <v>4.1900000000000004</v>
      </c>
    </row>
    <row r="434" spans="14:15" x14ac:dyDescent="0.35">
      <c r="N434" s="47">
        <v>37883</v>
      </c>
      <c r="O434" s="95">
        <v>4.17</v>
      </c>
    </row>
    <row r="435" spans="14:15" x14ac:dyDescent="0.35">
      <c r="N435" s="47">
        <v>37886</v>
      </c>
      <c r="O435" s="95">
        <v>4.26</v>
      </c>
    </row>
    <row r="436" spans="14:15" x14ac:dyDescent="0.35">
      <c r="N436" s="47">
        <v>37887</v>
      </c>
      <c r="O436" s="95">
        <v>4.24</v>
      </c>
    </row>
    <row r="437" spans="14:15" x14ac:dyDescent="0.35">
      <c r="N437" s="47">
        <v>37888</v>
      </c>
      <c r="O437" s="95">
        <v>4.16</v>
      </c>
    </row>
    <row r="438" spans="14:15" x14ac:dyDescent="0.35">
      <c r="N438" s="47">
        <v>37889</v>
      </c>
      <c r="O438" s="95">
        <v>4.12</v>
      </c>
    </row>
    <row r="439" spans="14:15" x14ac:dyDescent="0.35">
      <c r="N439" s="47">
        <v>37890</v>
      </c>
      <c r="O439" s="95">
        <v>4.04</v>
      </c>
    </row>
    <row r="440" spans="14:15" x14ac:dyDescent="0.35">
      <c r="N440" s="47">
        <v>37893</v>
      </c>
      <c r="O440" s="95">
        <v>4.09</v>
      </c>
    </row>
    <row r="441" spans="14:15" x14ac:dyDescent="0.35">
      <c r="N441" s="47">
        <v>37894</v>
      </c>
      <c r="O441" s="95">
        <v>3.96</v>
      </c>
    </row>
    <row r="442" spans="14:15" x14ac:dyDescent="0.35">
      <c r="N442" s="47">
        <v>37895</v>
      </c>
      <c r="O442" s="95">
        <v>3.96</v>
      </c>
    </row>
    <row r="443" spans="14:15" x14ac:dyDescent="0.35">
      <c r="N443" s="47">
        <v>37896</v>
      </c>
      <c r="O443" s="95">
        <v>4.03</v>
      </c>
    </row>
    <row r="444" spans="14:15" x14ac:dyDescent="0.35">
      <c r="N444" s="47">
        <v>37897</v>
      </c>
      <c r="O444" s="95">
        <v>4.21</v>
      </c>
    </row>
    <row r="445" spans="14:15" x14ac:dyDescent="0.35">
      <c r="N445" s="47">
        <v>37900</v>
      </c>
      <c r="O445" s="95">
        <v>4.17</v>
      </c>
    </row>
    <row r="446" spans="14:15" x14ac:dyDescent="0.35">
      <c r="N446" s="47">
        <v>37901</v>
      </c>
      <c r="O446" s="95">
        <v>4.2699999999999996</v>
      </c>
    </row>
    <row r="447" spans="14:15" x14ac:dyDescent="0.35">
      <c r="N447" s="47">
        <v>37902</v>
      </c>
      <c r="O447" s="95">
        <v>4.2699999999999996</v>
      </c>
    </row>
    <row r="448" spans="14:15" x14ac:dyDescent="0.35">
      <c r="N448" s="47">
        <v>37903</v>
      </c>
      <c r="O448" s="95">
        <v>4.32</v>
      </c>
    </row>
    <row r="449" spans="14:15" x14ac:dyDescent="0.35">
      <c r="N449" s="47">
        <v>37904</v>
      </c>
      <c r="O449" s="95">
        <v>4.29</v>
      </c>
    </row>
    <row r="450" spans="14:15" x14ac:dyDescent="0.35">
      <c r="N450" s="47">
        <v>37908</v>
      </c>
      <c r="O450" s="95">
        <v>4.37</v>
      </c>
    </row>
    <row r="451" spans="14:15" x14ac:dyDescent="0.35">
      <c r="N451" s="47">
        <v>37909</v>
      </c>
      <c r="O451" s="95">
        <v>4.43</v>
      </c>
    </row>
    <row r="452" spans="14:15" x14ac:dyDescent="0.35">
      <c r="N452" s="47">
        <v>37910</v>
      </c>
      <c r="O452" s="95">
        <v>4.47</v>
      </c>
    </row>
    <row r="453" spans="14:15" x14ac:dyDescent="0.35">
      <c r="N453" s="47">
        <v>37911</v>
      </c>
      <c r="O453" s="95">
        <v>4.41</v>
      </c>
    </row>
    <row r="454" spans="14:15" x14ac:dyDescent="0.35">
      <c r="N454" s="47">
        <v>37914</v>
      </c>
      <c r="O454" s="95">
        <v>4.41</v>
      </c>
    </row>
    <row r="455" spans="14:15" x14ac:dyDescent="0.35">
      <c r="N455" s="47">
        <v>37915</v>
      </c>
      <c r="O455" s="95">
        <v>4.38</v>
      </c>
    </row>
    <row r="456" spans="14:15" x14ac:dyDescent="0.35">
      <c r="N456" s="47">
        <v>37916</v>
      </c>
      <c r="O456" s="95">
        <v>4.29</v>
      </c>
    </row>
    <row r="457" spans="14:15" x14ac:dyDescent="0.35">
      <c r="N457" s="47">
        <v>37917</v>
      </c>
      <c r="O457" s="95">
        <v>4.34</v>
      </c>
    </row>
    <row r="458" spans="14:15" x14ac:dyDescent="0.35">
      <c r="N458" s="47">
        <v>37918</v>
      </c>
      <c r="O458" s="95">
        <v>4.24</v>
      </c>
    </row>
    <row r="459" spans="14:15" x14ac:dyDescent="0.35">
      <c r="N459" s="47">
        <v>37921</v>
      </c>
      <c r="O459" s="95">
        <v>4.3</v>
      </c>
    </row>
    <row r="460" spans="14:15" x14ac:dyDescent="0.35">
      <c r="N460" s="47">
        <v>37922</v>
      </c>
      <c r="O460" s="95">
        <v>4.2300000000000004</v>
      </c>
    </row>
    <row r="461" spans="14:15" x14ac:dyDescent="0.35">
      <c r="N461" s="47">
        <v>37923</v>
      </c>
      <c r="O461" s="95">
        <v>4.3099999999999996</v>
      </c>
    </row>
    <row r="462" spans="14:15" x14ac:dyDescent="0.35">
      <c r="N462" s="47">
        <v>37924</v>
      </c>
      <c r="O462" s="95">
        <v>4.3600000000000003</v>
      </c>
    </row>
    <row r="463" spans="14:15" x14ac:dyDescent="0.35">
      <c r="N463" s="47">
        <v>37925</v>
      </c>
      <c r="O463" s="95">
        <v>4.33</v>
      </c>
    </row>
    <row r="464" spans="14:15" x14ac:dyDescent="0.35">
      <c r="N464" s="47">
        <v>37928</v>
      </c>
      <c r="O464" s="95">
        <v>4.4000000000000004</v>
      </c>
    </row>
    <row r="465" spans="14:15" x14ac:dyDescent="0.35">
      <c r="N465" s="47">
        <v>37929</v>
      </c>
      <c r="O465" s="95">
        <v>4.33</v>
      </c>
    </row>
    <row r="466" spans="14:15" x14ac:dyDescent="0.35">
      <c r="N466" s="47">
        <v>37930</v>
      </c>
      <c r="O466" s="95">
        <v>4.38</v>
      </c>
    </row>
    <row r="467" spans="14:15" x14ac:dyDescent="0.35">
      <c r="N467" s="47">
        <v>37931</v>
      </c>
      <c r="O467" s="95">
        <v>4.45</v>
      </c>
    </row>
    <row r="468" spans="14:15" x14ac:dyDescent="0.35">
      <c r="N468" s="47">
        <v>37932</v>
      </c>
      <c r="O468" s="95">
        <v>4.4800000000000004</v>
      </c>
    </row>
    <row r="469" spans="14:15" x14ac:dyDescent="0.35">
      <c r="N469" s="47">
        <v>37935</v>
      </c>
      <c r="O469" s="95">
        <v>4.49</v>
      </c>
    </row>
    <row r="470" spans="14:15" x14ac:dyDescent="0.35">
      <c r="N470" s="47">
        <v>37937</v>
      </c>
      <c r="O470" s="95">
        <v>4.4400000000000004</v>
      </c>
    </row>
    <row r="471" spans="14:15" x14ac:dyDescent="0.35">
      <c r="N471" s="47">
        <v>37938</v>
      </c>
      <c r="O471" s="95">
        <v>4.3</v>
      </c>
    </row>
    <row r="472" spans="14:15" x14ac:dyDescent="0.35">
      <c r="N472" s="47">
        <v>37939</v>
      </c>
      <c r="O472" s="95">
        <v>4.22</v>
      </c>
    </row>
    <row r="473" spans="14:15" x14ac:dyDescent="0.35">
      <c r="N473" s="47">
        <v>37942</v>
      </c>
      <c r="O473" s="95">
        <v>4.18</v>
      </c>
    </row>
    <row r="474" spans="14:15" x14ac:dyDescent="0.35">
      <c r="N474" s="47">
        <v>37943</v>
      </c>
      <c r="O474" s="95">
        <v>4.17</v>
      </c>
    </row>
    <row r="475" spans="14:15" x14ac:dyDescent="0.35">
      <c r="N475" s="47">
        <v>37944</v>
      </c>
      <c r="O475" s="95">
        <v>4.24</v>
      </c>
    </row>
    <row r="476" spans="14:15" x14ac:dyDescent="0.35">
      <c r="N476" s="47">
        <v>37945</v>
      </c>
      <c r="O476" s="95">
        <v>4.16</v>
      </c>
    </row>
    <row r="477" spans="14:15" x14ac:dyDescent="0.35">
      <c r="N477" s="47">
        <v>37946</v>
      </c>
      <c r="O477" s="95">
        <v>4.1500000000000004</v>
      </c>
    </row>
    <row r="478" spans="14:15" x14ac:dyDescent="0.35">
      <c r="N478" s="47">
        <v>37949</v>
      </c>
      <c r="O478" s="95">
        <v>4.2300000000000004</v>
      </c>
    </row>
    <row r="479" spans="14:15" x14ac:dyDescent="0.35">
      <c r="N479" s="47">
        <v>37950</v>
      </c>
      <c r="O479" s="95">
        <v>4.1900000000000004</v>
      </c>
    </row>
    <row r="480" spans="14:15" x14ac:dyDescent="0.35">
      <c r="N480" s="47">
        <v>37951</v>
      </c>
      <c r="O480" s="95">
        <v>4.25</v>
      </c>
    </row>
    <row r="481" spans="14:15" x14ac:dyDescent="0.35">
      <c r="N481" s="47">
        <v>37953</v>
      </c>
      <c r="O481" s="95">
        <v>4.34</v>
      </c>
    </row>
    <row r="482" spans="14:15" x14ac:dyDescent="0.35">
      <c r="N482" s="47">
        <v>37956</v>
      </c>
      <c r="O482" s="95">
        <v>4.4000000000000004</v>
      </c>
    </row>
    <row r="483" spans="14:15" x14ac:dyDescent="0.35">
      <c r="N483" s="47">
        <v>37957</v>
      </c>
      <c r="O483" s="95">
        <v>4.38</v>
      </c>
    </row>
    <row r="484" spans="14:15" x14ac:dyDescent="0.35">
      <c r="N484" s="47">
        <v>37958</v>
      </c>
      <c r="O484" s="95">
        <v>4.41</v>
      </c>
    </row>
    <row r="485" spans="14:15" x14ac:dyDescent="0.35">
      <c r="N485" s="47">
        <v>37959</v>
      </c>
      <c r="O485" s="95">
        <v>4.38</v>
      </c>
    </row>
    <row r="486" spans="14:15" x14ac:dyDescent="0.35">
      <c r="N486" s="47">
        <v>37960</v>
      </c>
      <c r="O486" s="95">
        <v>4.2300000000000004</v>
      </c>
    </row>
    <row r="487" spans="14:15" x14ac:dyDescent="0.35">
      <c r="N487" s="47">
        <v>37963</v>
      </c>
      <c r="O487" s="95">
        <v>4.29</v>
      </c>
    </row>
    <row r="488" spans="14:15" x14ac:dyDescent="0.35">
      <c r="N488" s="47">
        <v>37964</v>
      </c>
      <c r="O488" s="95">
        <v>4.32</v>
      </c>
    </row>
    <row r="489" spans="14:15" x14ac:dyDescent="0.35">
      <c r="N489" s="47">
        <v>37965</v>
      </c>
      <c r="O489" s="95">
        <v>4.3</v>
      </c>
    </row>
    <row r="490" spans="14:15" x14ac:dyDescent="0.35">
      <c r="N490" s="47">
        <v>37966</v>
      </c>
      <c r="O490" s="95">
        <v>4.2699999999999996</v>
      </c>
    </row>
    <row r="491" spans="14:15" x14ac:dyDescent="0.35">
      <c r="N491" s="47">
        <v>37967</v>
      </c>
      <c r="O491" s="95">
        <v>4.26</v>
      </c>
    </row>
    <row r="492" spans="14:15" x14ac:dyDescent="0.35">
      <c r="N492" s="47">
        <v>37970</v>
      </c>
      <c r="O492" s="95">
        <v>4.28</v>
      </c>
    </row>
    <row r="493" spans="14:15" x14ac:dyDescent="0.35">
      <c r="N493" s="47">
        <v>37971</v>
      </c>
      <c r="O493" s="95">
        <v>4.24</v>
      </c>
    </row>
    <row r="494" spans="14:15" x14ac:dyDescent="0.35">
      <c r="N494" s="47">
        <v>37972</v>
      </c>
      <c r="O494" s="95">
        <v>4.1900000000000004</v>
      </c>
    </row>
    <row r="495" spans="14:15" x14ac:dyDescent="0.35">
      <c r="N495" s="47">
        <v>37973</v>
      </c>
      <c r="O495" s="95">
        <v>4.16</v>
      </c>
    </row>
    <row r="496" spans="14:15" x14ac:dyDescent="0.35">
      <c r="N496" s="47">
        <v>37974</v>
      </c>
      <c r="O496" s="95">
        <v>4.1500000000000004</v>
      </c>
    </row>
    <row r="497" spans="14:15" x14ac:dyDescent="0.35">
      <c r="N497" s="47">
        <v>37977</v>
      </c>
      <c r="O497" s="95">
        <v>4.18</v>
      </c>
    </row>
    <row r="498" spans="14:15" x14ac:dyDescent="0.35">
      <c r="N498" s="47">
        <v>37978</v>
      </c>
      <c r="O498" s="95">
        <v>4.28</v>
      </c>
    </row>
    <row r="499" spans="14:15" x14ac:dyDescent="0.35">
      <c r="N499" s="47">
        <v>37979</v>
      </c>
      <c r="O499" s="95">
        <v>4.2</v>
      </c>
    </row>
    <row r="500" spans="14:15" x14ac:dyDescent="0.35">
      <c r="N500" s="47">
        <v>37981</v>
      </c>
      <c r="O500" s="95">
        <v>4.17</v>
      </c>
    </row>
    <row r="501" spans="14:15" x14ac:dyDescent="0.35">
      <c r="N501" s="47">
        <v>37984</v>
      </c>
      <c r="O501" s="95">
        <v>4.24</v>
      </c>
    </row>
    <row r="502" spans="14:15" x14ac:dyDescent="0.35">
      <c r="N502" s="47">
        <v>37985</v>
      </c>
      <c r="O502" s="95">
        <v>4.29</v>
      </c>
    </row>
    <row r="503" spans="14:15" x14ac:dyDescent="0.35">
      <c r="N503" s="47">
        <v>37986</v>
      </c>
      <c r="O503" s="95">
        <v>4.2699999999999996</v>
      </c>
    </row>
    <row r="504" spans="14:15" x14ac:dyDescent="0.35">
      <c r="N504" s="47">
        <v>37988</v>
      </c>
      <c r="O504" s="95">
        <v>4.38</v>
      </c>
    </row>
    <row r="505" spans="14:15" x14ac:dyDescent="0.35">
      <c r="N505" s="47">
        <v>37991</v>
      </c>
      <c r="O505" s="95">
        <v>4.41</v>
      </c>
    </row>
    <row r="506" spans="14:15" x14ac:dyDescent="0.35">
      <c r="N506" s="47">
        <v>37992</v>
      </c>
      <c r="O506" s="95">
        <v>4.29</v>
      </c>
    </row>
    <row r="507" spans="14:15" x14ac:dyDescent="0.35">
      <c r="N507" s="47">
        <v>37993</v>
      </c>
      <c r="O507" s="95">
        <v>4.2699999999999996</v>
      </c>
    </row>
    <row r="508" spans="14:15" x14ac:dyDescent="0.35">
      <c r="N508" s="47">
        <v>37994</v>
      </c>
      <c r="O508" s="95">
        <v>4.2699999999999996</v>
      </c>
    </row>
    <row r="509" spans="14:15" x14ac:dyDescent="0.35">
      <c r="N509" s="47">
        <v>37995</v>
      </c>
      <c r="O509" s="95">
        <v>4.1100000000000003</v>
      </c>
    </row>
    <row r="510" spans="14:15" x14ac:dyDescent="0.35">
      <c r="N510" s="47">
        <v>37998</v>
      </c>
      <c r="O510" s="95">
        <v>4.1100000000000003</v>
      </c>
    </row>
    <row r="511" spans="14:15" x14ac:dyDescent="0.35">
      <c r="N511" s="47">
        <v>37999</v>
      </c>
      <c r="O511" s="95">
        <v>4.05</v>
      </c>
    </row>
    <row r="512" spans="14:15" x14ac:dyDescent="0.35">
      <c r="N512" s="47">
        <v>38000</v>
      </c>
      <c r="O512" s="95">
        <v>4.01</v>
      </c>
    </row>
    <row r="513" spans="14:15" x14ac:dyDescent="0.35">
      <c r="N513" s="47">
        <v>38001</v>
      </c>
      <c r="O513" s="95">
        <v>3.99</v>
      </c>
    </row>
    <row r="514" spans="14:15" x14ac:dyDescent="0.35">
      <c r="N514" s="47">
        <v>38002</v>
      </c>
      <c r="O514" s="95">
        <v>4.04</v>
      </c>
    </row>
    <row r="515" spans="14:15" x14ac:dyDescent="0.35">
      <c r="N515" s="47">
        <v>38006</v>
      </c>
      <c r="O515" s="95">
        <v>4.08</v>
      </c>
    </row>
    <row r="516" spans="14:15" x14ac:dyDescent="0.35">
      <c r="N516" s="47">
        <v>38007</v>
      </c>
      <c r="O516" s="95">
        <v>4.05</v>
      </c>
    </row>
    <row r="517" spans="14:15" x14ac:dyDescent="0.35">
      <c r="N517" s="47">
        <v>38008</v>
      </c>
      <c r="O517" s="95">
        <v>3.99</v>
      </c>
    </row>
    <row r="518" spans="14:15" x14ac:dyDescent="0.35">
      <c r="N518" s="47">
        <v>38009</v>
      </c>
      <c r="O518" s="95">
        <v>4.09</v>
      </c>
    </row>
    <row r="519" spans="14:15" x14ac:dyDescent="0.35">
      <c r="N519" s="47">
        <v>38012</v>
      </c>
      <c r="O519" s="95">
        <v>4.16</v>
      </c>
    </row>
    <row r="520" spans="14:15" x14ac:dyDescent="0.35">
      <c r="N520" s="47">
        <v>38013</v>
      </c>
      <c r="O520" s="95">
        <v>4.1100000000000003</v>
      </c>
    </row>
    <row r="521" spans="14:15" x14ac:dyDescent="0.35">
      <c r="N521" s="47">
        <v>38014</v>
      </c>
      <c r="O521" s="95">
        <v>4.22</v>
      </c>
    </row>
    <row r="522" spans="14:15" x14ac:dyDescent="0.35">
      <c r="N522" s="47">
        <v>38015</v>
      </c>
      <c r="O522" s="95">
        <v>4.22</v>
      </c>
    </row>
    <row r="523" spans="14:15" x14ac:dyDescent="0.35">
      <c r="N523" s="47">
        <v>38016</v>
      </c>
      <c r="O523" s="95">
        <v>4.16</v>
      </c>
    </row>
    <row r="524" spans="14:15" x14ac:dyDescent="0.35">
      <c r="N524" s="47">
        <v>38019</v>
      </c>
      <c r="O524" s="95">
        <v>4.18</v>
      </c>
    </row>
    <row r="525" spans="14:15" x14ac:dyDescent="0.35">
      <c r="N525" s="47">
        <v>38020</v>
      </c>
      <c r="O525" s="95">
        <v>4.13</v>
      </c>
    </row>
    <row r="526" spans="14:15" x14ac:dyDescent="0.35">
      <c r="N526" s="47">
        <v>38021</v>
      </c>
      <c r="O526" s="95">
        <v>4.1500000000000004</v>
      </c>
    </row>
    <row r="527" spans="14:15" x14ac:dyDescent="0.35">
      <c r="N527" s="47">
        <v>38022</v>
      </c>
      <c r="O527" s="95">
        <v>4.2</v>
      </c>
    </row>
    <row r="528" spans="14:15" x14ac:dyDescent="0.35">
      <c r="N528" s="47">
        <v>38023</v>
      </c>
      <c r="O528" s="95">
        <v>4.12</v>
      </c>
    </row>
    <row r="529" spans="14:15" x14ac:dyDescent="0.35">
      <c r="N529" s="47">
        <v>38026</v>
      </c>
      <c r="O529" s="95">
        <v>4.09</v>
      </c>
    </row>
    <row r="530" spans="14:15" x14ac:dyDescent="0.35">
      <c r="N530" s="47">
        <v>38027</v>
      </c>
      <c r="O530" s="95">
        <v>4.13</v>
      </c>
    </row>
    <row r="531" spans="14:15" x14ac:dyDescent="0.35">
      <c r="N531" s="47">
        <v>38028</v>
      </c>
      <c r="O531" s="95">
        <v>4.05</v>
      </c>
    </row>
    <row r="532" spans="14:15" x14ac:dyDescent="0.35">
      <c r="N532" s="47">
        <v>38029</v>
      </c>
      <c r="O532" s="95">
        <v>4.0999999999999996</v>
      </c>
    </row>
    <row r="533" spans="14:15" x14ac:dyDescent="0.35">
      <c r="N533" s="47">
        <v>38030</v>
      </c>
      <c r="O533" s="95">
        <v>4.05</v>
      </c>
    </row>
    <row r="534" spans="14:15" x14ac:dyDescent="0.35">
      <c r="N534" s="47">
        <v>38034</v>
      </c>
      <c r="O534" s="95">
        <v>4.05</v>
      </c>
    </row>
    <row r="535" spans="14:15" x14ac:dyDescent="0.35">
      <c r="N535" s="47">
        <v>38035</v>
      </c>
      <c r="O535" s="95">
        <v>4.05</v>
      </c>
    </row>
    <row r="536" spans="14:15" x14ac:dyDescent="0.35">
      <c r="N536" s="47">
        <v>38036</v>
      </c>
      <c r="O536" s="95">
        <v>4.05</v>
      </c>
    </row>
    <row r="537" spans="14:15" x14ac:dyDescent="0.35">
      <c r="N537" s="47">
        <v>38037</v>
      </c>
      <c r="O537" s="95">
        <v>4.0999999999999996</v>
      </c>
    </row>
    <row r="538" spans="14:15" x14ac:dyDescent="0.35">
      <c r="N538" s="47">
        <v>38040</v>
      </c>
      <c r="O538" s="95">
        <v>4.05</v>
      </c>
    </row>
    <row r="539" spans="14:15" x14ac:dyDescent="0.35">
      <c r="N539" s="47">
        <v>38041</v>
      </c>
      <c r="O539" s="95">
        <v>4.04</v>
      </c>
    </row>
    <row r="540" spans="14:15" x14ac:dyDescent="0.35">
      <c r="N540" s="47">
        <v>38042</v>
      </c>
      <c r="O540" s="95">
        <v>4.0199999999999996</v>
      </c>
    </row>
    <row r="541" spans="14:15" x14ac:dyDescent="0.35">
      <c r="N541" s="47">
        <v>38043</v>
      </c>
      <c r="O541" s="95">
        <v>4.05</v>
      </c>
    </row>
    <row r="542" spans="14:15" x14ac:dyDescent="0.35">
      <c r="N542" s="47">
        <v>38044</v>
      </c>
      <c r="O542" s="95">
        <v>3.99</v>
      </c>
    </row>
    <row r="543" spans="14:15" x14ac:dyDescent="0.35">
      <c r="N543" s="47">
        <v>38047</v>
      </c>
      <c r="O543" s="95">
        <v>4</v>
      </c>
    </row>
    <row r="544" spans="14:15" x14ac:dyDescent="0.35">
      <c r="N544" s="47">
        <v>38048</v>
      </c>
      <c r="O544" s="95">
        <v>4.05</v>
      </c>
    </row>
    <row r="545" spans="14:15" x14ac:dyDescent="0.35">
      <c r="N545" s="47">
        <v>38049</v>
      </c>
      <c r="O545" s="95">
        <v>4.07</v>
      </c>
    </row>
    <row r="546" spans="14:15" x14ac:dyDescent="0.35">
      <c r="N546" s="47">
        <v>38050</v>
      </c>
      <c r="O546" s="95">
        <v>4.04</v>
      </c>
    </row>
    <row r="547" spans="14:15" x14ac:dyDescent="0.35">
      <c r="N547" s="47">
        <v>38051</v>
      </c>
      <c r="O547" s="95">
        <v>3.85</v>
      </c>
    </row>
    <row r="548" spans="14:15" x14ac:dyDescent="0.35">
      <c r="N548" s="47">
        <v>38054</v>
      </c>
      <c r="O548" s="95">
        <v>3.78</v>
      </c>
    </row>
    <row r="549" spans="14:15" x14ac:dyDescent="0.35">
      <c r="N549" s="47">
        <v>38055</v>
      </c>
      <c r="O549" s="95">
        <v>3.73</v>
      </c>
    </row>
    <row r="550" spans="14:15" x14ac:dyDescent="0.35">
      <c r="N550" s="47">
        <v>38056</v>
      </c>
      <c r="O550" s="95">
        <v>3.74</v>
      </c>
    </row>
    <row r="551" spans="14:15" x14ac:dyDescent="0.35">
      <c r="N551" s="47">
        <v>38057</v>
      </c>
      <c r="O551" s="95">
        <v>3.74</v>
      </c>
    </row>
    <row r="552" spans="14:15" x14ac:dyDescent="0.35">
      <c r="N552" s="47">
        <v>38058</v>
      </c>
      <c r="O552" s="95">
        <v>3.78</v>
      </c>
    </row>
    <row r="553" spans="14:15" x14ac:dyDescent="0.35">
      <c r="N553" s="47">
        <v>38061</v>
      </c>
      <c r="O553" s="95">
        <v>3.78</v>
      </c>
    </row>
    <row r="554" spans="14:15" x14ac:dyDescent="0.35">
      <c r="N554" s="47">
        <v>38062</v>
      </c>
      <c r="O554" s="95">
        <v>3.7</v>
      </c>
    </row>
    <row r="555" spans="14:15" x14ac:dyDescent="0.35">
      <c r="N555" s="47">
        <v>38063</v>
      </c>
      <c r="O555" s="95">
        <v>3.71</v>
      </c>
    </row>
    <row r="556" spans="14:15" x14ac:dyDescent="0.35">
      <c r="N556" s="47">
        <v>38064</v>
      </c>
      <c r="O556" s="95">
        <v>3.76</v>
      </c>
    </row>
    <row r="557" spans="14:15" x14ac:dyDescent="0.35">
      <c r="N557" s="47">
        <v>38065</v>
      </c>
      <c r="O557" s="95">
        <v>3.8</v>
      </c>
    </row>
    <row r="558" spans="14:15" x14ac:dyDescent="0.35">
      <c r="N558" s="47">
        <v>38068</v>
      </c>
      <c r="O558" s="95">
        <v>3.74</v>
      </c>
    </row>
    <row r="559" spans="14:15" x14ac:dyDescent="0.35">
      <c r="N559" s="47">
        <v>38069</v>
      </c>
      <c r="O559" s="95">
        <v>3.73</v>
      </c>
    </row>
    <row r="560" spans="14:15" x14ac:dyDescent="0.35">
      <c r="N560" s="47">
        <v>38070</v>
      </c>
      <c r="O560" s="95">
        <v>3.73</v>
      </c>
    </row>
    <row r="561" spans="14:15" x14ac:dyDescent="0.35">
      <c r="N561" s="47">
        <v>38071</v>
      </c>
      <c r="O561" s="95">
        <v>3.75</v>
      </c>
    </row>
    <row r="562" spans="14:15" x14ac:dyDescent="0.35">
      <c r="N562" s="47">
        <v>38072</v>
      </c>
      <c r="O562" s="95">
        <v>3.85</v>
      </c>
    </row>
    <row r="563" spans="14:15" x14ac:dyDescent="0.35">
      <c r="N563" s="47">
        <v>38075</v>
      </c>
      <c r="O563" s="95">
        <v>3.91</v>
      </c>
    </row>
    <row r="564" spans="14:15" x14ac:dyDescent="0.35">
      <c r="N564" s="47">
        <v>38076</v>
      </c>
      <c r="O564" s="95">
        <v>3.91</v>
      </c>
    </row>
    <row r="565" spans="14:15" x14ac:dyDescent="0.35">
      <c r="N565" s="47">
        <v>38077</v>
      </c>
      <c r="O565" s="95">
        <v>3.86</v>
      </c>
    </row>
    <row r="566" spans="14:15" x14ac:dyDescent="0.35">
      <c r="N566" s="47">
        <v>38078</v>
      </c>
      <c r="O566" s="95">
        <v>3.91</v>
      </c>
    </row>
    <row r="567" spans="14:15" x14ac:dyDescent="0.35">
      <c r="N567" s="47">
        <v>38079</v>
      </c>
      <c r="O567" s="95">
        <v>4.1500000000000004</v>
      </c>
    </row>
    <row r="568" spans="14:15" x14ac:dyDescent="0.35">
      <c r="N568" s="47">
        <v>38082</v>
      </c>
      <c r="O568" s="95">
        <v>4.24</v>
      </c>
    </row>
    <row r="569" spans="14:15" x14ac:dyDescent="0.35">
      <c r="N569" s="47">
        <v>38083</v>
      </c>
      <c r="O569" s="95">
        <v>4.1900000000000004</v>
      </c>
    </row>
    <row r="570" spans="14:15" x14ac:dyDescent="0.35">
      <c r="N570" s="47">
        <v>38084</v>
      </c>
      <c r="O570" s="95">
        <v>4.1900000000000004</v>
      </c>
    </row>
    <row r="571" spans="14:15" x14ac:dyDescent="0.35">
      <c r="N571" s="47">
        <v>38085</v>
      </c>
      <c r="O571" s="95">
        <v>4.21</v>
      </c>
    </row>
    <row r="572" spans="14:15" x14ac:dyDescent="0.35">
      <c r="N572" s="47">
        <v>38089</v>
      </c>
      <c r="O572" s="95">
        <v>4.25</v>
      </c>
    </row>
    <row r="573" spans="14:15" x14ac:dyDescent="0.35">
      <c r="N573" s="47">
        <v>38090</v>
      </c>
      <c r="O573" s="95">
        <v>4.3499999999999996</v>
      </c>
    </row>
    <row r="574" spans="14:15" x14ac:dyDescent="0.35">
      <c r="N574" s="47">
        <v>38091</v>
      </c>
      <c r="O574" s="95">
        <v>4.4000000000000004</v>
      </c>
    </row>
    <row r="575" spans="14:15" x14ac:dyDescent="0.35">
      <c r="N575" s="47">
        <v>38092</v>
      </c>
      <c r="O575" s="95">
        <v>4.42</v>
      </c>
    </row>
    <row r="576" spans="14:15" x14ac:dyDescent="0.35">
      <c r="N576" s="47">
        <v>38093</v>
      </c>
      <c r="O576" s="95">
        <v>4.37</v>
      </c>
    </row>
    <row r="577" spans="14:15" x14ac:dyDescent="0.35">
      <c r="N577" s="47">
        <v>38096</v>
      </c>
      <c r="O577" s="95">
        <v>4.3899999999999997</v>
      </c>
    </row>
    <row r="578" spans="14:15" x14ac:dyDescent="0.35">
      <c r="N578" s="47">
        <v>38097</v>
      </c>
      <c r="O578" s="95">
        <v>4.43</v>
      </c>
    </row>
    <row r="579" spans="14:15" x14ac:dyDescent="0.35">
      <c r="N579" s="47">
        <v>38098</v>
      </c>
      <c r="O579" s="95">
        <v>4.45</v>
      </c>
    </row>
    <row r="580" spans="14:15" x14ac:dyDescent="0.35">
      <c r="N580" s="47">
        <v>38099</v>
      </c>
      <c r="O580" s="95">
        <v>4.4000000000000004</v>
      </c>
    </row>
    <row r="581" spans="14:15" x14ac:dyDescent="0.35">
      <c r="N581" s="47">
        <v>38100</v>
      </c>
      <c r="O581" s="95">
        <v>4.4800000000000004</v>
      </c>
    </row>
    <row r="582" spans="14:15" x14ac:dyDescent="0.35">
      <c r="N582" s="47">
        <v>38103</v>
      </c>
      <c r="O582" s="95">
        <v>4.46</v>
      </c>
    </row>
    <row r="583" spans="14:15" x14ac:dyDescent="0.35">
      <c r="N583" s="47">
        <v>38104</v>
      </c>
      <c r="O583" s="95">
        <v>4.43</v>
      </c>
    </row>
    <row r="584" spans="14:15" x14ac:dyDescent="0.35">
      <c r="N584" s="47">
        <v>38105</v>
      </c>
      <c r="O584" s="95">
        <v>4.5</v>
      </c>
    </row>
    <row r="585" spans="14:15" x14ac:dyDescent="0.35">
      <c r="N585" s="47">
        <v>38106</v>
      </c>
      <c r="O585" s="95">
        <v>4.55</v>
      </c>
    </row>
    <row r="586" spans="14:15" x14ac:dyDescent="0.35">
      <c r="N586" s="47">
        <v>38107</v>
      </c>
      <c r="O586" s="95">
        <v>4.53</v>
      </c>
    </row>
    <row r="587" spans="14:15" x14ac:dyDescent="0.35">
      <c r="N587" s="47">
        <v>38110</v>
      </c>
      <c r="O587" s="95">
        <v>4.53</v>
      </c>
    </row>
    <row r="588" spans="14:15" x14ac:dyDescent="0.35">
      <c r="N588" s="47">
        <v>38111</v>
      </c>
      <c r="O588" s="95">
        <v>4.5599999999999996</v>
      </c>
    </row>
    <row r="589" spans="14:15" x14ac:dyDescent="0.35">
      <c r="N589" s="47">
        <v>38112</v>
      </c>
      <c r="O589" s="95">
        <v>4.6100000000000003</v>
      </c>
    </row>
    <row r="590" spans="14:15" x14ac:dyDescent="0.35">
      <c r="N590" s="47">
        <v>38113</v>
      </c>
      <c r="O590" s="95">
        <v>4.63</v>
      </c>
    </row>
    <row r="591" spans="14:15" x14ac:dyDescent="0.35">
      <c r="N591" s="47">
        <v>38114</v>
      </c>
      <c r="O591" s="95">
        <v>4.79</v>
      </c>
    </row>
    <row r="592" spans="14:15" x14ac:dyDescent="0.35">
      <c r="N592" s="47">
        <v>38117</v>
      </c>
      <c r="O592" s="95">
        <v>4.8099999999999996</v>
      </c>
    </row>
    <row r="593" spans="14:15" x14ac:dyDescent="0.35">
      <c r="N593" s="47">
        <v>38118</v>
      </c>
      <c r="O593" s="95">
        <v>4.79</v>
      </c>
    </row>
    <row r="594" spans="14:15" x14ac:dyDescent="0.35">
      <c r="N594" s="47">
        <v>38119</v>
      </c>
      <c r="O594" s="95">
        <v>4.83</v>
      </c>
    </row>
    <row r="595" spans="14:15" x14ac:dyDescent="0.35">
      <c r="N595" s="47">
        <v>38120</v>
      </c>
      <c r="O595" s="95">
        <v>4.8499999999999996</v>
      </c>
    </row>
    <row r="596" spans="14:15" x14ac:dyDescent="0.35">
      <c r="N596" s="47">
        <v>38121</v>
      </c>
      <c r="O596" s="95">
        <v>4.79</v>
      </c>
    </row>
    <row r="597" spans="14:15" x14ac:dyDescent="0.35">
      <c r="N597" s="47">
        <v>38124</v>
      </c>
      <c r="O597" s="95">
        <v>4.7</v>
      </c>
    </row>
    <row r="598" spans="14:15" x14ac:dyDescent="0.35">
      <c r="N598" s="47">
        <v>38125</v>
      </c>
      <c r="O598" s="95">
        <v>4.74</v>
      </c>
    </row>
    <row r="599" spans="14:15" x14ac:dyDescent="0.35">
      <c r="N599" s="47">
        <v>38126</v>
      </c>
      <c r="O599" s="95">
        <v>4.79</v>
      </c>
    </row>
    <row r="600" spans="14:15" x14ac:dyDescent="0.35">
      <c r="N600" s="47">
        <v>38127</v>
      </c>
      <c r="O600" s="95">
        <v>4.72</v>
      </c>
    </row>
    <row r="601" spans="14:15" x14ac:dyDescent="0.35">
      <c r="N601" s="47">
        <v>38128</v>
      </c>
      <c r="O601" s="95">
        <v>4.76</v>
      </c>
    </row>
    <row r="602" spans="14:15" x14ac:dyDescent="0.35">
      <c r="N602" s="47">
        <v>38131</v>
      </c>
      <c r="O602" s="95">
        <v>4.75</v>
      </c>
    </row>
    <row r="603" spans="14:15" x14ac:dyDescent="0.35">
      <c r="N603" s="47">
        <v>38132</v>
      </c>
      <c r="O603" s="95">
        <v>4.7300000000000004</v>
      </c>
    </row>
    <row r="604" spans="14:15" x14ac:dyDescent="0.35">
      <c r="N604" s="47">
        <v>38133</v>
      </c>
      <c r="O604" s="95">
        <v>4.67</v>
      </c>
    </row>
    <row r="605" spans="14:15" x14ac:dyDescent="0.35">
      <c r="N605" s="47">
        <v>38134</v>
      </c>
      <c r="O605" s="95">
        <v>4.5999999999999996</v>
      </c>
    </row>
    <row r="606" spans="14:15" x14ac:dyDescent="0.35">
      <c r="N606" s="47">
        <v>38135</v>
      </c>
      <c r="O606" s="95">
        <v>4.66</v>
      </c>
    </row>
    <row r="607" spans="14:15" x14ac:dyDescent="0.35">
      <c r="N607" s="47">
        <v>38139</v>
      </c>
      <c r="O607" s="95">
        <v>4.71</v>
      </c>
    </row>
    <row r="608" spans="14:15" x14ac:dyDescent="0.35">
      <c r="N608" s="47">
        <v>38140</v>
      </c>
      <c r="O608" s="95">
        <v>4.74</v>
      </c>
    </row>
    <row r="609" spans="14:15" x14ac:dyDescent="0.35">
      <c r="N609" s="47">
        <v>38141</v>
      </c>
      <c r="O609" s="95">
        <v>4.71</v>
      </c>
    </row>
    <row r="610" spans="14:15" x14ac:dyDescent="0.35">
      <c r="N610" s="47">
        <v>38142</v>
      </c>
      <c r="O610" s="95">
        <v>4.78</v>
      </c>
    </row>
    <row r="611" spans="14:15" x14ac:dyDescent="0.35">
      <c r="N611" s="47">
        <v>38145</v>
      </c>
      <c r="O611" s="95">
        <v>4.78</v>
      </c>
    </row>
    <row r="612" spans="14:15" x14ac:dyDescent="0.35">
      <c r="N612" s="47">
        <v>38146</v>
      </c>
      <c r="O612" s="95">
        <v>4.78</v>
      </c>
    </row>
    <row r="613" spans="14:15" x14ac:dyDescent="0.35">
      <c r="N613" s="47">
        <v>38147</v>
      </c>
      <c r="O613" s="95">
        <v>4.82</v>
      </c>
    </row>
    <row r="614" spans="14:15" x14ac:dyDescent="0.35">
      <c r="N614" s="47">
        <v>38148</v>
      </c>
      <c r="O614" s="95">
        <v>4.8099999999999996</v>
      </c>
    </row>
    <row r="615" spans="14:15" x14ac:dyDescent="0.35">
      <c r="N615" s="47">
        <v>38152</v>
      </c>
      <c r="O615" s="95">
        <v>4.8899999999999997</v>
      </c>
    </row>
    <row r="616" spans="14:15" x14ac:dyDescent="0.35">
      <c r="N616" s="47">
        <v>38153</v>
      </c>
      <c r="O616" s="95">
        <v>4.6900000000000004</v>
      </c>
    </row>
    <row r="617" spans="14:15" x14ac:dyDescent="0.35">
      <c r="N617" s="47">
        <v>38154</v>
      </c>
      <c r="O617" s="95">
        <v>4.74</v>
      </c>
    </row>
    <row r="618" spans="14:15" x14ac:dyDescent="0.35">
      <c r="N618" s="47">
        <v>38155</v>
      </c>
      <c r="O618" s="95">
        <v>4.71</v>
      </c>
    </row>
    <row r="619" spans="14:15" x14ac:dyDescent="0.35">
      <c r="N619" s="47">
        <v>38156</v>
      </c>
      <c r="O619" s="95">
        <v>4.72</v>
      </c>
    </row>
    <row r="620" spans="14:15" x14ac:dyDescent="0.35">
      <c r="N620" s="47">
        <v>38159</v>
      </c>
      <c r="O620" s="95">
        <v>4.7</v>
      </c>
    </row>
    <row r="621" spans="14:15" x14ac:dyDescent="0.35">
      <c r="N621" s="47">
        <v>38160</v>
      </c>
      <c r="O621" s="95">
        <v>4.72</v>
      </c>
    </row>
    <row r="622" spans="14:15" x14ac:dyDescent="0.35">
      <c r="N622" s="47">
        <v>38161</v>
      </c>
      <c r="O622" s="95">
        <v>4.71</v>
      </c>
    </row>
    <row r="623" spans="14:15" x14ac:dyDescent="0.35">
      <c r="N623" s="47">
        <v>38162</v>
      </c>
      <c r="O623" s="95">
        <v>4.66</v>
      </c>
    </row>
    <row r="624" spans="14:15" x14ac:dyDescent="0.35">
      <c r="N624" s="47">
        <v>38163</v>
      </c>
      <c r="O624" s="95">
        <v>4.66</v>
      </c>
    </row>
    <row r="625" spans="14:15" x14ac:dyDescent="0.35">
      <c r="N625" s="47">
        <v>38166</v>
      </c>
      <c r="O625" s="95">
        <v>4.76</v>
      </c>
    </row>
    <row r="626" spans="14:15" x14ac:dyDescent="0.35">
      <c r="N626" s="47">
        <v>38167</v>
      </c>
      <c r="O626" s="95">
        <v>4.7</v>
      </c>
    </row>
    <row r="627" spans="14:15" x14ac:dyDescent="0.35">
      <c r="N627" s="47">
        <v>38168</v>
      </c>
      <c r="O627" s="95">
        <v>4.62</v>
      </c>
    </row>
    <row r="628" spans="14:15" x14ac:dyDescent="0.35">
      <c r="N628" s="47">
        <v>38169</v>
      </c>
      <c r="O628" s="95">
        <v>4.57</v>
      </c>
    </row>
    <row r="629" spans="14:15" x14ac:dyDescent="0.35">
      <c r="N629" s="47">
        <v>38170</v>
      </c>
      <c r="O629" s="95">
        <v>4.4800000000000004</v>
      </c>
    </row>
    <row r="630" spans="14:15" x14ac:dyDescent="0.35">
      <c r="N630" s="47">
        <v>38174</v>
      </c>
      <c r="O630" s="95">
        <v>4.49</v>
      </c>
    </row>
    <row r="631" spans="14:15" x14ac:dyDescent="0.35">
      <c r="N631" s="47">
        <v>38175</v>
      </c>
      <c r="O631" s="95">
        <v>4.5</v>
      </c>
    </row>
    <row r="632" spans="14:15" x14ac:dyDescent="0.35">
      <c r="N632" s="47">
        <v>38176</v>
      </c>
      <c r="O632" s="95">
        <v>4.49</v>
      </c>
    </row>
    <row r="633" spans="14:15" x14ac:dyDescent="0.35">
      <c r="N633" s="47">
        <v>38177</v>
      </c>
      <c r="O633" s="95">
        <v>4.49</v>
      </c>
    </row>
    <row r="634" spans="14:15" x14ac:dyDescent="0.35">
      <c r="N634" s="47">
        <v>38180</v>
      </c>
      <c r="O634" s="95">
        <v>4.46</v>
      </c>
    </row>
    <row r="635" spans="14:15" x14ac:dyDescent="0.35">
      <c r="N635" s="47">
        <v>38181</v>
      </c>
      <c r="O635" s="95">
        <v>4.5</v>
      </c>
    </row>
    <row r="636" spans="14:15" x14ac:dyDescent="0.35">
      <c r="N636" s="47">
        <v>38182</v>
      </c>
      <c r="O636" s="95">
        <v>4.5</v>
      </c>
    </row>
    <row r="637" spans="14:15" x14ac:dyDescent="0.35">
      <c r="N637" s="47">
        <v>38183</v>
      </c>
      <c r="O637" s="95">
        <v>4.5</v>
      </c>
    </row>
    <row r="638" spans="14:15" x14ac:dyDescent="0.35">
      <c r="N638" s="47">
        <v>38184</v>
      </c>
      <c r="O638" s="95">
        <v>4.38</v>
      </c>
    </row>
    <row r="639" spans="14:15" x14ac:dyDescent="0.35">
      <c r="N639" s="47">
        <v>38187</v>
      </c>
      <c r="O639" s="95">
        <v>4.38</v>
      </c>
    </row>
    <row r="640" spans="14:15" x14ac:dyDescent="0.35">
      <c r="N640" s="47">
        <v>38188</v>
      </c>
      <c r="O640" s="95">
        <v>4.47</v>
      </c>
    </row>
    <row r="641" spans="14:15" x14ac:dyDescent="0.35">
      <c r="N641" s="47">
        <v>38189</v>
      </c>
      <c r="O641" s="95">
        <v>4.5</v>
      </c>
    </row>
    <row r="642" spans="14:15" x14ac:dyDescent="0.35">
      <c r="N642" s="47">
        <v>38190</v>
      </c>
      <c r="O642" s="95">
        <v>4.4800000000000004</v>
      </c>
    </row>
    <row r="643" spans="14:15" x14ac:dyDescent="0.35">
      <c r="N643" s="47">
        <v>38191</v>
      </c>
      <c r="O643" s="95">
        <v>4.45</v>
      </c>
    </row>
    <row r="644" spans="14:15" x14ac:dyDescent="0.35">
      <c r="N644" s="47">
        <v>38194</v>
      </c>
      <c r="O644" s="95">
        <v>4.49</v>
      </c>
    </row>
    <row r="645" spans="14:15" x14ac:dyDescent="0.35">
      <c r="N645" s="47">
        <v>38195</v>
      </c>
      <c r="O645" s="95">
        <v>4.62</v>
      </c>
    </row>
    <row r="646" spans="14:15" x14ac:dyDescent="0.35">
      <c r="N646" s="47">
        <v>38196</v>
      </c>
      <c r="O646" s="95">
        <v>4.6100000000000003</v>
      </c>
    </row>
    <row r="647" spans="14:15" x14ac:dyDescent="0.35">
      <c r="N647" s="47">
        <v>38197</v>
      </c>
      <c r="O647" s="95">
        <v>4.5999999999999996</v>
      </c>
    </row>
    <row r="648" spans="14:15" x14ac:dyDescent="0.35">
      <c r="N648" s="47">
        <v>38198</v>
      </c>
      <c r="O648" s="95">
        <v>4.5</v>
      </c>
    </row>
    <row r="649" spans="14:15" x14ac:dyDescent="0.35">
      <c r="N649" s="47">
        <v>38201</v>
      </c>
      <c r="O649" s="95">
        <v>4.4800000000000004</v>
      </c>
    </row>
    <row r="650" spans="14:15" x14ac:dyDescent="0.35">
      <c r="N650" s="47">
        <v>38202</v>
      </c>
      <c r="O650" s="95">
        <v>4.45</v>
      </c>
    </row>
    <row r="651" spans="14:15" x14ac:dyDescent="0.35">
      <c r="N651" s="47">
        <v>38203</v>
      </c>
      <c r="O651" s="95">
        <v>4.45</v>
      </c>
    </row>
    <row r="652" spans="14:15" x14ac:dyDescent="0.35">
      <c r="N652" s="47">
        <v>38204</v>
      </c>
      <c r="O652" s="95">
        <v>4.43</v>
      </c>
    </row>
    <row r="653" spans="14:15" x14ac:dyDescent="0.35">
      <c r="N653" s="47">
        <v>38205</v>
      </c>
      <c r="O653" s="95">
        <v>4.24</v>
      </c>
    </row>
    <row r="654" spans="14:15" x14ac:dyDescent="0.35">
      <c r="N654" s="47">
        <v>38208</v>
      </c>
      <c r="O654" s="95">
        <v>4.28</v>
      </c>
    </row>
    <row r="655" spans="14:15" x14ac:dyDescent="0.35">
      <c r="N655" s="47">
        <v>38209</v>
      </c>
      <c r="O655" s="95">
        <v>4.32</v>
      </c>
    </row>
    <row r="656" spans="14:15" x14ac:dyDescent="0.35">
      <c r="N656" s="47">
        <v>38210</v>
      </c>
      <c r="O656" s="95">
        <v>4.3</v>
      </c>
    </row>
    <row r="657" spans="14:15" x14ac:dyDescent="0.35">
      <c r="N657" s="47">
        <v>38211</v>
      </c>
      <c r="O657" s="95">
        <v>4.2699999999999996</v>
      </c>
    </row>
    <row r="658" spans="14:15" x14ac:dyDescent="0.35">
      <c r="N658" s="47">
        <v>38212</v>
      </c>
      <c r="O658" s="95">
        <v>4.22</v>
      </c>
    </row>
    <row r="659" spans="14:15" x14ac:dyDescent="0.35">
      <c r="N659" s="47">
        <v>38215</v>
      </c>
      <c r="O659" s="95">
        <v>4.26</v>
      </c>
    </row>
    <row r="660" spans="14:15" x14ac:dyDescent="0.35">
      <c r="N660" s="47">
        <v>38216</v>
      </c>
      <c r="O660" s="95">
        <v>4.21</v>
      </c>
    </row>
    <row r="661" spans="14:15" x14ac:dyDescent="0.35">
      <c r="N661" s="47">
        <v>38217</v>
      </c>
      <c r="O661" s="95">
        <v>4.2300000000000004</v>
      </c>
    </row>
    <row r="662" spans="14:15" x14ac:dyDescent="0.35">
      <c r="N662" s="47">
        <v>38218</v>
      </c>
      <c r="O662" s="95">
        <v>4.22</v>
      </c>
    </row>
    <row r="663" spans="14:15" x14ac:dyDescent="0.35">
      <c r="N663" s="47">
        <v>38219</v>
      </c>
      <c r="O663" s="95">
        <v>4.24</v>
      </c>
    </row>
    <row r="664" spans="14:15" x14ac:dyDescent="0.35">
      <c r="N664" s="47">
        <v>38222</v>
      </c>
      <c r="O664" s="95">
        <v>4.28</v>
      </c>
    </row>
    <row r="665" spans="14:15" x14ac:dyDescent="0.35">
      <c r="N665" s="47">
        <v>38223</v>
      </c>
      <c r="O665" s="95">
        <v>4.28</v>
      </c>
    </row>
    <row r="666" spans="14:15" x14ac:dyDescent="0.35">
      <c r="N666" s="47">
        <v>38224</v>
      </c>
      <c r="O666" s="95">
        <v>4.26</v>
      </c>
    </row>
    <row r="667" spans="14:15" x14ac:dyDescent="0.35">
      <c r="N667" s="47">
        <v>38225</v>
      </c>
      <c r="O667" s="95">
        <v>4.22</v>
      </c>
    </row>
    <row r="668" spans="14:15" x14ac:dyDescent="0.35">
      <c r="N668" s="47">
        <v>38226</v>
      </c>
      <c r="O668" s="95">
        <v>4.2300000000000004</v>
      </c>
    </row>
    <row r="669" spans="14:15" x14ac:dyDescent="0.35">
      <c r="N669" s="47">
        <v>38229</v>
      </c>
      <c r="O669" s="95">
        <v>4.1900000000000004</v>
      </c>
    </row>
    <row r="670" spans="14:15" x14ac:dyDescent="0.35">
      <c r="N670" s="47">
        <v>38230</v>
      </c>
      <c r="O670" s="95">
        <v>4.13</v>
      </c>
    </row>
    <row r="671" spans="14:15" x14ac:dyDescent="0.35">
      <c r="N671" s="47">
        <v>38231</v>
      </c>
      <c r="O671" s="95">
        <v>4.13</v>
      </c>
    </row>
    <row r="672" spans="14:15" x14ac:dyDescent="0.35">
      <c r="N672" s="47">
        <v>38232</v>
      </c>
      <c r="O672" s="95">
        <v>4.2</v>
      </c>
    </row>
    <row r="673" spans="14:15" x14ac:dyDescent="0.35">
      <c r="N673" s="47">
        <v>38233</v>
      </c>
      <c r="O673" s="95">
        <v>4.3</v>
      </c>
    </row>
    <row r="674" spans="14:15" x14ac:dyDescent="0.35">
      <c r="N674" s="47">
        <v>38237</v>
      </c>
      <c r="O674" s="95">
        <v>4.26</v>
      </c>
    </row>
    <row r="675" spans="14:15" x14ac:dyDescent="0.35">
      <c r="N675" s="47">
        <v>38238</v>
      </c>
      <c r="O675" s="95">
        <v>4.18</v>
      </c>
    </row>
    <row r="676" spans="14:15" x14ac:dyDescent="0.35">
      <c r="N676" s="47">
        <v>38239</v>
      </c>
      <c r="O676" s="95">
        <v>4.22</v>
      </c>
    </row>
    <row r="677" spans="14:15" x14ac:dyDescent="0.35">
      <c r="N677" s="47">
        <v>38240</v>
      </c>
      <c r="O677" s="95">
        <v>4.1900000000000004</v>
      </c>
    </row>
    <row r="678" spans="14:15" x14ac:dyDescent="0.35">
      <c r="N678" s="47">
        <v>38243</v>
      </c>
      <c r="O678" s="95">
        <v>4.16</v>
      </c>
    </row>
    <row r="679" spans="14:15" x14ac:dyDescent="0.35">
      <c r="N679" s="47">
        <v>38244</v>
      </c>
      <c r="O679" s="95">
        <v>4.1500000000000004</v>
      </c>
    </row>
    <row r="680" spans="14:15" x14ac:dyDescent="0.35">
      <c r="N680" s="47">
        <v>38245</v>
      </c>
      <c r="O680" s="95">
        <v>4.18</v>
      </c>
    </row>
    <row r="681" spans="14:15" x14ac:dyDescent="0.35">
      <c r="N681" s="47">
        <v>38246</v>
      </c>
      <c r="O681" s="95">
        <v>4.08</v>
      </c>
    </row>
    <row r="682" spans="14:15" x14ac:dyDescent="0.35">
      <c r="N682" s="47">
        <v>38247</v>
      </c>
      <c r="O682" s="95">
        <v>4.1399999999999997</v>
      </c>
    </row>
    <row r="683" spans="14:15" x14ac:dyDescent="0.35">
      <c r="N683" s="47">
        <v>38250</v>
      </c>
      <c r="O683" s="95">
        <v>4.07</v>
      </c>
    </row>
    <row r="684" spans="14:15" x14ac:dyDescent="0.35">
      <c r="N684" s="47">
        <v>38251</v>
      </c>
      <c r="O684" s="95">
        <v>4.05</v>
      </c>
    </row>
    <row r="685" spans="14:15" x14ac:dyDescent="0.35">
      <c r="N685" s="47">
        <v>38252</v>
      </c>
      <c r="O685" s="95">
        <v>4</v>
      </c>
    </row>
    <row r="686" spans="14:15" x14ac:dyDescent="0.35">
      <c r="N686" s="47">
        <v>38253</v>
      </c>
      <c r="O686" s="95">
        <v>4.0199999999999996</v>
      </c>
    </row>
    <row r="687" spans="14:15" x14ac:dyDescent="0.35">
      <c r="N687" s="47">
        <v>38254</v>
      </c>
      <c r="O687" s="95">
        <v>4.04</v>
      </c>
    </row>
    <row r="688" spans="14:15" x14ac:dyDescent="0.35">
      <c r="N688" s="47">
        <v>38257</v>
      </c>
      <c r="O688" s="95">
        <v>4.01</v>
      </c>
    </row>
    <row r="689" spans="14:15" x14ac:dyDescent="0.35">
      <c r="N689" s="47">
        <v>38258</v>
      </c>
      <c r="O689" s="95">
        <v>4.0199999999999996</v>
      </c>
    </row>
    <row r="690" spans="14:15" x14ac:dyDescent="0.35">
      <c r="N690" s="47">
        <v>38259</v>
      </c>
      <c r="O690" s="95">
        <v>4.0999999999999996</v>
      </c>
    </row>
    <row r="691" spans="14:15" x14ac:dyDescent="0.35">
      <c r="N691" s="47">
        <v>38260</v>
      </c>
      <c r="O691" s="95">
        <v>4.1399999999999997</v>
      </c>
    </row>
    <row r="692" spans="14:15" x14ac:dyDescent="0.35">
      <c r="N692" s="47">
        <v>38261</v>
      </c>
      <c r="O692" s="95">
        <v>4.21</v>
      </c>
    </row>
    <row r="693" spans="14:15" x14ac:dyDescent="0.35">
      <c r="N693" s="47">
        <v>38264</v>
      </c>
      <c r="O693" s="95">
        <v>4.1900000000000004</v>
      </c>
    </row>
    <row r="694" spans="14:15" x14ac:dyDescent="0.35">
      <c r="N694" s="47">
        <v>38265</v>
      </c>
      <c r="O694" s="95">
        <v>4.18</v>
      </c>
    </row>
    <row r="695" spans="14:15" x14ac:dyDescent="0.35">
      <c r="N695" s="47">
        <v>38266</v>
      </c>
      <c r="O695" s="95">
        <v>4.2300000000000004</v>
      </c>
    </row>
    <row r="696" spans="14:15" x14ac:dyDescent="0.35">
      <c r="N696" s="47">
        <v>38267</v>
      </c>
      <c r="O696" s="95">
        <v>4.26</v>
      </c>
    </row>
    <row r="697" spans="14:15" x14ac:dyDescent="0.35">
      <c r="N697" s="47">
        <v>38268</v>
      </c>
      <c r="O697" s="95">
        <v>4.1500000000000004</v>
      </c>
    </row>
    <row r="698" spans="14:15" x14ac:dyDescent="0.35">
      <c r="N698" s="47">
        <v>38272</v>
      </c>
      <c r="O698" s="95">
        <v>4.12</v>
      </c>
    </row>
    <row r="699" spans="14:15" x14ac:dyDescent="0.35">
      <c r="N699" s="47">
        <v>38273</v>
      </c>
      <c r="O699" s="95">
        <v>4.09</v>
      </c>
    </row>
    <row r="700" spans="14:15" x14ac:dyDescent="0.35">
      <c r="N700" s="47">
        <v>38274</v>
      </c>
      <c r="O700" s="95">
        <v>4.03</v>
      </c>
    </row>
    <row r="701" spans="14:15" x14ac:dyDescent="0.35">
      <c r="N701" s="47">
        <v>38275</v>
      </c>
      <c r="O701" s="95">
        <v>4.07</v>
      </c>
    </row>
    <row r="702" spans="14:15" x14ac:dyDescent="0.35">
      <c r="N702" s="47">
        <v>38278</v>
      </c>
      <c r="O702" s="95">
        <v>4.07</v>
      </c>
    </row>
    <row r="703" spans="14:15" x14ac:dyDescent="0.35">
      <c r="N703" s="47">
        <v>38279</v>
      </c>
      <c r="O703" s="95">
        <v>4.07</v>
      </c>
    </row>
    <row r="704" spans="14:15" x14ac:dyDescent="0.35">
      <c r="N704" s="47">
        <v>38280</v>
      </c>
      <c r="O704" s="95">
        <v>4.01</v>
      </c>
    </row>
    <row r="705" spans="14:15" x14ac:dyDescent="0.35">
      <c r="N705" s="47">
        <v>38281</v>
      </c>
      <c r="O705" s="95">
        <v>4.01</v>
      </c>
    </row>
    <row r="706" spans="14:15" x14ac:dyDescent="0.35">
      <c r="N706" s="47">
        <v>38282</v>
      </c>
      <c r="O706" s="95">
        <v>4</v>
      </c>
    </row>
    <row r="707" spans="14:15" x14ac:dyDescent="0.35">
      <c r="N707" s="47">
        <v>38285</v>
      </c>
      <c r="O707" s="95">
        <v>3.99</v>
      </c>
    </row>
    <row r="708" spans="14:15" x14ac:dyDescent="0.35">
      <c r="N708" s="47">
        <v>38286</v>
      </c>
      <c r="O708" s="95">
        <v>4.01</v>
      </c>
    </row>
    <row r="709" spans="14:15" x14ac:dyDescent="0.35">
      <c r="N709" s="47">
        <v>38287</v>
      </c>
      <c r="O709" s="95">
        <v>4.1100000000000003</v>
      </c>
    </row>
    <row r="710" spans="14:15" x14ac:dyDescent="0.35">
      <c r="N710" s="47">
        <v>38288</v>
      </c>
      <c r="O710" s="95">
        <v>4.09</v>
      </c>
    </row>
    <row r="711" spans="14:15" x14ac:dyDescent="0.35">
      <c r="N711" s="47">
        <v>38289</v>
      </c>
      <c r="O711" s="95">
        <v>4.05</v>
      </c>
    </row>
    <row r="712" spans="14:15" x14ac:dyDescent="0.35">
      <c r="N712" s="47">
        <v>38292</v>
      </c>
      <c r="O712" s="95">
        <v>4.1100000000000003</v>
      </c>
    </row>
    <row r="713" spans="14:15" x14ac:dyDescent="0.35">
      <c r="N713" s="47">
        <v>38293</v>
      </c>
      <c r="O713" s="95">
        <v>4.0999999999999996</v>
      </c>
    </row>
    <row r="714" spans="14:15" x14ac:dyDescent="0.35">
      <c r="N714" s="47">
        <v>38294</v>
      </c>
      <c r="O714" s="95">
        <v>4.09</v>
      </c>
    </row>
    <row r="715" spans="14:15" x14ac:dyDescent="0.35">
      <c r="N715" s="47">
        <v>38295</v>
      </c>
      <c r="O715" s="95">
        <v>4.0999999999999996</v>
      </c>
    </row>
    <row r="716" spans="14:15" x14ac:dyDescent="0.35">
      <c r="N716" s="47">
        <v>38296</v>
      </c>
      <c r="O716" s="95">
        <v>4.21</v>
      </c>
    </row>
    <row r="717" spans="14:15" x14ac:dyDescent="0.35">
      <c r="N717" s="47">
        <v>38299</v>
      </c>
      <c r="O717" s="95">
        <v>4.22</v>
      </c>
    </row>
    <row r="718" spans="14:15" x14ac:dyDescent="0.35">
      <c r="N718" s="47">
        <v>38300</v>
      </c>
      <c r="O718" s="95">
        <v>4.22</v>
      </c>
    </row>
    <row r="719" spans="14:15" x14ac:dyDescent="0.35">
      <c r="N719" s="47">
        <v>38301</v>
      </c>
      <c r="O719" s="95">
        <v>4.25</v>
      </c>
    </row>
    <row r="720" spans="14:15" x14ac:dyDescent="0.35">
      <c r="N720" s="47">
        <v>38303</v>
      </c>
      <c r="O720" s="95">
        <v>4.2</v>
      </c>
    </row>
    <row r="721" spans="14:15" x14ac:dyDescent="0.35">
      <c r="N721" s="47">
        <v>38306</v>
      </c>
      <c r="O721" s="95">
        <v>4.2</v>
      </c>
    </row>
    <row r="722" spans="14:15" x14ac:dyDescent="0.35">
      <c r="N722" s="47">
        <v>38307</v>
      </c>
      <c r="O722" s="95">
        <v>4.21</v>
      </c>
    </row>
    <row r="723" spans="14:15" x14ac:dyDescent="0.35">
      <c r="N723" s="47">
        <v>38308</v>
      </c>
      <c r="O723" s="95">
        <v>4.1399999999999997</v>
      </c>
    </row>
    <row r="724" spans="14:15" x14ac:dyDescent="0.35">
      <c r="N724" s="47">
        <v>38309</v>
      </c>
      <c r="O724" s="95">
        <v>4.12</v>
      </c>
    </row>
    <row r="725" spans="14:15" x14ac:dyDescent="0.35">
      <c r="N725" s="47">
        <v>38310</v>
      </c>
      <c r="O725" s="95">
        <v>4.2</v>
      </c>
    </row>
    <row r="726" spans="14:15" x14ac:dyDescent="0.35">
      <c r="N726" s="47">
        <v>38313</v>
      </c>
      <c r="O726" s="95">
        <v>4.18</v>
      </c>
    </row>
    <row r="727" spans="14:15" x14ac:dyDescent="0.35">
      <c r="N727" s="47">
        <v>38314</v>
      </c>
      <c r="O727" s="95">
        <v>4.1900000000000004</v>
      </c>
    </row>
    <row r="728" spans="14:15" x14ac:dyDescent="0.35">
      <c r="N728" s="47">
        <v>38315</v>
      </c>
      <c r="O728" s="95">
        <v>4.2</v>
      </c>
    </row>
    <row r="729" spans="14:15" x14ac:dyDescent="0.35">
      <c r="N729" s="47">
        <v>38317</v>
      </c>
      <c r="O729" s="95">
        <v>4.24</v>
      </c>
    </row>
    <row r="730" spans="14:15" x14ac:dyDescent="0.35">
      <c r="N730" s="47">
        <v>38320</v>
      </c>
      <c r="O730" s="95">
        <v>4.34</v>
      </c>
    </row>
    <row r="731" spans="14:15" x14ac:dyDescent="0.35">
      <c r="N731" s="47">
        <v>38321</v>
      </c>
      <c r="O731" s="95">
        <v>4.3600000000000003</v>
      </c>
    </row>
    <row r="732" spans="14:15" x14ac:dyDescent="0.35">
      <c r="N732" s="47">
        <v>38322</v>
      </c>
      <c r="O732" s="95">
        <v>4.38</v>
      </c>
    </row>
    <row r="733" spans="14:15" x14ac:dyDescent="0.35">
      <c r="N733" s="47">
        <v>38323</v>
      </c>
      <c r="O733" s="95">
        <v>4.4000000000000004</v>
      </c>
    </row>
    <row r="734" spans="14:15" x14ac:dyDescent="0.35">
      <c r="N734" s="47">
        <v>38324</v>
      </c>
      <c r="O734" s="95">
        <v>4.2699999999999996</v>
      </c>
    </row>
    <row r="735" spans="14:15" x14ac:dyDescent="0.35">
      <c r="N735" s="47">
        <v>38327</v>
      </c>
      <c r="O735" s="95">
        <v>4.24</v>
      </c>
    </row>
    <row r="736" spans="14:15" x14ac:dyDescent="0.35">
      <c r="N736" s="47">
        <v>38328</v>
      </c>
      <c r="O736" s="95">
        <v>4.2300000000000004</v>
      </c>
    </row>
    <row r="737" spans="14:15" x14ac:dyDescent="0.35">
      <c r="N737" s="47">
        <v>38329</v>
      </c>
      <c r="O737" s="95">
        <v>4.1399999999999997</v>
      </c>
    </row>
    <row r="738" spans="14:15" x14ac:dyDescent="0.35">
      <c r="N738" s="47">
        <v>38330</v>
      </c>
      <c r="O738" s="95">
        <v>4.1900000000000004</v>
      </c>
    </row>
    <row r="739" spans="14:15" x14ac:dyDescent="0.35">
      <c r="N739" s="47">
        <v>38331</v>
      </c>
      <c r="O739" s="95">
        <v>4.16</v>
      </c>
    </row>
    <row r="740" spans="14:15" x14ac:dyDescent="0.35">
      <c r="N740" s="47">
        <v>38334</v>
      </c>
      <c r="O740" s="95">
        <v>4.16</v>
      </c>
    </row>
    <row r="741" spans="14:15" x14ac:dyDescent="0.35">
      <c r="N741" s="47">
        <v>38335</v>
      </c>
      <c r="O741" s="95">
        <v>4.1399999999999997</v>
      </c>
    </row>
    <row r="742" spans="14:15" x14ac:dyDescent="0.35">
      <c r="N742" s="47">
        <v>38336</v>
      </c>
      <c r="O742" s="95">
        <v>4.09</v>
      </c>
    </row>
    <row r="743" spans="14:15" x14ac:dyDescent="0.35">
      <c r="N743" s="47">
        <v>38337</v>
      </c>
      <c r="O743" s="95">
        <v>4.1900000000000004</v>
      </c>
    </row>
    <row r="744" spans="14:15" x14ac:dyDescent="0.35">
      <c r="N744" s="47">
        <v>38338</v>
      </c>
      <c r="O744" s="95">
        <v>4.21</v>
      </c>
    </row>
    <row r="745" spans="14:15" x14ac:dyDescent="0.35">
      <c r="N745" s="47">
        <v>38341</v>
      </c>
      <c r="O745" s="95">
        <v>4.21</v>
      </c>
    </row>
    <row r="746" spans="14:15" x14ac:dyDescent="0.35">
      <c r="N746" s="47">
        <v>38342</v>
      </c>
      <c r="O746" s="95">
        <v>4.18</v>
      </c>
    </row>
    <row r="747" spans="14:15" x14ac:dyDescent="0.35">
      <c r="N747" s="47">
        <v>38343</v>
      </c>
      <c r="O747" s="95">
        <v>4.21</v>
      </c>
    </row>
    <row r="748" spans="14:15" x14ac:dyDescent="0.35">
      <c r="N748" s="47">
        <v>38344</v>
      </c>
      <c r="O748" s="95">
        <v>4.2300000000000004</v>
      </c>
    </row>
    <row r="749" spans="14:15" x14ac:dyDescent="0.35">
      <c r="N749" s="47">
        <v>38348</v>
      </c>
      <c r="O749" s="95">
        <v>4.3</v>
      </c>
    </row>
    <row r="750" spans="14:15" x14ac:dyDescent="0.35">
      <c r="N750" s="47">
        <v>38349</v>
      </c>
      <c r="O750" s="95">
        <v>4.3099999999999996</v>
      </c>
    </row>
    <row r="751" spans="14:15" x14ac:dyDescent="0.35">
      <c r="N751" s="47">
        <v>38350</v>
      </c>
      <c r="O751" s="95">
        <v>4.33</v>
      </c>
    </row>
    <row r="752" spans="14:15" x14ac:dyDescent="0.35">
      <c r="N752" s="47">
        <v>38351</v>
      </c>
      <c r="O752" s="95">
        <v>4.2699999999999996</v>
      </c>
    </row>
    <row r="753" spans="14:15" x14ac:dyDescent="0.35">
      <c r="N753" s="47">
        <v>38352</v>
      </c>
      <c r="O753" s="95">
        <v>4.24</v>
      </c>
    </row>
    <row r="754" spans="14:15" x14ac:dyDescent="0.35">
      <c r="N754" s="47">
        <v>38355</v>
      </c>
      <c r="O754" s="95">
        <v>4.2300000000000004</v>
      </c>
    </row>
    <row r="755" spans="14:15" x14ac:dyDescent="0.35">
      <c r="N755" s="47">
        <v>38356</v>
      </c>
      <c r="O755" s="95">
        <v>4.29</v>
      </c>
    </row>
    <row r="756" spans="14:15" x14ac:dyDescent="0.35">
      <c r="N756" s="47">
        <v>38357</v>
      </c>
      <c r="O756" s="95">
        <v>4.29</v>
      </c>
    </row>
    <row r="757" spans="14:15" x14ac:dyDescent="0.35">
      <c r="N757" s="47">
        <v>38358</v>
      </c>
      <c r="O757" s="95">
        <v>4.29</v>
      </c>
    </row>
    <row r="758" spans="14:15" x14ac:dyDescent="0.35">
      <c r="N758" s="47">
        <v>38359</v>
      </c>
      <c r="O758" s="95">
        <v>4.29</v>
      </c>
    </row>
    <row r="759" spans="14:15" x14ac:dyDescent="0.35">
      <c r="N759" s="47">
        <v>38362</v>
      </c>
      <c r="O759" s="95">
        <v>4.29</v>
      </c>
    </row>
    <row r="760" spans="14:15" x14ac:dyDescent="0.35">
      <c r="N760" s="47">
        <v>38363</v>
      </c>
      <c r="O760" s="95">
        <v>4.26</v>
      </c>
    </row>
    <row r="761" spans="14:15" x14ac:dyDescent="0.35">
      <c r="N761" s="47">
        <v>38364</v>
      </c>
      <c r="O761" s="95">
        <v>4.25</v>
      </c>
    </row>
    <row r="762" spans="14:15" x14ac:dyDescent="0.35">
      <c r="N762" s="47">
        <v>38365</v>
      </c>
      <c r="O762" s="95">
        <v>4.2</v>
      </c>
    </row>
    <row r="763" spans="14:15" x14ac:dyDescent="0.35">
      <c r="N763" s="47">
        <v>38366</v>
      </c>
      <c r="O763" s="95">
        <v>4.2300000000000004</v>
      </c>
    </row>
    <row r="764" spans="14:15" x14ac:dyDescent="0.35">
      <c r="N764" s="47">
        <v>38370</v>
      </c>
      <c r="O764" s="95">
        <v>4.21</v>
      </c>
    </row>
    <row r="765" spans="14:15" x14ac:dyDescent="0.35">
      <c r="N765" s="47">
        <v>38371</v>
      </c>
      <c r="O765" s="95">
        <v>4.2</v>
      </c>
    </row>
    <row r="766" spans="14:15" x14ac:dyDescent="0.35">
      <c r="N766" s="47">
        <v>38372</v>
      </c>
      <c r="O766" s="95">
        <v>4.17</v>
      </c>
    </row>
    <row r="767" spans="14:15" x14ac:dyDescent="0.35">
      <c r="N767" s="47">
        <v>38373</v>
      </c>
      <c r="O767" s="95">
        <v>4.16</v>
      </c>
    </row>
    <row r="768" spans="14:15" x14ac:dyDescent="0.35">
      <c r="N768" s="47">
        <v>38376</v>
      </c>
      <c r="O768" s="95">
        <v>4.1399999999999997</v>
      </c>
    </row>
    <row r="769" spans="14:15" x14ac:dyDescent="0.35">
      <c r="N769" s="47">
        <v>38377</v>
      </c>
      <c r="O769" s="95">
        <v>4.2</v>
      </c>
    </row>
    <row r="770" spans="14:15" x14ac:dyDescent="0.35">
      <c r="N770" s="47">
        <v>38378</v>
      </c>
      <c r="O770" s="95">
        <v>4.21</v>
      </c>
    </row>
    <row r="771" spans="14:15" x14ac:dyDescent="0.35">
      <c r="N771" s="47">
        <v>38379</v>
      </c>
      <c r="O771" s="95">
        <v>4.22</v>
      </c>
    </row>
    <row r="772" spans="14:15" x14ac:dyDescent="0.35">
      <c r="N772" s="47">
        <v>38380</v>
      </c>
      <c r="O772" s="95">
        <v>4.16</v>
      </c>
    </row>
    <row r="773" spans="14:15" x14ac:dyDescent="0.35">
      <c r="N773" s="47">
        <v>38383</v>
      </c>
      <c r="O773" s="95">
        <v>4.1399999999999997</v>
      </c>
    </row>
    <row r="774" spans="14:15" x14ac:dyDescent="0.35">
      <c r="N774" s="47">
        <v>38384</v>
      </c>
      <c r="O774" s="95">
        <v>4.1500000000000004</v>
      </c>
    </row>
    <row r="775" spans="14:15" x14ac:dyDescent="0.35">
      <c r="N775" s="47">
        <v>38385</v>
      </c>
      <c r="O775" s="95">
        <v>4.1500000000000004</v>
      </c>
    </row>
    <row r="776" spans="14:15" x14ac:dyDescent="0.35">
      <c r="N776" s="47">
        <v>38386</v>
      </c>
      <c r="O776" s="95">
        <v>4.18</v>
      </c>
    </row>
    <row r="777" spans="14:15" x14ac:dyDescent="0.35">
      <c r="N777" s="47">
        <v>38387</v>
      </c>
      <c r="O777" s="95">
        <v>4.09</v>
      </c>
    </row>
    <row r="778" spans="14:15" x14ac:dyDescent="0.35">
      <c r="N778" s="47">
        <v>38390</v>
      </c>
      <c r="O778" s="95">
        <v>4.07</v>
      </c>
    </row>
    <row r="779" spans="14:15" x14ac:dyDescent="0.35">
      <c r="N779" s="47">
        <v>38391</v>
      </c>
      <c r="O779" s="95">
        <v>4.05</v>
      </c>
    </row>
    <row r="780" spans="14:15" x14ac:dyDescent="0.35">
      <c r="N780" s="47">
        <v>38392</v>
      </c>
      <c r="O780" s="95">
        <v>4</v>
      </c>
    </row>
    <row r="781" spans="14:15" x14ac:dyDescent="0.35">
      <c r="N781" s="47">
        <v>38393</v>
      </c>
      <c r="O781" s="95">
        <v>4.07</v>
      </c>
    </row>
    <row r="782" spans="14:15" x14ac:dyDescent="0.35">
      <c r="N782" s="47">
        <v>38394</v>
      </c>
      <c r="O782" s="95">
        <v>4.0999999999999996</v>
      </c>
    </row>
    <row r="783" spans="14:15" x14ac:dyDescent="0.35">
      <c r="N783" s="47">
        <v>38397</v>
      </c>
      <c r="O783" s="95">
        <v>4.08</v>
      </c>
    </row>
    <row r="784" spans="14:15" x14ac:dyDescent="0.35">
      <c r="N784" s="47">
        <v>38398</v>
      </c>
      <c r="O784" s="95">
        <v>4.0999999999999996</v>
      </c>
    </row>
    <row r="785" spans="14:15" x14ac:dyDescent="0.35">
      <c r="N785" s="47">
        <v>38399</v>
      </c>
      <c r="O785" s="95">
        <v>4.16</v>
      </c>
    </row>
    <row r="786" spans="14:15" x14ac:dyDescent="0.35">
      <c r="N786" s="47">
        <v>38400</v>
      </c>
      <c r="O786" s="95">
        <v>4.1900000000000004</v>
      </c>
    </row>
    <row r="787" spans="14:15" x14ac:dyDescent="0.35">
      <c r="N787" s="47">
        <v>38401</v>
      </c>
      <c r="O787" s="95">
        <v>4.2699999999999996</v>
      </c>
    </row>
    <row r="788" spans="14:15" x14ac:dyDescent="0.35">
      <c r="N788" s="47">
        <v>38405</v>
      </c>
      <c r="O788" s="95">
        <v>4.29</v>
      </c>
    </row>
    <row r="789" spans="14:15" x14ac:dyDescent="0.35">
      <c r="N789" s="47">
        <v>38406</v>
      </c>
      <c r="O789" s="95">
        <v>4.2699999999999996</v>
      </c>
    </row>
    <row r="790" spans="14:15" x14ac:dyDescent="0.35">
      <c r="N790" s="47">
        <v>38407</v>
      </c>
      <c r="O790" s="95">
        <v>4.29</v>
      </c>
    </row>
    <row r="791" spans="14:15" x14ac:dyDescent="0.35">
      <c r="N791" s="47">
        <v>38408</v>
      </c>
      <c r="O791" s="95">
        <v>4.2699999999999996</v>
      </c>
    </row>
    <row r="792" spans="14:15" x14ac:dyDescent="0.35">
      <c r="N792" s="47">
        <v>38411</v>
      </c>
      <c r="O792" s="95">
        <v>4.3600000000000003</v>
      </c>
    </row>
    <row r="793" spans="14:15" x14ac:dyDescent="0.35">
      <c r="N793" s="47">
        <v>38412</v>
      </c>
      <c r="O793" s="95">
        <v>4.38</v>
      </c>
    </row>
    <row r="794" spans="14:15" x14ac:dyDescent="0.35">
      <c r="N794" s="47">
        <v>38413</v>
      </c>
      <c r="O794" s="95">
        <v>4.38</v>
      </c>
    </row>
    <row r="795" spans="14:15" x14ac:dyDescent="0.35">
      <c r="N795" s="47">
        <v>38414</v>
      </c>
      <c r="O795" s="95">
        <v>4.3899999999999997</v>
      </c>
    </row>
    <row r="796" spans="14:15" x14ac:dyDescent="0.35">
      <c r="N796" s="47">
        <v>38415</v>
      </c>
      <c r="O796" s="95">
        <v>4.32</v>
      </c>
    </row>
    <row r="797" spans="14:15" x14ac:dyDescent="0.35">
      <c r="N797" s="47">
        <v>38418</v>
      </c>
      <c r="O797" s="95">
        <v>4.3099999999999996</v>
      </c>
    </row>
    <row r="798" spans="14:15" x14ac:dyDescent="0.35">
      <c r="N798" s="47">
        <v>38419</v>
      </c>
      <c r="O798" s="95">
        <v>4.38</v>
      </c>
    </row>
    <row r="799" spans="14:15" x14ac:dyDescent="0.35">
      <c r="N799" s="47">
        <v>38420</v>
      </c>
      <c r="O799" s="95">
        <v>4.5199999999999996</v>
      </c>
    </row>
    <row r="800" spans="14:15" x14ac:dyDescent="0.35">
      <c r="N800" s="47">
        <v>38421</v>
      </c>
      <c r="O800" s="95">
        <v>4.4800000000000004</v>
      </c>
    </row>
    <row r="801" spans="14:15" x14ac:dyDescent="0.35">
      <c r="N801" s="47">
        <v>38422</v>
      </c>
      <c r="O801" s="95">
        <v>4.5599999999999996</v>
      </c>
    </row>
    <row r="802" spans="14:15" x14ac:dyDescent="0.35">
      <c r="N802" s="47">
        <v>38425</v>
      </c>
      <c r="O802" s="95">
        <v>4.5199999999999996</v>
      </c>
    </row>
    <row r="803" spans="14:15" x14ac:dyDescent="0.35">
      <c r="N803" s="47">
        <v>38426</v>
      </c>
      <c r="O803" s="95">
        <v>4.54</v>
      </c>
    </row>
    <row r="804" spans="14:15" x14ac:dyDescent="0.35">
      <c r="N804" s="47">
        <v>38427</v>
      </c>
      <c r="O804" s="95">
        <v>4.5199999999999996</v>
      </c>
    </row>
    <row r="805" spans="14:15" x14ac:dyDescent="0.35">
      <c r="N805" s="47">
        <v>38428</v>
      </c>
      <c r="O805" s="95">
        <v>4.47</v>
      </c>
    </row>
    <row r="806" spans="14:15" x14ac:dyDescent="0.35">
      <c r="N806" s="47">
        <v>38429</v>
      </c>
      <c r="O806" s="95">
        <v>4.51</v>
      </c>
    </row>
    <row r="807" spans="14:15" x14ac:dyDescent="0.35">
      <c r="N807" s="47">
        <v>38432</v>
      </c>
      <c r="O807" s="95">
        <v>4.53</v>
      </c>
    </row>
    <row r="808" spans="14:15" x14ac:dyDescent="0.35">
      <c r="N808" s="47">
        <v>38433</v>
      </c>
      <c r="O808" s="95">
        <v>4.63</v>
      </c>
    </row>
    <row r="809" spans="14:15" x14ac:dyDescent="0.35">
      <c r="N809" s="47">
        <v>38434</v>
      </c>
      <c r="O809" s="95">
        <v>4.6100000000000003</v>
      </c>
    </row>
    <row r="810" spans="14:15" x14ac:dyDescent="0.35">
      <c r="N810" s="47">
        <v>38435</v>
      </c>
      <c r="O810" s="95">
        <v>4.5999999999999996</v>
      </c>
    </row>
    <row r="811" spans="14:15" x14ac:dyDescent="0.35">
      <c r="N811" s="47">
        <v>38439</v>
      </c>
      <c r="O811" s="95">
        <v>4.6399999999999997</v>
      </c>
    </row>
    <row r="812" spans="14:15" x14ac:dyDescent="0.35">
      <c r="N812" s="47">
        <v>38440</v>
      </c>
      <c r="O812" s="95">
        <v>4.5999999999999996</v>
      </c>
    </row>
    <row r="813" spans="14:15" x14ac:dyDescent="0.35">
      <c r="N813" s="47">
        <v>38441</v>
      </c>
      <c r="O813" s="95">
        <v>4.5599999999999996</v>
      </c>
    </row>
    <row r="814" spans="14:15" x14ac:dyDescent="0.35">
      <c r="N814" s="47">
        <v>38442</v>
      </c>
      <c r="O814" s="95">
        <v>4.5</v>
      </c>
    </row>
    <row r="815" spans="14:15" x14ac:dyDescent="0.35">
      <c r="N815" s="47">
        <v>38443</v>
      </c>
      <c r="O815" s="95">
        <v>4.46</v>
      </c>
    </row>
    <row r="816" spans="14:15" x14ac:dyDescent="0.35">
      <c r="N816" s="47">
        <v>38446</v>
      </c>
      <c r="O816" s="95">
        <v>4.47</v>
      </c>
    </row>
    <row r="817" spans="14:15" x14ac:dyDescent="0.35">
      <c r="N817" s="47">
        <v>38447</v>
      </c>
      <c r="O817" s="95">
        <v>4.4800000000000004</v>
      </c>
    </row>
    <row r="818" spans="14:15" x14ac:dyDescent="0.35">
      <c r="N818" s="47">
        <v>38448</v>
      </c>
      <c r="O818" s="95">
        <v>4.4400000000000004</v>
      </c>
    </row>
    <row r="819" spans="14:15" x14ac:dyDescent="0.35">
      <c r="N819" s="47">
        <v>38449</v>
      </c>
      <c r="O819" s="95">
        <v>4.49</v>
      </c>
    </row>
    <row r="820" spans="14:15" x14ac:dyDescent="0.35">
      <c r="N820" s="47">
        <v>38450</v>
      </c>
      <c r="O820" s="95">
        <v>4.5</v>
      </c>
    </row>
    <row r="821" spans="14:15" x14ac:dyDescent="0.35">
      <c r="N821" s="47">
        <v>38453</v>
      </c>
      <c r="O821" s="95">
        <v>4.45</v>
      </c>
    </row>
    <row r="822" spans="14:15" x14ac:dyDescent="0.35">
      <c r="N822" s="47">
        <v>38454</v>
      </c>
      <c r="O822" s="95">
        <v>4.38</v>
      </c>
    </row>
    <row r="823" spans="14:15" x14ac:dyDescent="0.35">
      <c r="N823" s="47">
        <v>38455</v>
      </c>
      <c r="O823" s="95">
        <v>4.38</v>
      </c>
    </row>
    <row r="824" spans="14:15" x14ac:dyDescent="0.35">
      <c r="N824" s="47">
        <v>38456</v>
      </c>
      <c r="O824" s="95">
        <v>4.37</v>
      </c>
    </row>
    <row r="825" spans="14:15" x14ac:dyDescent="0.35">
      <c r="N825" s="47">
        <v>38457</v>
      </c>
      <c r="O825" s="95">
        <v>4.2699999999999996</v>
      </c>
    </row>
    <row r="826" spans="14:15" x14ac:dyDescent="0.35">
      <c r="N826" s="47">
        <v>38460</v>
      </c>
      <c r="O826" s="95">
        <v>4.2699999999999996</v>
      </c>
    </row>
    <row r="827" spans="14:15" x14ac:dyDescent="0.35">
      <c r="N827" s="47">
        <v>38461</v>
      </c>
      <c r="O827" s="95">
        <v>4.21</v>
      </c>
    </row>
    <row r="828" spans="14:15" x14ac:dyDescent="0.35">
      <c r="N828" s="47">
        <v>38462</v>
      </c>
      <c r="O828" s="95">
        <v>4.22</v>
      </c>
    </row>
    <row r="829" spans="14:15" x14ac:dyDescent="0.35">
      <c r="N829" s="47">
        <v>38463</v>
      </c>
      <c r="O829" s="95">
        <v>4.32</v>
      </c>
    </row>
    <row r="830" spans="14:15" x14ac:dyDescent="0.35">
      <c r="N830" s="47">
        <v>38464</v>
      </c>
      <c r="O830" s="95">
        <v>4.26</v>
      </c>
    </row>
    <row r="831" spans="14:15" x14ac:dyDescent="0.35">
      <c r="N831" s="47">
        <v>38467</v>
      </c>
      <c r="O831" s="95">
        <v>4.26</v>
      </c>
    </row>
    <row r="832" spans="14:15" x14ac:dyDescent="0.35">
      <c r="N832" s="47">
        <v>38468</v>
      </c>
      <c r="O832" s="95">
        <v>4.28</v>
      </c>
    </row>
    <row r="833" spans="14:15" x14ac:dyDescent="0.35">
      <c r="N833" s="47">
        <v>38469</v>
      </c>
      <c r="O833" s="95">
        <v>4.25</v>
      </c>
    </row>
    <row r="834" spans="14:15" x14ac:dyDescent="0.35">
      <c r="N834" s="47">
        <v>38470</v>
      </c>
      <c r="O834" s="95">
        <v>4.1900000000000004</v>
      </c>
    </row>
    <row r="835" spans="14:15" x14ac:dyDescent="0.35">
      <c r="N835" s="47">
        <v>38471</v>
      </c>
      <c r="O835" s="95">
        <v>4.21</v>
      </c>
    </row>
    <row r="836" spans="14:15" x14ac:dyDescent="0.35">
      <c r="N836" s="47">
        <v>38474</v>
      </c>
      <c r="O836" s="95">
        <v>4.21</v>
      </c>
    </row>
    <row r="837" spans="14:15" x14ac:dyDescent="0.35">
      <c r="N837" s="47">
        <v>38475</v>
      </c>
      <c r="O837" s="95">
        <v>4.21</v>
      </c>
    </row>
    <row r="838" spans="14:15" x14ac:dyDescent="0.35">
      <c r="N838" s="47">
        <v>38476</v>
      </c>
      <c r="O838" s="95">
        <v>4.2</v>
      </c>
    </row>
    <row r="839" spans="14:15" x14ac:dyDescent="0.35">
      <c r="N839" s="47">
        <v>38477</v>
      </c>
      <c r="O839" s="95">
        <v>4.1900000000000004</v>
      </c>
    </row>
    <row r="840" spans="14:15" x14ac:dyDescent="0.35">
      <c r="N840" s="47">
        <v>38478</v>
      </c>
      <c r="O840" s="95">
        <v>4.28</v>
      </c>
    </row>
    <row r="841" spans="14:15" x14ac:dyDescent="0.35">
      <c r="N841" s="47">
        <v>38481</v>
      </c>
      <c r="O841" s="95">
        <v>4.29</v>
      </c>
    </row>
    <row r="842" spans="14:15" x14ac:dyDescent="0.35">
      <c r="N842" s="47">
        <v>38482</v>
      </c>
      <c r="O842" s="95">
        <v>4.2300000000000004</v>
      </c>
    </row>
    <row r="843" spans="14:15" x14ac:dyDescent="0.35">
      <c r="N843" s="47">
        <v>38483</v>
      </c>
      <c r="O843" s="95">
        <v>4.21</v>
      </c>
    </row>
    <row r="844" spans="14:15" x14ac:dyDescent="0.35">
      <c r="N844" s="47">
        <v>38484</v>
      </c>
      <c r="O844" s="95">
        <v>4.18</v>
      </c>
    </row>
    <row r="845" spans="14:15" x14ac:dyDescent="0.35">
      <c r="N845" s="47">
        <v>38485</v>
      </c>
      <c r="O845" s="95">
        <v>4.12</v>
      </c>
    </row>
    <row r="846" spans="14:15" x14ac:dyDescent="0.35">
      <c r="N846" s="47">
        <v>38488</v>
      </c>
      <c r="O846" s="95">
        <v>4.13</v>
      </c>
    </row>
    <row r="847" spans="14:15" x14ac:dyDescent="0.35">
      <c r="N847" s="47">
        <v>38489</v>
      </c>
      <c r="O847" s="95">
        <v>4.12</v>
      </c>
    </row>
    <row r="848" spans="14:15" x14ac:dyDescent="0.35">
      <c r="N848" s="47">
        <v>38490</v>
      </c>
      <c r="O848" s="95">
        <v>4.07</v>
      </c>
    </row>
    <row r="849" spans="14:15" x14ac:dyDescent="0.35">
      <c r="N849" s="47">
        <v>38491</v>
      </c>
      <c r="O849" s="95">
        <v>4.1100000000000003</v>
      </c>
    </row>
    <row r="850" spans="14:15" x14ac:dyDescent="0.35">
      <c r="N850" s="47">
        <v>38492</v>
      </c>
      <c r="O850" s="95">
        <v>4.13</v>
      </c>
    </row>
    <row r="851" spans="14:15" x14ac:dyDescent="0.35">
      <c r="N851" s="47">
        <v>38495</v>
      </c>
      <c r="O851" s="95">
        <v>4.07</v>
      </c>
    </row>
    <row r="852" spans="14:15" x14ac:dyDescent="0.35">
      <c r="N852" s="47">
        <v>38496</v>
      </c>
      <c r="O852" s="95">
        <v>4.04</v>
      </c>
    </row>
    <row r="853" spans="14:15" x14ac:dyDescent="0.35">
      <c r="N853" s="47">
        <v>38497</v>
      </c>
      <c r="O853" s="95">
        <v>4.08</v>
      </c>
    </row>
    <row r="854" spans="14:15" x14ac:dyDescent="0.35">
      <c r="N854" s="47">
        <v>38498</v>
      </c>
      <c r="O854" s="95">
        <v>4.08</v>
      </c>
    </row>
    <row r="855" spans="14:15" x14ac:dyDescent="0.35">
      <c r="N855" s="47">
        <v>38499</v>
      </c>
      <c r="O855" s="95">
        <v>4.08</v>
      </c>
    </row>
    <row r="856" spans="14:15" x14ac:dyDescent="0.35">
      <c r="N856" s="47">
        <v>38503</v>
      </c>
      <c r="O856" s="95">
        <v>4</v>
      </c>
    </row>
    <row r="857" spans="14:15" x14ac:dyDescent="0.35">
      <c r="N857" s="47">
        <v>38504</v>
      </c>
      <c r="O857" s="95">
        <v>3.91</v>
      </c>
    </row>
    <row r="858" spans="14:15" x14ac:dyDescent="0.35">
      <c r="N858" s="47">
        <v>38505</v>
      </c>
      <c r="O858" s="95">
        <v>3.89</v>
      </c>
    </row>
    <row r="859" spans="14:15" x14ac:dyDescent="0.35">
      <c r="N859" s="47">
        <v>38506</v>
      </c>
      <c r="O859" s="95">
        <v>3.98</v>
      </c>
    </row>
    <row r="860" spans="14:15" x14ac:dyDescent="0.35">
      <c r="N860" s="47">
        <v>38509</v>
      </c>
      <c r="O860" s="95">
        <v>3.96</v>
      </c>
    </row>
    <row r="861" spans="14:15" x14ac:dyDescent="0.35">
      <c r="N861" s="47">
        <v>38510</v>
      </c>
      <c r="O861" s="95">
        <v>3.92</v>
      </c>
    </row>
    <row r="862" spans="14:15" x14ac:dyDescent="0.35">
      <c r="N862" s="47">
        <v>38511</v>
      </c>
      <c r="O862" s="95">
        <v>3.95</v>
      </c>
    </row>
    <row r="863" spans="14:15" x14ac:dyDescent="0.35">
      <c r="N863" s="47">
        <v>38512</v>
      </c>
      <c r="O863" s="95">
        <v>3.98</v>
      </c>
    </row>
    <row r="864" spans="14:15" x14ac:dyDescent="0.35">
      <c r="N864" s="47">
        <v>38513</v>
      </c>
      <c r="O864" s="95">
        <v>4.05</v>
      </c>
    </row>
    <row r="865" spans="14:15" x14ac:dyDescent="0.35">
      <c r="N865" s="47">
        <v>38516</v>
      </c>
      <c r="O865" s="95">
        <v>4.09</v>
      </c>
    </row>
    <row r="866" spans="14:15" x14ac:dyDescent="0.35">
      <c r="N866" s="47">
        <v>38517</v>
      </c>
      <c r="O866" s="95">
        <v>4.13</v>
      </c>
    </row>
    <row r="867" spans="14:15" x14ac:dyDescent="0.35">
      <c r="N867" s="47">
        <v>38518</v>
      </c>
      <c r="O867" s="95">
        <v>4.12</v>
      </c>
    </row>
    <row r="868" spans="14:15" x14ac:dyDescent="0.35">
      <c r="N868" s="47">
        <v>38519</v>
      </c>
      <c r="O868" s="95">
        <v>4.09</v>
      </c>
    </row>
    <row r="869" spans="14:15" x14ac:dyDescent="0.35">
      <c r="N869" s="47">
        <v>38520</v>
      </c>
      <c r="O869" s="95">
        <v>4.09</v>
      </c>
    </row>
    <row r="870" spans="14:15" x14ac:dyDescent="0.35">
      <c r="N870" s="47">
        <v>38523</v>
      </c>
      <c r="O870" s="95">
        <v>4.1100000000000003</v>
      </c>
    </row>
    <row r="871" spans="14:15" x14ac:dyDescent="0.35">
      <c r="N871" s="47">
        <v>38524</v>
      </c>
      <c r="O871" s="95">
        <v>4.0599999999999996</v>
      </c>
    </row>
    <row r="872" spans="14:15" x14ac:dyDescent="0.35">
      <c r="N872" s="47">
        <v>38525</v>
      </c>
      <c r="O872" s="95">
        <v>3.95</v>
      </c>
    </row>
    <row r="873" spans="14:15" x14ac:dyDescent="0.35">
      <c r="N873" s="47">
        <v>38526</v>
      </c>
      <c r="O873" s="95">
        <v>3.96</v>
      </c>
    </row>
    <row r="874" spans="14:15" x14ac:dyDescent="0.35">
      <c r="N874" s="47">
        <v>38527</v>
      </c>
      <c r="O874" s="95">
        <v>3.92</v>
      </c>
    </row>
    <row r="875" spans="14:15" x14ac:dyDescent="0.35">
      <c r="N875" s="47">
        <v>38530</v>
      </c>
      <c r="O875" s="95">
        <v>3.9</v>
      </c>
    </row>
    <row r="876" spans="14:15" x14ac:dyDescent="0.35">
      <c r="N876" s="47">
        <v>38531</v>
      </c>
      <c r="O876" s="95">
        <v>3.97</v>
      </c>
    </row>
    <row r="877" spans="14:15" x14ac:dyDescent="0.35">
      <c r="N877" s="47">
        <v>38532</v>
      </c>
      <c r="O877" s="95">
        <v>3.99</v>
      </c>
    </row>
    <row r="878" spans="14:15" x14ac:dyDescent="0.35">
      <c r="N878" s="47">
        <v>38533</v>
      </c>
      <c r="O878" s="95">
        <v>3.94</v>
      </c>
    </row>
    <row r="879" spans="14:15" x14ac:dyDescent="0.35">
      <c r="N879" s="47">
        <v>38534</v>
      </c>
      <c r="O879" s="95">
        <v>4.0599999999999996</v>
      </c>
    </row>
    <row r="880" spans="14:15" x14ac:dyDescent="0.35">
      <c r="N880" s="47">
        <v>38538</v>
      </c>
      <c r="O880" s="95">
        <v>4.1100000000000003</v>
      </c>
    </row>
    <row r="881" spans="14:15" x14ac:dyDescent="0.35">
      <c r="N881" s="47">
        <v>38539</v>
      </c>
      <c r="O881" s="95">
        <v>4.08</v>
      </c>
    </row>
    <row r="882" spans="14:15" x14ac:dyDescent="0.35">
      <c r="N882" s="47">
        <v>38540</v>
      </c>
      <c r="O882" s="95">
        <v>4.05</v>
      </c>
    </row>
    <row r="883" spans="14:15" x14ac:dyDescent="0.35">
      <c r="N883" s="47">
        <v>38541</v>
      </c>
      <c r="O883" s="95">
        <v>4.1100000000000003</v>
      </c>
    </row>
    <row r="884" spans="14:15" x14ac:dyDescent="0.35">
      <c r="N884" s="47">
        <v>38544</v>
      </c>
      <c r="O884" s="95">
        <v>4.1100000000000003</v>
      </c>
    </row>
    <row r="885" spans="14:15" x14ac:dyDescent="0.35">
      <c r="N885" s="47">
        <v>38545</v>
      </c>
      <c r="O885" s="95">
        <v>4.1500000000000004</v>
      </c>
    </row>
    <row r="886" spans="14:15" x14ac:dyDescent="0.35">
      <c r="N886" s="47">
        <v>38546</v>
      </c>
      <c r="O886" s="95">
        <v>4.17</v>
      </c>
    </row>
    <row r="887" spans="14:15" x14ac:dyDescent="0.35">
      <c r="N887" s="47">
        <v>38547</v>
      </c>
      <c r="O887" s="95">
        <v>4.1900000000000004</v>
      </c>
    </row>
    <row r="888" spans="14:15" x14ac:dyDescent="0.35">
      <c r="N888" s="47">
        <v>38548</v>
      </c>
      <c r="O888" s="95">
        <v>4.18</v>
      </c>
    </row>
    <row r="889" spans="14:15" x14ac:dyDescent="0.35">
      <c r="N889" s="47">
        <v>38551</v>
      </c>
      <c r="O889" s="95">
        <v>4.22</v>
      </c>
    </row>
    <row r="890" spans="14:15" x14ac:dyDescent="0.35">
      <c r="N890" s="47">
        <v>38552</v>
      </c>
      <c r="O890" s="95">
        <v>4.2</v>
      </c>
    </row>
    <row r="891" spans="14:15" x14ac:dyDescent="0.35">
      <c r="N891" s="47">
        <v>38553</v>
      </c>
      <c r="O891" s="95">
        <v>4.17</v>
      </c>
    </row>
    <row r="892" spans="14:15" x14ac:dyDescent="0.35">
      <c r="N892" s="47">
        <v>38554</v>
      </c>
      <c r="O892" s="95">
        <v>4.28</v>
      </c>
    </row>
    <row r="893" spans="14:15" x14ac:dyDescent="0.35">
      <c r="N893" s="47">
        <v>38555</v>
      </c>
      <c r="O893" s="95">
        <v>4.2300000000000004</v>
      </c>
    </row>
    <row r="894" spans="14:15" x14ac:dyDescent="0.35">
      <c r="N894" s="47">
        <v>38558</v>
      </c>
      <c r="O894" s="95">
        <v>4.25</v>
      </c>
    </row>
    <row r="895" spans="14:15" x14ac:dyDescent="0.35">
      <c r="N895" s="47">
        <v>38559</v>
      </c>
      <c r="O895" s="95">
        <v>4.24</v>
      </c>
    </row>
    <row r="896" spans="14:15" x14ac:dyDescent="0.35">
      <c r="N896" s="47">
        <v>38560</v>
      </c>
      <c r="O896" s="95">
        <v>4.2699999999999996</v>
      </c>
    </row>
    <row r="897" spans="14:15" x14ac:dyDescent="0.35">
      <c r="N897" s="47">
        <v>38561</v>
      </c>
      <c r="O897" s="95">
        <v>4.2</v>
      </c>
    </row>
    <row r="898" spans="14:15" x14ac:dyDescent="0.35">
      <c r="N898" s="47">
        <v>38562</v>
      </c>
      <c r="O898" s="95">
        <v>4.28</v>
      </c>
    </row>
    <row r="899" spans="14:15" x14ac:dyDescent="0.35">
      <c r="N899" s="47">
        <v>38565</v>
      </c>
      <c r="O899" s="95">
        <v>4.32</v>
      </c>
    </row>
    <row r="900" spans="14:15" x14ac:dyDescent="0.35">
      <c r="N900" s="47">
        <v>38566</v>
      </c>
      <c r="O900" s="95">
        <v>4.34</v>
      </c>
    </row>
    <row r="901" spans="14:15" x14ac:dyDescent="0.35">
      <c r="N901" s="47">
        <v>38567</v>
      </c>
      <c r="O901" s="95">
        <v>4.3</v>
      </c>
    </row>
    <row r="902" spans="14:15" x14ac:dyDescent="0.35">
      <c r="N902" s="47">
        <v>38568</v>
      </c>
      <c r="O902" s="95">
        <v>4.32</v>
      </c>
    </row>
    <row r="903" spans="14:15" x14ac:dyDescent="0.35">
      <c r="N903" s="47">
        <v>38569</v>
      </c>
      <c r="O903" s="95">
        <v>4.4000000000000004</v>
      </c>
    </row>
    <row r="904" spans="14:15" x14ac:dyDescent="0.35">
      <c r="N904" s="47">
        <v>38572</v>
      </c>
      <c r="O904" s="95">
        <v>4.42</v>
      </c>
    </row>
    <row r="905" spans="14:15" x14ac:dyDescent="0.35">
      <c r="N905" s="47">
        <v>38573</v>
      </c>
      <c r="O905" s="95">
        <v>4.41</v>
      </c>
    </row>
    <row r="906" spans="14:15" x14ac:dyDescent="0.35">
      <c r="N906" s="47">
        <v>38574</v>
      </c>
      <c r="O906" s="95">
        <v>4.4000000000000004</v>
      </c>
    </row>
    <row r="907" spans="14:15" x14ac:dyDescent="0.35">
      <c r="N907" s="47">
        <v>38575</v>
      </c>
      <c r="O907" s="95">
        <v>4.32</v>
      </c>
    </row>
    <row r="908" spans="14:15" x14ac:dyDescent="0.35">
      <c r="N908" s="47">
        <v>38576</v>
      </c>
      <c r="O908" s="95">
        <v>4.24</v>
      </c>
    </row>
    <row r="909" spans="14:15" x14ac:dyDescent="0.35">
      <c r="N909" s="47">
        <v>38579</v>
      </c>
      <c r="O909" s="95">
        <v>4.2699999999999996</v>
      </c>
    </row>
    <row r="910" spans="14:15" x14ac:dyDescent="0.35">
      <c r="N910" s="47">
        <v>38580</v>
      </c>
      <c r="O910" s="95">
        <v>4.2300000000000004</v>
      </c>
    </row>
    <row r="911" spans="14:15" x14ac:dyDescent="0.35">
      <c r="N911" s="47">
        <v>38581</v>
      </c>
      <c r="O911" s="95">
        <v>4.28</v>
      </c>
    </row>
    <row r="912" spans="14:15" x14ac:dyDescent="0.35">
      <c r="N912" s="47">
        <v>38582</v>
      </c>
      <c r="O912" s="95">
        <v>4.21</v>
      </c>
    </row>
    <row r="913" spans="14:15" x14ac:dyDescent="0.35">
      <c r="N913" s="47">
        <v>38583</v>
      </c>
      <c r="O913" s="95">
        <v>4.21</v>
      </c>
    </row>
    <row r="914" spans="14:15" x14ac:dyDescent="0.35">
      <c r="N914" s="47">
        <v>38586</v>
      </c>
      <c r="O914" s="95">
        <v>4.22</v>
      </c>
    </row>
    <row r="915" spans="14:15" x14ac:dyDescent="0.35">
      <c r="N915" s="47">
        <v>38587</v>
      </c>
      <c r="O915" s="95">
        <v>4.2</v>
      </c>
    </row>
    <row r="916" spans="14:15" x14ac:dyDescent="0.35">
      <c r="N916" s="47">
        <v>38588</v>
      </c>
      <c r="O916" s="95">
        <v>4.1900000000000004</v>
      </c>
    </row>
    <row r="917" spans="14:15" x14ac:dyDescent="0.35">
      <c r="N917" s="47">
        <v>38589</v>
      </c>
      <c r="O917" s="95">
        <v>4.18</v>
      </c>
    </row>
    <row r="918" spans="14:15" x14ac:dyDescent="0.35">
      <c r="N918" s="47">
        <v>38590</v>
      </c>
      <c r="O918" s="95">
        <v>4.2</v>
      </c>
    </row>
    <row r="919" spans="14:15" x14ac:dyDescent="0.35">
      <c r="N919" s="47">
        <v>38593</v>
      </c>
      <c r="O919" s="95">
        <v>4.2</v>
      </c>
    </row>
    <row r="920" spans="14:15" x14ac:dyDescent="0.35">
      <c r="N920" s="47">
        <v>38594</v>
      </c>
      <c r="O920" s="95">
        <v>4.16</v>
      </c>
    </row>
    <row r="921" spans="14:15" x14ac:dyDescent="0.35">
      <c r="N921" s="47">
        <v>38595</v>
      </c>
      <c r="O921" s="95">
        <v>4.0199999999999996</v>
      </c>
    </row>
    <row r="922" spans="14:15" x14ac:dyDescent="0.35">
      <c r="N922" s="47">
        <v>38596</v>
      </c>
      <c r="O922" s="95">
        <v>4.0199999999999996</v>
      </c>
    </row>
    <row r="923" spans="14:15" x14ac:dyDescent="0.35">
      <c r="N923" s="47">
        <v>38597</v>
      </c>
      <c r="O923" s="95">
        <v>4.03</v>
      </c>
    </row>
    <row r="924" spans="14:15" x14ac:dyDescent="0.35">
      <c r="N924" s="47">
        <v>38601</v>
      </c>
      <c r="O924" s="95">
        <v>4.09</v>
      </c>
    </row>
    <row r="925" spans="14:15" x14ac:dyDescent="0.35">
      <c r="N925" s="47">
        <v>38602</v>
      </c>
      <c r="O925" s="95">
        <v>4.1500000000000004</v>
      </c>
    </row>
    <row r="926" spans="14:15" x14ac:dyDescent="0.35">
      <c r="N926" s="47">
        <v>38603</v>
      </c>
      <c r="O926" s="95">
        <v>4.1500000000000004</v>
      </c>
    </row>
    <row r="927" spans="14:15" x14ac:dyDescent="0.35">
      <c r="N927" s="47">
        <v>38604</v>
      </c>
      <c r="O927" s="95">
        <v>4.1399999999999997</v>
      </c>
    </row>
    <row r="928" spans="14:15" x14ac:dyDescent="0.35">
      <c r="N928" s="47">
        <v>38607</v>
      </c>
      <c r="O928" s="95">
        <v>4.18</v>
      </c>
    </row>
    <row r="929" spans="14:15" x14ac:dyDescent="0.35">
      <c r="N929" s="47">
        <v>38608</v>
      </c>
      <c r="O929" s="95">
        <v>4.1399999999999997</v>
      </c>
    </row>
    <row r="930" spans="14:15" x14ac:dyDescent="0.35">
      <c r="N930" s="47">
        <v>38609</v>
      </c>
      <c r="O930" s="95">
        <v>4.17</v>
      </c>
    </row>
    <row r="931" spans="14:15" x14ac:dyDescent="0.35">
      <c r="N931" s="47">
        <v>38610</v>
      </c>
      <c r="O931" s="95">
        <v>4.22</v>
      </c>
    </row>
    <row r="932" spans="14:15" x14ac:dyDescent="0.35">
      <c r="N932" s="47">
        <v>38611</v>
      </c>
      <c r="O932" s="95">
        <v>4.26</v>
      </c>
    </row>
    <row r="933" spans="14:15" x14ac:dyDescent="0.35">
      <c r="N933" s="47">
        <v>38614</v>
      </c>
      <c r="O933" s="95">
        <v>4.25</v>
      </c>
    </row>
    <row r="934" spans="14:15" x14ac:dyDescent="0.35">
      <c r="N934" s="47">
        <v>38615</v>
      </c>
      <c r="O934" s="95">
        <v>4.26</v>
      </c>
    </row>
    <row r="935" spans="14:15" x14ac:dyDescent="0.35">
      <c r="N935" s="47">
        <v>38616</v>
      </c>
      <c r="O935" s="95">
        <v>4.1900000000000004</v>
      </c>
    </row>
    <row r="936" spans="14:15" x14ac:dyDescent="0.35">
      <c r="N936" s="47">
        <v>38617</v>
      </c>
      <c r="O936" s="95">
        <v>4.1900000000000004</v>
      </c>
    </row>
    <row r="937" spans="14:15" x14ac:dyDescent="0.35">
      <c r="N937" s="47">
        <v>38618</v>
      </c>
      <c r="O937" s="95">
        <v>4.25</v>
      </c>
    </row>
    <row r="938" spans="14:15" x14ac:dyDescent="0.35">
      <c r="N938" s="47">
        <v>38621</v>
      </c>
      <c r="O938" s="95">
        <v>4.3</v>
      </c>
    </row>
    <row r="939" spans="14:15" x14ac:dyDescent="0.35">
      <c r="N939" s="47">
        <v>38622</v>
      </c>
      <c r="O939" s="95">
        <v>4.3</v>
      </c>
    </row>
    <row r="940" spans="14:15" x14ac:dyDescent="0.35">
      <c r="N940" s="47">
        <v>38623</v>
      </c>
      <c r="O940" s="95">
        <v>4.26</v>
      </c>
    </row>
    <row r="941" spans="14:15" x14ac:dyDescent="0.35">
      <c r="N941" s="47">
        <v>38624</v>
      </c>
      <c r="O941" s="95">
        <v>4.29</v>
      </c>
    </row>
    <row r="942" spans="14:15" x14ac:dyDescent="0.35">
      <c r="N942" s="47">
        <v>38625</v>
      </c>
      <c r="O942" s="95">
        <v>4.34</v>
      </c>
    </row>
    <row r="943" spans="14:15" x14ac:dyDescent="0.35">
      <c r="N943" s="47">
        <v>38628</v>
      </c>
      <c r="O943" s="95">
        <v>4.3899999999999997</v>
      </c>
    </row>
    <row r="944" spans="14:15" x14ac:dyDescent="0.35">
      <c r="N944" s="47">
        <v>38629</v>
      </c>
      <c r="O944" s="95">
        <v>4.38</v>
      </c>
    </row>
    <row r="945" spans="14:15" x14ac:dyDescent="0.35">
      <c r="N945" s="47">
        <v>38630</v>
      </c>
      <c r="O945" s="95">
        <v>4.3600000000000003</v>
      </c>
    </row>
    <row r="946" spans="14:15" x14ac:dyDescent="0.35">
      <c r="N946" s="47">
        <v>38631</v>
      </c>
      <c r="O946" s="95">
        <v>4.37</v>
      </c>
    </row>
    <row r="947" spans="14:15" x14ac:dyDescent="0.35">
      <c r="N947" s="47">
        <v>38632</v>
      </c>
      <c r="O947" s="95">
        <v>4.3499999999999996</v>
      </c>
    </row>
    <row r="948" spans="14:15" x14ac:dyDescent="0.35">
      <c r="N948" s="47">
        <v>38636</v>
      </c>
      <c r="O948" s="95">
        <v>4.3899999999999997</v>
      </c>
    </row>
    <row r="949" spans="14:15" x14ac:dyDescent="0.35">
      <c r="N949" s="47">
        <v>38637</v>
      </c>
      <c r="O949" s="95">
        <v>4.45</v>
      </c>
    </row>
    <row r="950" spans="14:15" x14ac:dyDescent="0.35">
      <c r="N950" s="47">
        <v>38638</v>
      </c>
      <c r="O950" s="95">
        <v>4.4800000000000004</v>
      </c>
    </row>
    <row r="951" spans="14:15" x14ac:dyDescent="0.35">
      <c r="N951" s="47">
        <v>38639</v>
      </c>
      <c r="O951" s="95">
        <v>4.4800000000000004</v>
      </c>
    </row>
    <row r="952" spans="14:15" x14ac:dyDescent="0.35">
      <c r="N952" s="47">
        <v>38642</v>
      </c>
      <c r="O952" s="95">
        <v>4.5</v>
      </c>
    </row>
    <row r="953" spans="14:15" x14ac:dyDescent="0.35">
      <c r="N953" s="47">
        <v>38643</v>
      </c>
      <c r="O953" s="95">
        <v>4.49</v>
      </c>
    </row>
    <row r="954" spans="14:15" x14ac:dyDescent="0.35">
      <c r="N954" s="47">
        <v>38644</v>
      </c>
      <c r="O954" s="95">
        <v>4.47</v>
      </c>
    </row>
    <row r="955" spans="14:15" x14ac:dyDescent="0.35">
      <c r="N955" s="47">
        <v>38645</v>
      </c>
      <c r="O955" s="95">
        <v>4.46</v>
      </c>
    </row>
    <row r="956" spans="14:15" x14ac:dyDescent="0.35">
      <c r="N956" s="47">
        <v>38646</v>
      </c>
      <c r="O956" s="95">
        <v>4.3899999999999997</v>
      </c>
    </row>
    <row r="957" spans="14:15" x14ac:dyDescent="0.35">
      <c r="N957" s="47">
        <v>38649</v>
      </c>
      <c r="O957" s="95">
        <v>4.45</v>
      </c>
    </row>
    <row r="958" spans="14:15" x14ac:dyDescent="0.35">
      <c r="N958" s="47">
        <v>38650</v>
      </c>
      <c r="O958" s="95">
        <v>4.54</v>
      </c>
    </row>
    <row r="959" spans="14:15" x14ac:dyDescent="0.35">
      <c r="N959" s="47">
        <v>38651</v>
      </c>
      <c r="O959" s="95">
        <v>4.5999999999999996</v>
      </c>
    </row>
    <row r="960" spans="14:15" x14ac:dyDescent="0.35">
      <c r="N960" s="47">
        <v>38652</v>
      </c>
      <c r="O960" s="95">
        <v>4.57</v>
      </c>
    </row>
    <row r="961" spans="14:15" x14ac:dyDescent="0.35">
      <c r="N961" s="47">
        <v>38653</v>
      </c>
      <c r="O961" s="95">
        <v>4.58</v>
      </c>
    </row>
    <row r="962" spans="14:15" x14ac:dyDescent="0.35">
      <c r="N962" s="47">
        <v>38656</v>
      </c>
      <c r="O962" s="95">
        <v>4.57</v>
      </c>
    </row>
    <row r="963" spans="14:15" x14ac:dyDescent="0.35">
      <c r="N963" s="47">
        <v>38657</v>
      </c>
      <c r="O963" s="95">
        <v>4.58</v>
      </c>
    </row>
    <row r="964" spans="14:15" x14ac:dyDescent="0.35">
      <c r="N964" s="47">
        <v>38658</v>
      </c>
      <c r="O964" s="95">
        <v>4.6100000000000003</v>
      </c>
    </row>
    <row r="965" spans="14:15" x14ac:dyDescent="0.35">
      <c r="N965" s="47">
        <v>38659</v>
      </c>
      <c r="O965" s="95">
        <v>4.6500000000000004</v>
      </c>
    </row>
    <row r="966" spans="14:15" x14ac:dyDescent="0.35">
      <c r="N966" s="47">
        <v>38660</v>
      </c>
      <c r="O966" s="95">
        <v>4.66</v>
      </c>
    </row>
    <row r="967" spans="14:15" x14ac:dyDescent="0.35">
      <c r="N967" s="47">
        <v>38663</v>
      </c>
      <c r="O967" s="95">
        <v>4.6500000000000004</v>
      </c>
    </row>
    <row r="968" spans="14:15" x14ac:dyDescent="0.35">
      <c r="N968" s="47">
        <v>38664</v>
      </c>
      <c r="O968" s="95">
        <v>4.57</v>
      </c>
    </row>
    <row r="969" spans="14:15" x14ac:dyDescent="0.35">
      <c r="N969" s="47">
        <v>38665</v>
      </c>
      <c r="O969" s="95">
        <v>4.6399999999999997</v>
      </c>
    </row>
    <row r="970" spans="14:15" x14ac:dyDescent="0.35">
      <c r="N970" s="47">
        <v>38666</v>
      </c>
      <c r="O970" s="95">
        <v>4.55</v>
      </c>
    </row>
    <row r="971" spans="14:15" x14ac:dyDescent="0.35">
      <c r="N971" s="47">
        <v>38670</v>
      </c>
      <c r="O971" s="95">
        <v>4.6100000000000003</v>
      </c>
    </row>
    <row r="972" spans="14:15" x14ac:dyDescent="0.35">
      <c r="N972" s="47">
        <v>38671</v>
      </c>
      <c r="O972" s="95">
        <v>4.5599999999999996</v>
      </c>
    </row>
    <row r="973" spans="14:15" x14ac:dyDescent="0.35">
      <c r="N973" s="47">
        <v>38672</v>
      </c>
      <c r="O973" s="95">
        <v>4.49</v>
      </c>
    </row>
    <row r="974" spans="14:15" x14ac:dyDescent="0.35">
      <c r="N974" s="47">
        <v>38673</v>
      </c>
      <c r="O974" s="95">
        <v>4.46</v>
      </c>
    </row>
    <row r="975" spans="14:15" x14ac:dyDescent="0.35">
      <c r="N975" s="47">
        <v>38674</v>
      </c>
      <c r="O975" s="95">
        <v>4.5</v>
      </c>
    </row>
    <row r="976" spans="14:15" x14ac:dyDescent="0.35">
      <c r="N976" s="47">
        <v>38677</v>
      </c>
      <c r="O976" s="95">
        <v>4.46</v>
      </c>
    </row>
    <row r="977" spans="14:15" x14ac:dyDescent="0.35">
      <c r="N977" s="47">
        <v>38678</v>
      </c>
      <c r="O977" s="95">
        <v>4.43</v>
      </c>
    </row>
    <row r="978" spans="14:15" x14ac:dyDescent="0.35">
      <c r="N978" s="47">
        <v>38679</v>
      </c>
      <c r="O978" s="95">
        <v>4.47</v>
      </c>
    </row>
    <row r="979" spans="14:15" x14ac:dyDescent="0.35">
      <c r="N979" s="47">
        <v>38681</v>
      </c>
      <c r="O979" s="95">
        <v>4.43</v>
      </c>
    </row>
    <row r="980" spans="14:15" x14ac:dyDescent="0.35">
      <c r="N980" s="47">
        <v>38684</v>
      </c>
      <c r="O980" s="95">
        <v>4.41</v>
      </c>
    </row>
    <row r="981" spans="14:15" x14ac:dyDescent="0.35">
      <c r="N981" s="47">
        <v>38685</v>
      </c>
      <c r="O981" s="95">
        <v>4.4800000000000004</v>
      </c>
    </row>
    <row r="982" spans="14:15" x14ac:dyDescent="0.35">
      <c r="N982" s="47">
        <v>38686</v>
      </c>
      <c r="O982" s="95">
        <v>4.49</v>
      </c>
    </row>
    <row r="983" spans="14:15" x14ac:dyDescent="0.35">
      <c r="N983" s="47">
        <v>38687</v>
      </c>
      <c r="O983" s="95">
        <v>4.5199999999999996</v>
      </c>
    </row>
    <row r="984" spans="14:15" x14ac:dyDescent="0.35">
      <c r="N984" s="47">
        <v>38688</v>
      </c>
      <c r="O984" s="95">
        <v>4.5199999999999996</v>
      </c>
    </row>
    <row r="985" spans="14:15" x14ac:dyDescent="0.35">
      <c r="N985" s="47">
        <v>38691</v>
      </c>
      <c r="O985" s="95">
        <v>4.57</v>
      </c>
    </row>
    <row r="986" spans="14:15" x14ac:dyDescent="0.35">
      <c r="N986" s="47">
        <v>38692</v>
      </c>
      <c r="O986" s="95">
        <v>4.49</v>
      </c>
    </row>
    <row r="987" spans="14:15" x14ac:dyDescent="0.35">
      <c r="N987" s="47">
        <v>38693</v>
      </c>
      <c r="O987" s="95">
        <v>4.5199999999999996</v>
      </c>
    </row>
    <row r="988" spans="14:15" x14ac:dyDescent="0.35">
      <c r="N988" s="47">
        <v>38694</v>
      </c>
      <c r="O988" s="95">
        <v>4.47</v>
      </c>
    </row>
    <row r="989" spans="14:15" x14ac:dyDescent="0.35">
      <c r="N989" s="47">
        <v>38695</v>
      </c>
      <c r="O989" s="95">
        <v>4.54</v>
      </c>
    </row>
    <row r="990" spans="14:15" x14ac:dyDescent="0.35">
      <c r="N990" s="47">
        <v>38698</v>
      </c>
      <c r="O990" s="95">
        <v>4.5599999999999996</v>
      </c>
    </row>
    <row r="991" spans="14:15" x14ac:dyDescent="0.35">
      <c r="N991" s="47">
        <v>38699</v>
      </c>
      <c r="O991" s="95">
        <v>4.54</v>
      </c>
    </row>
    <row r="992" spans="14:15" x14ac:dyDescent="0.35">
      <c r="N992" s="47">
        <v>38700</v>
      </c>
      <c r="O992" s="95">
        <v>4.45</v>
      </c>
    </row>
    <row r="993" spans="14:15" x14ac:dyDescent="0.35">
      <c r="N993" s="47">
        <v>38701</v>
      </c>
      <c r="O993" s="95">
        <v>4.47</v>
      </c>
    </row>
    <row r="994" spans="14:15" x14ac:dyDescent="0.35">
      <c r="N994" s="47">
        <v>38702</v>
      </c>
      <c r="O994" s="95">
        <v>4.45</v>
      </c>
    </row>
    <row r="995" spans="14:15" x14ac:dyDescent="0.35">
      <c r="N995" s="47">
        <v>38705</v>
      </c>
      <c r="O995" s="95">
        <v>4.45</v>
      </c>
    </row>
    <row r="996" spans="14:15" x14ac:dyDescent="0.35">
      <c r="N996" s="47">
        <v>38706</v>
      </c>
      <c r="O996" s="95">
        <v>4.47</v>
      </c>
    </row>
    <row r="997" spans="14:15" x14ac:dyDescent="0.35">
      <c r="N997" s="47">
        <v>38707</v>
      </c>
      <c r="O997" s="95">
        <v>4.49</v>
      </c>
    </row>
    <row r="998" spans="14:15" x14ac:dyDescent="0.35">
      <c r="N998" s="47">
        <v>38708</v>
      </c>
      <c r="O998" s="95">
        <v>4.4400000000000004</v>
      </c>
    </row>
    <row r="999" spans="14:15" x14ac:dyDescent="0.35">
      <c r="N999" s="47">
        <v>38709</v>
      </c>
      <c r="O999" s="95">
        <v>4.38</v>
      </c>
    </row>
    <row r="1000" spans="14:15" x14ac:dyDescent="0.35">
      <c r="N1000" s="47">
        <v>38713</v>
      </c>
      <c r="O1000" s="95">
        <v>4.34</v>
      </c>
    </row>
    <row r="1001" spans="14:15" x14ac:dyDescent="0.35">
      <c r="N1001" s="47">
        <v>38714</v>
      </c>
      <c r="O1001" s="95">
        <v>4.38</v>
      </c>
    </row>
    <row r="1002" spans="14:15" x14ac:dyDescent="0.35">
      <c r="N1002" s="47">
        <v>38715</v>
      </c>
      <c r="O1002" s="95">
        <v>4.37</v>
      </c>
    </row>
    <row r="1003" spans="14:15" x14ac:dyDescent="0.35">
      <c r="N1003" s="47">
        <v>38716</v>
      </c>
      <c r="O1003" s="95">
        <v>4.3899999999999997</v>
      </c>
    </row>
    <row r="1004" spans="14:15" x14ac:dyDescent="0.35">
      <c r="N1004" s="47">
        <v>38720</v>
      </c>
      <c r="O1004" s="95">
        <v>4.37</v>
      </c>
    </row>
    <row r="1005" spans="14:15" x14ac:dyDescent="0.35">
      <c r="N1005" s="47">
        <v>38721</v>
      </c>
      <c r="O1005" s="95">
        <v>4.3600000000000003</v>
      </c>
    </row>
    <row r="1006" spans="14:15" x14ac:dyDescent="0.35">
      <c r="N1006" s="47">
        <v>38722</v>
      </c>
      <c r="O1006" s="95">
        <v>4.3600000000000003</v>
      </c>
    </row>
    <row r="1007" spans="14:15" x14ac:dyDescent="0.35">
      <c r="N1007" s="47">
        <v>38723</v>
      </c>
      <c r="O1007" s="95">
        <v>4.38</v>
      </c>
    </row>
    <row r="1008" spans="14:15" x14ac:dyDescent="0.35">
      <c r="N1008" s="47">
        <v>38726</v>
      </c>
      <c r="O1008" s="95">
        <v>4.38</v>
      </c>
    </row>
    <row r="1009" spans="14:15" x14ac:dyDescent="0.35">
      <c r="N1009" s="47">
        <v>38727</v>
      </c>
      <c r="O1009" s="95">
        <v>4.43</v>
      </c>
    </row>
    <row r="1010" spans="14:15" x14ac:dyDescent="0.35">
      <c r="N1010" s="47">
        <v>38728</v>
      </c>
      <c r="O1010" s="95">
        <v>4.46</v>
      </c>
    </row>
    <row r="1011" spans="14:15" x14ac:dyDescent="0.35">
      <c r="N1011" s="47">
        <v>38729</v>
      </c>
      <c r="O1011" s="95">
        <v>4.42</v>
      </c>
    </row>
    <row r="1012" spans="14:15" x14ac:dyDescent="0.35">
      <c r="N1012" s="47">
        <v>38730</v>
      </c>
      <c r="O1012" s="95">
        <v>4.3600000000000003</v>
      </c>
    </row>
    <row r="1013" spans="14:15" x14ac:dyDescent="0.35">
      <c r="N1013" s="47">
        <v>38734</v>
      </c>
      <c r="O1013" s="95">
        <v>4.34</v>
      </c>
    </row>
    <row r="1014" spans="14:15" x14ac:dyDescent="0.35">
      <c r="N1014" s="47">
        <v>38735</v>
      </c>
      <c r="O1014" s="95">
        <v>4.34</v>
      </c>
    </row>
    <row r="1015" spans="14:15" x14ac:dyDescent="0.35">
      <c r="N1015" s="47">
        <v>38736</v>
      </c>
      <c r="O1015" s="95">
        <v>4.38</v>
      </c>
    </row>
    <row r="1016" spans="14:15" x14ac:dyDescent="0.35">
      <c r="N1016" s="47">
        <v>38737</v>
      </c>
      <c r="O1016" s="95">
        <v>4.37</v>
      </c>
    </row>
    <row r="1017" spans="14:15" x14ac:dyDescent="0.35">
      <c r="N1017" s="47">
        <v>38740</v>
      </c>
      <c r="O1017" s="95">
        <v>4.3600000000000003</v>
      </c>
    </row>
    <row r="1018" spans="14:15" x14ac:dyDescent="0.35">
      <c r="N1018" s="47">
        <v>38741</v>
      </c>
      <c r="O1018" s="95">
        <v>4.4000000000000004</v>
      </c>
    </row>
    <row r="1019" spans="14:15" x14ac:dyDescent="0.35">
      <c r="N1019" s="47">
        <v>38742</v>
      </c>
      <c r="O1019" s="95">
        <v>4.49</v>
      </c>
    </row>
    <row r="1020" spans="14:15" x14ac:dyDescent="0.35">
      <c r="N1020" s="47">
        <v>38743</v>
      </c>
      <c r="O1020" s="95">
        <v>4.53</v>
      </c>
    </row>
    <row r="1021" spans="14:15" x14ac:dyDescent="0.35">
      <c r="N1021" s="47">
        <v>38744</v>
      </c>
      <c r="O1021" s="95">
        <v>4.5199999999999996</v>
      </c>
    </row>
    <row r="1022" spans="14:15" x14ac:dyDescent="0.35">
      <c r="N1022" s="47">
        <v>38747</v>
      </c>
      <c r="O1022" s="95">
        <v>4.54</v>
      </c>
    </row>
    <row r="1023" spans="14:15" x14ac:dyDescent="0.35">
      <c r="N1023" s="47">
        <v>38748</v>
      </c>
      <c r="O1023" s="95">
        <v>4.53</v>
      </c>
    </row>
    <row r="1024" spans="14:15" x14ac:dyDescent="0.35">
      <c r="N1024" s="47">
        <v>38749</v>
      </c>
      <c r="O1024" s="95">
        <v>4.57</v>
      </c>
    </row>
    <row r="1025" spans="14:15" x14ac:dyDescent="0.35">
      <c r="N1025" s="47">
        <v>38750</v>
      </c>
      <c r="O1025" s="95">
        <v>4.57</v>
      </c>
    </row>
    <row r="1026" spans="14:15" x14ac:dyDescent="0.35">
      <c r="N1026" s="47">
        <v>38751</v>
      </c>
      <c r="O1026" s="95">
        <v>4.54</v>
      </c>
    </row>
    <row r="1027" spans="14:15" x14ac:dyDescent="0.35">
      <c r="N1027" s="47">
        <v>38754</v>
      </c>
      <c r="O1027" s="95">
        <v>4.55</v>
      </c>
    </row>
    <row r="1028" spans="14:15" x14ac:dyDescent="0.35">
      <c r="N1028" s="47">
        <v>38755</v>
      </c>
      <c r="O1028" s="95">
        <v>4.57</v>
      </c>
    </row>
    <row r="1029" spans="14:15" x14ac:dyDescent="0.35">
      <c r="N1029" s="47">
        <v>38756</v>
      </c>
      <c r="O1029" s="95">
        <v>4.5599999999999996</v>
      </c>
    </row>
    <row r="1030" spans="14:15" x14ac:dyDescent="0.35">
      <c r="N1030" s="47">
        <v>38757</v>
      </c>
      <c r="O1030" s="95">
        <v>4.54</v>
      </c>
    </row>
    <row r="1031" spans="14:15" x14ac:dyDescent="0.35">
      <c r="N1031" s="47">
        <v>38758</v>
      </c>
      <c r="O1031" s="95">
        <v>4.59</v>
      </c>
    </row>
    <row r="1032" spans="14:15" x14ac:dyDescent="0.35">
      <c r="N1032" s="47">
        <v>38761</v>
      </c>
      <c r="O1032" s="95">
        <v>4.58</v>
      </c>
    </row>
    <row r="1033" spans="14:15" x14ac:dyDescent="0.35">
      <c r="N1033" s="47">
        <v>38762</v>
      </c>
      <c r="O1033" s="95">
        <v>4.62</v>
      </c>
    </row>
    <row r="1034" spans="14:15" x14ac:dyDescent="0.35">
      <c r="N1034" s="47">
        <v>38763</v>
      </c>
      <c r="O1034" s="95">
        <v>4.6100000000000003</v>
      </c>
    </row>
    <row r="1035" spans="14:15" x14ac:dyDescent="0.35">
      <c r="N1035" s="47">
        <v>38764</v>
      </c>
      <c r="O1035" s="95">
        <v>4.59</v>
      </c>
    </row>
    <row r="1036" spans="14:15" x14ac:dyDescent="0.35">
      <c r="N1036" s="47">
        <v>38765</v>
      </c>
      <c r="O1036" s="95">
        <v>4.54</v>
      </c>
    </row>
    <row r="1037" spans="14:15" x14ac:dyDescent="0.35">
      <c r="N1037" s="47">
        <v>38769</v>
      </c>
      <c r="O1037" s="95">
        <v>4.57</v>
      </c>
    </row>
    <row r="1038" spans="14:15" x14ac:dyDescent="0.35">
      <c r="N1038" s="47">
        <v>38770</v>
      </c>
      <c r="O1038" s="95">
        <v>4.53</v>
      </c>
    </row>
    <row r="1039" spans="14:15" x14ac:dyDescent="0.35">
      <c r="N1039" s="47">
        <v>38771</v>
      </c>
      <c r="O1039" s="95">
        <v>4.5599999999999996</v>
      </c>
    </row>
    <row r="1040" spans="14:15" x14ac:dyDescent="0.35">
      <c r="N1040" s="47">
        <v>38772</v>
      </c>
      <c r="O1040" s="95">
        <v>4.58</v>
      </c>
    </row>
    <row r="1041" spans="14:15" x14ac:dyDescent="0.35">
      <c r="N1041" s="47">
        <v>38775</v>
      </c>
      <c r="O1041" s="95">
        <v>4.59</v>
      </c>
    </row>
    <row r="1042" spans="14:15" x14ac:dyDescent="0.35">
      <c r="N1042" s="47">
        <v>38776</v>
      </c>
      <c r="O1042" s="95">
        <v>4.55</v>
      </c>
    </row>
    <row r="1043" spans="14:15" x14ac:dyDescent="0.35">
      <c r="N1043" s="47">
        <v>38777</v>
      </c>
      <c r="O1043" s="95">
        <v>4.59</v>
      </c>
    </row>
    <row r="1044" spans="14:15" x14ac:dyDescent="0.35">
      <c r="N1044" s="47">
        <v>38778</v>
      </c>
      <c r="O1044" s="95">
        <v>4.6399999999999997</v>
      </c>
    </row>
    <row r="1045" spans="14:15" x14ac:dyDescent="0.35">
      <c r="N1045" s="47">
        <v>38779</v>
      </c>
      <c r="O1045" s="95">
        <v>4.68</v>
      </c>
    </row>
    <row r="1046" spans="14:15" x14ac:dyDescent="0.35">
      <c r="N1046" s="47">
        <v>38782</v>
      </c>
      <c r="O1046" s="95">
        <v>4.74</v>
      </c>
    </row>
    <row r="1047" spans="14:15" x14ac:dyDescent="0.35">
      <c r="N1047" s="47">
        <v>38783</v>
      </c>
      <c r="O1047" s="95">
        <v>4.74</v>
      </c>
    </row>
    <row r="1048" spans="14:15" x14ac:dyDescent="0.35">
      <c r="N1048" s="47">
        <v>38784</v>
      </c>
      <c r="O1048" s="95">
        <v>4.7300000000000004</v>
      </c>
    </row>
    <row r="1049" spans="14:15" x14ac:dyDescent="0.35">
      <c r="N1049" s="47">
        <v>38785</v>
      </c>
      <c r="O1049" s="95">
        <v>4.74</v>
      </c>
    </row>
    <row r="1050" spans="14:15" x14ac:dyDescent="0.35">
      <c r="N1050" s="47">
        <v>38786</v>
      </c>
      <c r="O1050" s="95">
        <v>4.76</v>
      </c>
    </row>
    <row r="1051" spans="14:15" x14ac:dyDescent="0.35">
      <c r="N1051" s="47">
        <v>38789</v>
      </c>
      <c r="O1051" s="95">
        <v>4.7699999999999996</v>
      </c>
    </row>
    <row r="1052" spans="14:15" x14ac:dyDescent="0.35">
      <c r="N1052" s="47">
        <v>38790</v>
      </c>
      <c r="O1052" s="95">
        <v>4.71</v>
      </c>
    </row>
    <row r="1053" spans="14:15" x14ac:dyDescent="0.35">
      <c r="N1053" s="47">
        <v>38791</v>
      </c>
      <c r="O1053" s="95">
        <v>4.7300000000000004</v>
      </c>
    </row>
    <row r="1054" spans="14:15" x14ac:dyDescent="0.35">
      <c r="N1054" s="47">
        <v>38792</v>
      </c>
      <c r="O1054" s="95">
        <v>4.6500000000000004</v>
      </c>
    </row>
    <row r="1055" spans="14:15" x14ac:dyDescent="0.35">
      <c r="N1055" s="47">
        <v>38793</v>
      </c>
      <c r="O1055" s="95">
        <v>4.68</v>
      </c>
    </row>
    <row r="1056" spans="14:15" x14ac:dyDescent="0.35">
      <c r="N1056" s="47">
        <v>38796</v>
      </c>
      <c r="O1056" s="95">
        <v>4.66</v>
      </c>
    </row>
    <row r="1057" spans="14:15" x14ac:dyDescent="0.35">
      <c r="N1057" s="47">
        <v>38797</v>
      </c>
      <c r="O1057" s="95">
        <v>4.71</v>
      </c>
    </row>
    <row r="1058" spans="14:15" x14ac:dyDescent="0.35">
      <c r="N1058" s="47">
        <v>38798</v>
      </c>
      <c r="O1058" s="95">
        <v>4.7</v>
      </c>
    </row>
    <row r="1059" spans="14:15" x14ac:dyDescent="0.35">
      <c r="N1059" s="47">
        <v>38799</v>
      </c>
      <c r="O1059" s="95">
        <v>4.7300000000000004</v>
      </c>
    </row>
    <row r="1060" spans="14:15" x14ac:dyDescent="0.35">
      <c r="N1060" s="47">
        <v>38800</v>
      </c>
      <c r="O1060" s="95">
        <v>4.67</v>
      </c>
    </row>
    <row r="1061" spans="14:15" x14ac:dyDescent="0.35">
      <c r="N1061" s="47">
        <v>38803</v>
      </c>
      <c r="O1061" s="95">
        <v>4.7</v>
      </c>
    </row>
    <row r="1062" spans="14:15" x14ac:dyDescent="0.35">
      <c r="N1062" s="47">
        <v>38804</v>
      </c>
      <c r="O1062" s="95">
        <v>4.79</v>
      </c>
    </row>
    <row r="1063" spans="14:15" x14ac:dyDescent="0.35">
      <c r="N1063" s="47">
        <v>38805</v>
      </c>
      <c r="O1063" s="95">
        <v>4.8099999999999996</v>
      </c>
    </row>
    <row r="1064" spans="14:15" x14ac:dyDescent="0.35">
      <c r="N1064" s="47">
        <v>38806</v>
      </c>
      <c r="O1064" s="95">
        <v>4.8600000000000003</v>
      </c>
    </row>
    <row r="1065" spans="14:15" x14ac:dyDescent="0.35">
      <c r="N1065" s="47">
        <v>38807</v>
      </c>
      <c r="O1065" s="95">
        <v>4.8600000000000003</v>
      </c>
    </row>
    <row r="1066" spans="14:15" x14ac:dyDescent="0.35">
      <c r="N1066" s="47">
        <v>38810</v>
      </c>
      <c r="O1066" s="95">
        <v>4.88</v>
      </c>
    </row>
    <row r="1067" spans="14:15" x14ac:dyDescent="0.35">
      <c r="N1067" s="47">
        <v>38811</v>
      </c>
      <c r="O1067" s="95">
        <v>4.87</v>
      </c>
    </row>
    <row r="1068" spans="14:15" x14ac:dyDescent="0.35">
      <c r="N1068" s="47">
        <v>38812</v>
      </c>
      <c r="O1068" s="95">
        <v>4.84</v>
      </c>
    </row>
    <row r="1069" spans="14:15" x14ac:dyDescent="0.35">
      <c r="N1069" s="47">
        <v>38813</v>
      </c>
      <c r="O1069" s="95">
        <v>4.9000000000000004</v>
      </c>
    </row>
    <row r="1070" spans="14:15" x14ac:dyDescent="0.35">
      <c r="N1070" s="47">
        <v>38814</v>
      </c>
      <c r="O1070" s="95">
        <v>4.97</v>
      </c>
    </row>
    <row r="1071" spans="14:15" x14ac:dyDescent="0.35">
      <c r="N1071" s="47">
        <v>38817</v>
      </c>
      <c r="O1071" s="95">
        <v>4.97</v>
      </c>
    </row>
    <row r="1072" spans="14:15" x14ac:dyDescent="0.35">
      <c r="N1072" s="47">
        <v>38818</v>
      </c>
      <c r="O1072" s="95">
        <v>4.93</v>
      </c>
    </row>
    <row r="1073" spans="14:15" x14ac:dyDescent="0.35">
      <c r="N1073" s="47">
        <v>38819</v>
      </c>
      <c r="O1073" s="95">
        <v>4.9800000000000004</v>
      </c>
    </row>
    <row r="1074" spans="14:15" x14ac:dyDescent="0.35">
      <c r="N1074" s="47">
        <v>38820</v>
      </c>
      <c r="O1074" s="95">
        <v>5.05</v>
      </c>
    </row>
    <row r="1075" spans="14:15" x14ac:dyDescent="0.35">
      <c r="N1075" s="47">
        <v>38824</v>
      </c>
      <c r="O1075" s="95">
        <v>5.01</v>
      </c>
    </row>
    <row r="1076" spans="14:15" x14ac:dyDescent="0.35">
      <c r="N1076" s="47">
        <v>38825</v>
      </c>
      <c r="O1076" s="95">
        <v>4.99</v>
      </c>
    </row>
    <row r="1077" spans="14:15" x14ac:dyDescent="0.35">
      <c r="N1077" s="47">
        <v>38826</v>
      </c>
      <c r="O1077" s="95">
        <v>5.04</v>
      </c>
    </row>
    <row r="1078" spans="14:15" x14ac:dyDescent="0.35">
      <c r="N1078" s="47">
        <v>38827</v>
      </c>
      <c r="O1078" s="95">
        <v>5.04</v>
      </c>
    </row>
    <row r="1079" spans="14:15" x14ac:dyDescent="0.35">
      <c r="N1079" s="47">
        <v>38828</v>
      </c>
      <c r="O1079" s="95">
        <v>5.01</v>
      </c>
    </row>
    <row r="1080" spans="14:15" x14ac:dyDescent="0.35">
      <c r="N1080" s="47">
        <v>38831</v>
      </c>
      <c r="O1080" s="95">
        <v>4.99</v>
      </c>
    </row>
    <row r="1081" spans="14:15" x14ac:dyDescent="0.35">
      <c r="N1081" s="47">
        <v>38832</v>
      </c>
      <c r="O1081" s="95">
        <v>5.07</v>
      </c>
    </row>
    <row r="1082" spans="14:15" x14ac:dyDescent="0.35">
      <c r="N1082" s="47">
        <v>38833</v>
      </c>
      <c r="O1082" s="95">
        <v>5.12</v>
      </c>
    </row>
    <row r="1083" spans="14:15" x14ac:dyDescent="0.35">
      <c r="N1083" s="47">
        <v>38834</v>
      </c>
      <c r="O1083" s="95">
        <v>5.09</v>
      </c>
    </row>
    <row r="1084" spans="14:15" x14ac:dyDescent="0.35">
      <c r="N1084" s="47">
        <v>38835</v>
      </c>
      <c r="O1084" s="95">
        <v>5.07</v>
      </c>
    </row>
    <row r="1085" spans="14:15" x14ac:dyDescent="0.35">
      <c r="N1085" s="47">
        <v>38838</v>
      </c>
      <c r="O1085" s="95">
        <v>5.14</v>
      </c>
    </row>
    <row r="1086" spans="14:15" x14ac:dyDescent="0.35">
      <c r="N1086" s="47">
        <v>38839</v>
      </c>
      <c r="O1086" s="95">
        <v>5.12</v>
      </c>
    </row>
    <row r="1087" spans="14:15" x14ac:dyDescent="0.35">
      <c r="N1087" s="47">
        <v>38840</v>
      </c>
      <c r="O1087" s="95">
        <v>5.15</v>
      </c>
    </row>
    <row r="1088" spans="14:15" x14ac:dyDescent="0.35">
      <c r="N1088" s="47">
        <v>38841</v>
      </c>
      <c r="O1088" s="95">
        <v>5.16</v>
      </c>
    </row>
    <row r="1089" spans="14:15" x14ac:dyDescent="0.35">
      <c r="N1089" s="47">
        <v>38842</v>
      </c>
      <c r="O1089" s="95">
        <v>5.12</v>
      </c>
    </row>
    <row r="1090" spans="14:15" x14ac:dyDescent="0.35">
      <c r="N1090" s="47">
        <v>38845</v>
      </c>
      <c r="O1090" s="95">
        <v>5.12</v>
      </c>
    </row>
    <row r="1091" spans="14:15" x14ac:dyDescent="0.35">
      <c r="N1091" s="47">
        <v>38846</v>
      </c>
      <c r="O1091" s="95">
        <v>5.13</v>
      </c>
    </row>
    <row r="1092" spans="14:15" x14ac:dyDescent="0.35">
      <c r="N1092" s="47">
        <v>38847</v>
      </c>
      <c r="O1092" s="95">
        <v>5.13</v>
      </c>
    </row>
    <row r="1093" spans="14:15" x14ac:dyDescent="0.35">
      <c r="N1093" s="47">
        <v>38848</v>
      </c>
      <c r="O1093" s="95">
        <v>5.14</v>
      </c>
    </row>
    <row r="1094" spans="14:15" x14ac:dyDescent="0.35">
      <c r="N1094" s="47">
        <v>38849</v>
      </c>
      <c r="O1094" s="95">
        <v>5.19</v>
      </c>
    </row>
    <row r="1095" spans="14:15" x14ac:dyDescent="0.35">
      <c r="N1095" s="47">
        <v>38852</v>
      </c>
      <c r="O1095" s="95">
        <v>5.15</v>
      </c>
    </row>
    <row r="1096" spans="14:15" x14ac:dyDescent="0.35">
      <c r="N1096" s="47">
        <v>38853</v>
      </c>
      <c r="O1096" s="95">
        <v>5.0999999999999996</v>
      </c>
    </row>
    <row r="1097" spans="14:15" x14ac:dyDescent="0.35">
      <c r="N1097" s="47">
        <v>38854</v>
      </c>
      <c r="O1097" s="95">
        <v>5.16</v>
      </c>
    </row>
    <row r="1098" spans="14:15" x14ac:dyDescent="0.35">
      <c r="N1098" s="47">
        <v>38855</v>
      </c>
      <c r="O1098" s="95">
        <v>5.08</v>
      </c>
    </row>
    <row r="1099" spans="14:15" x14ac:dyDescent="0.35">
      <c r="N1099" s="47">
        <v>38856</v>
      </c>
      <c r="O1099" s="95">
        <v>5.05</v>
      </c>
    </row>
    <row r="1100" spans="14:15" x14ac:dyDescent="0.35">
      <c r="N1100" s="47">
        <v>38859</v>
      </c>
      <c r="O1100" s="95">
        <v>5.04</v>
      </c>
    </row>
    <row r="1101" spans="14:15" x14ac:dyDescent="0.35">
      <c r="N1101" s="47">
        <v>38860</v>
      </c>
      <c r="O1101" s="95">
        <v>5.07</v>
      </c>
    </row>
    <row r="1102" spans="14:15" x14ac:dyDescent="0.35">
      <c r="N1102" s="47">
        <v>38861</v>
      </c>
      <c r="O1102" s="95">
        <v>5.03</v>
      </c>
    </row>
    <row r="1103" spans="14:15" x14ac:dyDescent="0.35">
      <c r="N1103" s="47">
        <v>38862</v>
      </c>
      <c r="O1103" s="95">
        <v>5.07</v>
      </c>
    </row>
    <row r="1104" spans="14:15" x14ac:dyDescent="0.35">
      <c r="N1104" s="47">
        <v>38863</v>
      </c>
      <c r="O1104" s="95">
        <v>5.0599999999999996</v>
      </c>
    </row>
    <row r="1105" spans="14:15" x14ac:dyDescent="0.35">
      <c r="N1105" s="47">
        <v>38867</v>
      </c>
      <c r="O1105" s="95">
        <v>5.09</v>
      </c>
    </row>
    <row r="1106" spans="14:15" x14ac:dyDescent="0.35">
      <c r="N1106" s="47">
        <v>38868</v>
      </c>
      <c r="O1106" s="95">
        <v>5.12</v>
      </c>
    </row>
    <row r="1107" spans="14:15" x14ac:dyDescent="0.35">
      <c r="N1107" s="47">
        <v>38869</v>
      </c>
      <c r="O1107" s="95">
        <v>5.1100000000000003</v>
      </c>
    </row>
    <row r="1108" spans="14:15" x14ac:dyDescent="0.35">
      <c r="N1108" s="47">
        <v>38870</v>
      </c>
      <c r="O1108" s="95">
        <v>5</v>
      </c>
    </row>
    <row r="1109" spans="14:15" x14ac:dyDescent="0.35">
      <c r="N1109" s="47">
        <v>38873</v>
      </c>
      <c r="O1109" s="95">
        <v>5.0199999999999996</v>
      </c>
    </row>
    <row r="1110" spans="14:15" x14ac:dyDescent="0.35">
      <c r="N1110" s="47">
        <v>38874</v>
      </c>
      <c r="O1110" s="95">
        <v>5.01</v>
      </c>
    </row>
    <row r="1111" spans="14:15" x14ac:dyDescent="0.35">
      <c r="N1111" s="47">
        <v>38875</v>
      </c>
      <c r="O1111" s="95">
        <v>5.0199999999999996</v>
      </c>
    </row>
    <row r="1112" spans="14:15" x14ac:dyDescent="0.35">
      <c r="N1112" s="47">
        <v>38876</v>
      </c>
      <c r="O1112" s="95">
        <v>5</v>
      </c>
    </row>
    <row r="1113" spans="14:15" x14ac:dyDescent="0.35">
      <c r="N1113" s="47">
        <v>38877</v>
      </c>
      <c r="O1113" s="95">
        <v>4.9800000000000004</v>
      </c>
    </row>
    <row r="1114" spans="14:15" x14ac:dyDescent="0.35">
      <c r="N1114" s="47">
        <v>38880</v>
      </c>
      <c r="O1114" s="95">
        <v>4.99</v>
      </c>
    </row>
    <row r="1115" spans="14:15" x14ac:dyDescent="0.35">
      <c r="N1115" s="47">
        <v>38881</v>
      </c>
      <c r="O1115" s="95">
        <v>4.97</v>
      </c>
    </row>
    <row r="1116" spans="14:15" x14ac:dyDescent="0.35">
      <c r="N1116" s="47">
        <v>38882</v>
      </c>
      <c r="O1116" s="95">
        <v>5.05</v>
      </c>
    </row>
    <row r="1117" spans="14:15" x14ac:dyDescent="0.35">
      <c r="N1117" s="47">
        <v>38883</v>
      </c>
      <c r="O1117" s="95">
        <v>5.0999999999999996</v>
      </c>
    </row>
    <row r="1118" spans="14:15" x14ac:dyDescent="0.35">
      <c r="N1118" s="47">
        <v>38884</v>
      </c>
      <c r="O1118" s="95">
        <v>5.13</v>
      </c>
    </row>
    <row r="1119" spans="14:15" x14ac:dyDescent="0.35">
      <c r="N1119" s="47">
        <v>38887</v>
      </c>
      <c r="O1119" s="95">
        <v>5.14</v>
      </c>
    </row>
    <row r="1120" spans="14:15" x14ac:dyDescent="0.35">
      <c r="N1120" s="47">
        <v>38888</v>
      </c>
      <c r="O1120" s="95">
        <v>5.15</v>
      </c>
    </row>
    <row r="1121" spans="14:15" x14ac:dyDescent="0.35">
      <c r="N1121" s="47">
        <v>38889</v>
      </c>
      <c r="O1121" s="95">
        <v>5.16</v>
      </c>
    </row>
    <row r="1122" spans="14:15" x14ac:dyDescent="0.35">
      <c r="N1122" s="47">
        <v>38890</v>
      </c>
      <c r="O1122" s="95">
        <v>5.2</v>
      </c>
    </row>
    <row r="1123" spans="14:15" x14ac:dyDescent="0.35">
      <c r="N1123" s="47">
        <v>38891</v>
      </c>
      <c r="O1123" s="95">
        <v>5.23</v>
      </c>
    </row>
    <row r="1124" spans="14:15" x14ac:dyDescent="0.35">
      <c r="N1124" s="47">
        <v>38894</v>
      </c>
      <c r="O1124" s="95">
        <v>5.25</v>
      </c>
    </row>
    <row r="1125" spans="14:15" x14ac:dyDescent="0.35">
      <c r="N1125" s="47">
        <v>38895</v>
      </c>
      <c r="O1125" s="95">
        <v>5.21</v>
      </c>
    </row>
    <row r="1126" spans="14:15" x14ac:dyDescent="0.35">
      <c r="N1126" s="47">
        <v>38896</v>
      </c>
      <c r="O1126" s="95">
        <v>5.25</v>
      </c>
    </row>
    <row r="1127" spans="14:15" x14ac:dyDescent="0.35">
      <c r="N1127" s="47">
        <v>38897</v>
      </c>
      <c r="O1127" s="95">
        <v>5.22</v>
      </c>
    </row>
    <row r="1128" spans="14:15" x14ac:dyDescent="0.35">
      <c r="N1128" s="47">
        <v>38898</v>
      </c>
      <c r="O1128" s="95">
        <v>5.15</v>
      </c>
    </row>
    <row r="1129" spans="14:15" x14ac:dyDescent="0.35">
      <c r="N1129" s="47">
        <v>38901</v>
      </c>
      <c r="O1129" s="95">
        <v>5.15</v>
      </c>
    </row>
    <row r="1130" spans="14:15" x14ac:dyDescent="0.35">
      <c r="N1130" s="47">
        <v>38903</v>
      </c>
      <c r="O1130" s="95">
        <v>5.23</v>
      </c>
    </row>
    <row r="1131" spans="14:15" x14ac:dyDescent="0.35">
      <c r="N1131" s="47">
        <v>38904</v>
      </c>
      <c r="O1131" s="95">
        <v>5.19</v>
      </c>
    </row>
    <row r="1132" spans="14:15" x14ac:dyDescent="0.35">
      <c r="N1132" s="47">
        <v>38905</v>
      </c>
      <c r="O1132" s="95">
        <v>5.14</v>
      </c>
    </row>
    <row r="1133" spans="14:15" x14ac:dyDescent="0.35">
      <c r="N1133" s="47">
        <v>38908</v>
      </c>
      <c r="O1133" s="95">
        <v>5.13</v>
      </c>
    </row>
    <row r="1134" spans="14:15" x14ac:dyDescent="0.35">
      <c r="N1134" s="47">
        <v>38909</v>
      </c>
      <c r="O1134" s="95">
        <v>5.0999999999999996</v>
      </c>
    </row>
    <row r="1135" spans="14:15" x14ac:dyDescent="0.35">
      <c r="N1135" s="47">
        <v>38910</v>
      </c>
      <c r="O1135" s="95">
        <v>5.0999999999999996</v>
      </c>
    </row>
    <row r="1136" spans="14:15" x14ac:dyDescent="0.35">
      <c r="N1136" s="47">
        <v>38911</v>
      </c>
      <c r="O1136" s="95">
        <v>5.08</v>
      </c>
    </row>
    <row r="1137" spans="14:15" x14ac:dyDescent="0.35">
      <c r="N1137" s="47">
        <v>38912</v>
      </c>
      <c r="O1137" s="95">
        <v>5.07</v>
      </c>
    </row>
    <row r="1138" spans="14:15" x14ac:dyDescent="0.35">
      <c r="N1138" s="47">
        <v>38915</v>
      </c>
      <c r="O1138" s="95">
        <v>5.07</v>
      </c>
    </row>
    <row r="1139" spans="14:15" x14ac:dyDescent="0.35">
      <c r="N1139" s="47">
        <v>38916</v>
      </c>
      <c r="O1139" s="95">
        <v>5.13</v>
      </c>
    </row>
    <row r="1140" spans="14:15" x14ac:dyDescent="0.35">
      <c r="N1140" s="47">
        <v>38917</v>
      </c>
      <c r="O1140" s="95">
        <v>5.0599999999999996</v>
      </c>
    </row>
    <row r="1141" spans="14:15" x14ac:dyDescent="0.35">
      <c r="N1141" s="47">
        <v>38918</v>
      </c>
      <c r="O1141" s="95">
        <v>5.03</v>
      </c>
    </row>
    <row r="1142" spans="14:15" x14ac:dyDescent="0.35">
      <c r="N1142" s="47">
        <v>38919</v>
      </c>
      <c r="O1142" s="95">
        <v>5.05</v>
      </c>
    </row>
    <row r="1143" spans="14:15" x14ac:dyDescent="0.35">
      <c r="N1143" s="47">
        <v>38922</v>
      </c>
      <c r="O1143" s="95">
        <v>5.05</v>
      </c>
    </row>
    <row r="1144" spans="14:15" x14ac:dyDescent="0.35">
      <c r="N1144" s="47">
        <v>38923</v>
      </c>
      <c r="O1144" s="95">
        <v>5.07</v>
      </c>
    </row>
    <row r="1145" spans="14:15" x14ac:dyDescent="0.35">
      <c r="N1145" s="47">
        <v>38924</v>
      </c>
      <c r="O1145" s="95">
        <v>5.04</v>
      </c>
    </row>
    <row r="1146" spans="14:15" x14ac:dyDescent="0.35">
      <c r="N1146" s="47">
        <v>38925</v>
      </c>
      <c r="O1146" s="95">
        <v>5.07</v>
      </c>
    </row>
    <row r="1147" spans="14:15" x14ac:dyDescent="0.35">
      <c r="N1147" s="47">
        <v>38926</v>
      </c>
      <c r="O1147" s="95">
        <v>5</v>
      </c>
    </row>
    <row r="1148" spans="14:15" x14ac:dyDescent="0.35">
      <c r="N1148" s="47">
        <v>38929</v>
      </c>
      <c r="O1148" s="95">
        <v>4.99</v>
      </c>
    </row>
    <row r="1149" spans="14:15" x14ac:dyDescent="0.35">
      <c r="N1149" s="47">
        <v>38930</v>
      </c>
      <c r="O1149" s="95">
        <v>4.99</v>
      </c>
    </row>
    <row r="1150" spans="14:15" x14ac:dyDescent="0.35">
      <c r="N1150" s="47">
        <v>38931</v>
      </c>
      <c r="O1150" s="95">
        <v>4.96</v>
      </c>
    </row>
    <row r="1151" spans="14:15" x14ac:dyDescent="0.35">
      <c r="N1151" s="47">
        <v>38932</v>
      </c>
      <c r="O1151" s="95">
        <v>4.96</v>
      </c>
    </row>
    <row r="1152" spans="14:15" x14ac:dyDescent="0.35">
      <c r="N1152" s="47">
        <v>38933</v>
      </c>
      <c r="O1152" s="95">
        <v>4.91</v>
      </c>
    </row>
    <row r="1153" spans="14:15" x14ac:dyDescent="0.35">
      <c r="N1153" s="47">
        <v>38936</v>
      </c>
      <c r="O1153" s="95">
        <v>4.93</v>
      </c>
    </row>
    <row r="1154" spans="14:15" x14ac:dyDescent="0.35">
      <c r="N1154" s="47">
        <v>38937</v>
      </c>
      <c r="O1154" s="95">
        <v>4.93</v>
      </c>
    </row>
    <row r="1155" spans="14:15" x14ac:dyDescent="0.35">
      <c r="N1155" s="47">
        <v>38938</v>
      </c>
      <c r="O1155" s="95">
        <v>4.92</v>
      </c>
    </row>
    <row r="1156" spans="14:15" x14ac:dyDescent="0.35">
      <c r="N1156" s="47">
        <v>38939</v>
      </c>
      <c r="O1156" s="95">
        <v>4.93</v>
      </c>
    </row>
    <row r="1157" spans="14:15" x14ac:dyDescent="0.35">
      <c r="N1157" s="47">
        <v>38940</v>
      </c>
      <c r="O1157" s="95">
        <v>4.97</v>
      </c>
    </row>
    <row r="1158" spans="14:15" x14ac:dyDescent="0.35">
      <c r="N1158" s="47">
        <v>38943</v>
      </c>
      <c r="O1158" s="95">
        <v>5</v>
      </c>
    </row>
    <row r="1159" spans="14:15" x14ac:dyDescent="0.35">
      <c r="N1159" s="47">
        <v>38944</v>
      </c>
      <c r="O1159" s="95">
        <v>4.93</v>
      </c>
    </row>
    <row r="1160" spans="14:15" x14ac:dyDescent="0.35">
      <c r="N1160" s="47">
        <v>38945</v>
      </c>
      <c r="O1160" s="95">
        <v>4.87</v>
      </c>
    </row>
    <row r="1161" spans="14:15" x14ac:dyDescent="0.35">
      <c r="N1161" s="47">
        <v>38946</v>
      </c>
      <c r="O1161" s="95">
        <v>4.87</v>
      </c>
    </row>
    <row r="1162" spans="14:15" x14ac:dyDescent="0.35">
      <c r="N1162" s="47">
        <v>38947</v>
      </c>
      <c r="O1162" s="95">
        <v>4.84</v>
      </c>
    </row>
    <row r="1163" spans="14:15" x14ac:dyDescent="0.35">
      <c r="N1163" s="47">
        <v>38950</v>
      </c>
      <c r="O1163" s="95">
        <v>4.82</v>
      </c>
    </row>
    <row r="1164" spans="14:15" x14ac:dyDescent="0.35">
      <c r="N1164" s="47">
        <v>38951</v>
      </c>
      <c r="O1164" s="95">
        <v>4.82</v>
      </c>
    </row>
    <row r="1165" spans="14:15" x14ac:dyDescent="0.35">
      <c r="N1165" s="47">
        <v>38952</v>
      </c>
      <c r="O1165" s="95">
        <v>4.82</v>
      </c>
    </row>
    <row r="1166" spans="14:15" x14ac:dyDescent="0.35">
      <c r="N1166" s="47">
        <v>38953</v>
      </c>
      <c r="O1166" s="95">
        <v>4.8099999999999996</v>
      </c>
    </row>
    <row r="1167" spans="14:15" x14ac:dyDescent="0.35">
      <c r="N1167" s="47">
        <v>38954</v>
      </c>
      <c r="O1167" s="95">
        <v>4.79</v>
      </c>
    </row>
    <row r="1168" spans="14:15" x14ac:dyDescent="0.35">
      <c r="N1168" s="47">
        <v>38957</v>
      </c>
      <c r="O1168" s="95">
        <v>4.8</v>
      </c>
    </row>
    <row r="1169" spans="14:15" x14ac:dyDescent="0.35">
      <c r="N1169" s="47">
        <v>38958</v>
      </c>
      <c r="O1169" s="95">
        <v>4.79</v>
      </c>
    </row>
    <row r="1170" spans="14:15" x14ac:dyDescent="0.35">
      <c r="N1170" s="47">
        <v>38959</v>
      </c>
      <c r="O1170" s="95">
        <v>4.76</v>
      </c>
    </row>
    <row r="1171" spans="14:15" x14ac:dyDescent="0.35">
      <c r="N1171" s="47">
        <v>38960</v>
      </c>
      <c r="O1171" s="95">
        <v>4.74</v>
      </c>
    </row>
    <row r="1172" spans="14:15" x14ac:dyDescent="0.35">
      <c r="N1172" s="47">
        <v>38961</v>
      </c>
      <c r="O1172" s="95">
        <v>4.7300000000000004</v>
      </c>
    </row>
    <row r="1173" spans="14:15" x14ac:dyDescent="0.35">
      <c r="N1173" s="47">
        <v>38965</v>
      </c>
      <c r="O1173" s="95">
        <v>4.78</v>
      </c>
    </row>
    <row r="1174" spans="14:15" x14ac:dyDescent="0.35">
      <c r="N1174" s="47">
        <v>38966</v>
      </c>
      <c r="O1174" s="95">
        <v>4.8</v>
      </c>
    </row>
    <row r="1175" spans="14:15" x14ac:dyDescent="0.35">
      <c r="N1175" s="47">
        <v>38967</v>
      </c>
      <c r="O1175" s="95">
        <v>4.8</v>
      </c>
    </row>
    <row r="1176" spans="14:15" x14ac:dyDescent="0.35">
      <c r="N1176" s="47">
        <v>38968</v>
      </c>
      <c r="O1176" s="95">
        <v>4.78</v>
      </c>
    </row>
    <row r="1177" spans="14:15" x14ac:dyDescent="0.35">
      <c r="N1177" s="47">
        <v>38971</v>
      </c>
      <c r="O1177" s="95">
        <v>4.8</v>
      </c>
    </row>
    <row r="1178" spans="14:15" x14ac:dyDescent="0.35">
      <c r="N1178" s="47">
        <v>38972</v>
      </c>
      <c r="O1178" s="95">
        <v>4.78</v>
      </c>
    </row>
    <row r="1179" spans="14:15" x14ac:dyDescent="0.35">
      <c r="N1179" s="47">
        <v>38973</v>
      </c>
      <c r="O1179" s="95">
        <v>4.7699999999999996</v>
      </c>
    </row>
    <row r="1180" spans="14:15" x14ac:dyDescent="0.35">
      <c r="N1180" s="47">
        <v>38974</v>
      </c>
      <c r="O1180" s="95">
        <v>4.79</v>
      </c>
    </row>
    <row r="1181" spans="14:15" x14ac:dyDescent="0.35">
      <c r="N1181" s="47">
        <v>38975</v>
      </c>
      <c r="O1181" s="95">
        <v>4.8</v>
      </c>
    </row>
    <row r="1182" spans="14:15" x14ac:dyDescent="0.35">
      <c r="N1182" s="47">
        <v>38978</v>
      </c>
      <c r="O1182" s="95">
        <v>4.8099999999999996</v>
      </c>
    </row>
    <row r="1183" spans="14:15" x14ac:dyDescent="0.35">
      <c r="N1183" s="47">
        <v>38979</v>
      </c>
      <c r="O1183" s="95">
        <v>4.74</v>
      </c>
    </row>
    <row r="1184" spans="14:15" x14ac:dyDescent="0.35">
      <c r="N1184" s="47">
        <v>38980</v>
      </c>
      <c r="O1184" s="95">
        <v>4.7300000000000004</v>
      </c>
    </row>
    <row r="1185" spans="14:15" x14ac:dyDescent="0.35">
      <c r="N1185" s="47">
        <v>38981</v>
      </c>
      <c r="O1185" s="95">
        <v>4.6500000000000004</v>
      </c>
    </row>
    <row r="1186" spans="14:15" x14ac:dyDescent="0.35">
      <c r="N1186" s="47">
        <v>38982</v>
      </c>
      <c r="O1186" s="95">
        <v>4.5999999999999996</v>
      </c>
    </row>
    <row r="1187" spans="14:15" x14ac:dyDescent="0.35">
      <c r="N1187" s="47">
        <v>38985</v>
      </c>
      <c r="O1187" s="95">
        <v>4.5599999999999996</v>
      </c>
    </row>
    <row r="1188" spans="14:15" x14ac:dyDescent="0.35">
      <c r="N1188" s="47">
        <v>38986</v>
      </c>
      <c r="O1188" s="95">
        <v>4.59</v>
      </c>
    </row>
    <row r="1189" spans="14:15" x14ac:dyDescent="0.35">
      <c r="N1189" s="47">
        <v>38987</v>
      </c>
      <c r="O1189" s="95">
        <v>4.5999999999999996</v>
      </c>
    </row>
    <row r="1190" spans="14:15" x14ac:dyDescent="0.35">
      <c r="N1190" s="47">
        <v>38988</v>
      </c>
      <c r="O1190" s="95">
        <v>4.63</v>
      </c>
    </row>
    <row r="1191" spans="14:15" x14ac:dyDescent="0.35">
      <c r="N1191" s="47">
        <v>38989</v>
      </c>
      <c r="O1191" s="95">
        <v>4.6399999999999997</v>
      </c>
    </row>
    <row r="1192" spans="14:15" x14ac:dyDescent="0.35">
      <c r="N1192" s="47">
        <v>38992</v>
      </c>
      <c r="O1192" s="95">
        <v>4.62</v>
      </c>
    </row>
    <row r="1193" spans="14:15" x14ac:dyDescent="0.35">
      <c r="N1193" s="47">
        <v>38993</v>
      </c>
      <c r="O1193" s="95">
        <v>4.62</v>
      </c>
    </row>
    <row r="1194" spans="14:15" x14ac:dyDescent="0.35">
      <c r="N1194" s="47">
        <v>38994</v>
      </c>
      <c r="O1194" s="95">
        <v>4.57</v>
      </c>
    </row>
    <row r="1195" spans="14:15" x14ac:dyDescent="0.35">
      <c r="N1195" s="47">
        <v>38995</v>
      </c>
      <c r="O1195" s="95">
        <v>4.6100000000000003</v>
      </c>
    </row>
    <row r="1196" spans="14:15" x14ac:dyDescent="0.35">
      <c r="N1196" s="47">
        <v>38996</v>
      </c>
      <c r="O1196" s="95">
        <v>4.7</v>
      </c>
    </row>
    <row r="1197" spans="14:15" x14ac:dyDescent="0.35">
      <c r="N1197" s="47">
        <v>39000</v>
      </c>
      <c r="O1197" s="95">
        <v>4.75</v>
      </c>
    </row>
    <row r="1198" spans="14:15" x14ac:dyDescent="0.35">
      <c r="N1198" s="47">
        <v>39001</v>
      </c>
      <c r="O1198" s="95">
        <v>4.78</v>
      </c>
    </row>
    <row r="1199" spans="14:15" x14ac:dyDescent="0.35">
      <c r="N1199" s="47">
        <v>39002</v>
      </c>
      <c r="O1199" s="95">
        <v>4.79</v>
      </c>
    </row>
    <row r="1200" spans="14:15" x14ac:dyDescent="0.35">
      <c r="N1200" s="47">
        <v>39003</v>
      </c>
      <c r="O1200" s="95">
        <v>4.8099999999999996</v>
      </c>
    </row>
    <row r="1201" spans="14:15" x14ac:dyDescent="0.35">
      <c r="N1201" s="47">
        <v>39006</v>
      </c>
      <c r="O1201" s="95">
        <v>4.79</v>
      </c>
    </row>
    <row r="1202" spans="14:15" x14ac:dyDescent="0.35">
      <c r="N1202" s="47">
        <v>39007</v>
      </c>
      <c r="O1202" s="95">
        <v>4.78</v>
      </c>
    </row>
    <row r="1203" spans="14:15" x14ac:dyDescent="0.35">
      <c r="N1203" s="47">
        <v>39008</v>
      </c>
      <c r="O1203" s="95">
        <v>4.7699999999999996</v>
      </c>
    </row>
    <row r="1204" spans="14:15" x14ac:dyDescent="0.35">
      <c r="N1204" s="47">
        <v>39009</v>
      </c>
      <c r="O1204" s="95">
        <v>4.79</v>
      </c>
    </row>
    <row r="1205" spans="14:15" x14ac:dyDescent="0.35">
      <c r="N1205" s="47">
        <v>39010</v>
      </c>
      <c r="O1205" s="95">
        <v>4.79</v>
      </c>
    </row>
    <row r="1206" spans="14:15" x14ac:dyDescent="0.35">
      <c r="N1206" s="47">
        <v>39013</v>
      </c>
      <c r="O1206" s="95">
        <v>4.83</v>
      </c>
    </row>
    <row r="1207" spans="14:15" x14ac:dyDescent="0.35">
      <c r="N1207" s="47">
        <v>39014</v>
      </c>
      <c r="O1207" s="95">
        <v>4.83</v>
      </c>
    </row>
    <row r="1208" spans="14:15" x14ac:dyDescent="0.35">
      <c r="N1208" s="47">
        <v>39015</v>
      </c>
      <c r="O1208" s="95">
        <v>4.78</v>
      </c>
    </row>
    <row r="1209" spans="14:15" x14ac:dyDescent="0.35">
      <c r="N1209" s="47">
        <v>39016</v>
      </c>
      <c r="O1209" s="95">
        <v>4.7300000000000004</v>
      </c>
    </row>
    <row r="1210" spans="14:15" x14ac:dyDescent="0.35">
      <c r="N1210" s="47">
        <v>39017</v>
      </c>
      <c r="O1210" s="95">
        <v>4.68</v>
      </c>
    </row>
    <row r="1211" spans="14:15" x14ac:dyDescent="0.35">
      <c r="N1211" s="47">
        <v>39020</v>
      </c>
      <c r="O1211" s="95">
        <v>4.68</v>
      </c>
    </row>
    <row r="1212" spans="14:15" x14ac:dyDescent="0.35">
      <c r="N1212" s="47">
        <v>39021</v>
      </c>
      <c r="O1212" s="95">
        <v>4.6100000000000003</v>
      </c>
    </row>
    <row r="1213" spans="14:15" x14ac:dyDescent="0.35">
      <c r="N1213" s="47">
        <v>39022</v>
      </c>
      <c r="O1213" s="95">
        <v>4.57</v>
      </c>
    </row>
    <row r="1214" spans="14:15" x14ac:dyDescent="0.35">
      <c r="N1214" s="47">
        <v>39023</v>
      </c>
      <c r="O1214" s="95">
        <v>4.5999999999999996</v>
      </c>
    </row>
    <row r="1215" spans="14:15" x14ac:dyDescent="0.35">
      <c r="N1215" s="47">
        <v>39024</v>
      </c>
      <c r="O1215" s="95">
        <v>4.72</v>
      </c>
    </row>
    <row r="1216" spans="14:15" x14ac:dyDescent="0.35">
      <c r="N1216" s="47">
        <v>39027</v>
      </c>
      <c r="O1216" s="95">
        <v>4.71</v>
      </c>
    </row>
    <row r="1217" spans="14:15" x14ac:dyDescent="0.35">
      <c r="N1217" s="47">
        <v>39028</v>
      </c>
      <c r="O1217" s="95">
        <v>4.66</v>
      </c>
    </row>
    <row r="1218" spans="14:15" x14ac:dyDescent="0.35">
      <c r="N1218" s="47">
        <v>39029</v>
      </c>
      <c r="O1218" s="95">
        <v>4.6399999999999997</v>
      </c>
    </row>
    <row r="1219" spans="14:15" x14ac:dyDescent="0.35">
      <c r="N1219" s="47">
        <v>39030</v>
      </c>
      <c r="O1219" s="95">
        <v>4.62</v>
      </c>
    </row>
    <row r="1220" spans="14:15" x14ac:dyDescent="0.35">
      <c r="N1220" s="47">
        <v>39031</v>
      </c>
      <c r="O1220" s="95">
        <v>4.59</v>
      </c>
    </row>
    <row r="1221" spans="14:15" x14ac:dyDescent="0.35">
      <c r="N1221" s="47">
        <v>39034</v>
      </c>
      <c r="O1221" s="95">
        <v>4.6100000000000003</v>
      </c>
    </row>
    <row r="1222" spans="14:15" x14ac:dyDescent="0.35">
      <c r="N1222" s="47">
        <v>39035</v>
      </c>
      <c r="O1222" s="95">
        <v>4.57</v>
      </c>
    </row>
    <row r="1223" spans="14:15" x14ac:dyDescent="0.35">
      <c r="N1223" s="47">
        <v>39036</v>
      </c>
      <c r="O1223" s="95">
        <v>4.6100000000000003</v>
      </c>
    </row>
    <row r="1224" spans="14:15" x14ac:dyDescent="0.35">
      <c r="N1224" s="47">
        <v>39037</v>
      </c>
      <c r="O1224" s="95">
        <v>4.66</v>
      </c>
    </row>
    <row r="1225" spans="14:15" x14ac:dyDescent="0.35">
      <c r="N1225" s="47">
        <v>39038</v>
      </c>
      <c r="O1225" s="95">
        <v>4.6100000000000003</v>
      </c>
    </row>
    <row r="1226" spans="14:15" x14ac:dyDescent="0.35">
      <c r="N1226" s="47">
        <v>39041</v>
      </c>
      <c r="O1226" s="95">
        <v>4.5999999999999996</v>
      </c>
    </row>
    <row r="1227" spans="14:15" x14ac:dyDescent="0.35">
      <c r="N1227" s="47">
        <v>39042</v>
      </c>
      <c r="O1227" s="95">
        <v>4.58</v>
      </c>
    </row>
    <row r="1228" spans="14:15" x14ac:dyDescent="0.35">
      <c r="N1228" s="47">
        <v>39043</v>
      </c>
      <c r="O1228" s="95">
        <v>4.57</v>
      </c>
    </row>
    <row r="1229" spans="14:15" x14ac:dyDescent="0.35">
      <c r="N1229" s="47">
        <v>39045</v>
      </c>
      <c r="O1229" s="95">
        <v>4.55</v>
      </c>
    </row>
    <row r="1230" spans="14:15" x14ac:dyDescent="0.35">
      <c r="N1230" s="47">
        <v>39048</v>
      </c>
      <c r="O1230" s="95">
        <v>4.54</v>
      </c>
    </row>
    <row r="1231" spans="14:15" x14ac:dyDescent="0.35">
      <c r="N1231" s="47">
        <v>39049</v>
      </c>
      <c r="O1231" s="95">
        <v>4.51</v>
      </c>
    </row>
    <row r="1232" spans="14:15" x14ac:dyDescent="0.35">
      <c r="N1232" s="47">
        <v>39050</v>
      </c>
      <c r="O1232" s="95">
        <v>4.5199999999999996</v>
      </c>
    </row>
    <row r="1233" spans="14:15" x14ac:dyDescent="0.35">
      <c r="N1233" s="47">
        <v>39051</v>
      </c>
      <c r="O1233" s="95">
        <v>4.46</v>
      </c>
    </row>
    <row r="1234" spans="14:15" x14ac:dyDescent="0.35">
      <c r="N1234" s="47">
        <v>39052</v>
      </c>
      <c r="O1234" s="95">
        <v>4.43</v>
      </c>
    </row>
    <row r="1235" spans="14:15" x14ac:dyDescent="0.35">
      <c r="N1235" s="47">
        <v>39055</v>
      </c>
      <c r="O1235" s="95">
        <v>4.43</v>
      </c>
    </row>
    <row r="1236" spans="14:15" x14ac:dyDescent="0.35">
      <c r="N1236" s="47">
        <v>39056</v>
      </c>
      <c r="O1236" s="95">
        <v>4.45</v>
      </c>
    </row>
    <row r="1237" spans="14:15" x14ac:dyDescent="0.35">
      <c r="N1237" s="47">
        <v>39057</v>
      </c>
      <c r="O1237" s="95">
        <v>4.4800000000000004</v>
      </c>
    </row>
    <row r="1238" spans="14:15" x14ac:dyDescent="0.35">
      <c r="N1238" s="47">
        <v>39058</v>
      </c>
      <c r="O1238" s="95">
        <v>4.49</v>
      </c>
    </row>
    <row r="1239" spans="14:15" x14ac:dyDescent="0.35">
      <c r="N1239" s="47">
        <v>39059</v>
      </c>
      <c r="O1239" s="95">
        <v>4.5599999999999996</v>
      </c>
    </row>
    <row r="1240" spans="14:15" x14ac:dyDescent="0.35">
      <c r="N1240" s="47">
        <v>39062</v>
      </c>
      <c r="O1240" s="95">
        <v>4.5199999999999996</v>
      </c>
    </row>
    <row r="1241" spans="14:15" x14ac:dyDescent="0.35">
      <c r="N1241" s="47">
        <v>39063</v>
      </c>
      <c r="O1241" s="95">
        <v>4.49</v>
      </c>
    </row>
    <row r="1242" spans="14:15" x14ac:dyDescent="0.35">
      <c r="N1242" s="47">
        <v>39064</v>
      </c>
      <c r="O1242" s="95">
        <v>4.58</v>
      </c>
    </row>
    <row r="1243" spans="14:15" x14ac:dyDescent="0.35">
      <c r="N1243" s="47">
        <v>39065</v>
      </c>
      <c r="O1243" s="95">
        <v>4.5999999999999996</v>
      </c>
    </row>
    <row r="1244" spans="14:15" x14ac:dyDescent="0.35">
      <c r="N1244" s="47">
        <v>39066</v>
      </c>
      <c r="O1244" s="95">
        <v>4.5999999999999996</v>
      </c>
    </row>
    <row r="1245" spans="14:15" x14ac:dyDescent="0.35">
      <c r="N1245" s="47">
        <v>39069</v>
      </c>
      <c r="O1245" s="95">
        <v>4.5999999999999996</v>
      </c>
    </row>
    <row r="1246" spans="14:15" x14ac:dyDescent="0.35">
      <c r="N1246" s="47">
        <v>39070</v>
      </c>
      <c r="O1246" s="95">
        <v>4.5999999999999996</v>
      </c>
    </row>
    <row r="1247" spans="14:15" x14ac:dyDescent="0.35">
      <c r="N1247" s="47">
        <v>39071</v>
      </c>
      <c r="O1247" s="95">
        <v>4.5999999999999996</v>
      </c>
    </row>
    <row r="1248" spans="14:15" x14ac:dyDescent="0.35">
      <c r="N1248" s="47">
        <v>39072</v>
      </c>
      <c r="O1248" s="95">
        <v>4.55</v>
      </c>
    </row>
    <row r="1249" spans="14:15" x14ac:dyDescent="0.35">
      <c r="N1249" s="47">
        <v>39073</v>
      </c>
      <c r="O1249" s="95">
        <v>4.63</v>
      </c>
    </row>
    <row r="1250" spans="14:15" x14ac:dyDescent="0.35">
      <c r="N1250" s="47">
        <v>39077</v>
      </c>
      <c r="O1250" s="95">
        <v>4.6100000000000003</v>
      </c>
    </row>
    <row r="1251" spans="14:15" x14ac:dyDescent="0.35">
      <c r="N1251" s="47">
        <v>39078</v>
      </c>
      <c r="O1251" s="95">
        <v>4.66</v>
      </c>
    </row>
    <row r="1252" spans="14:15" x14ac:dyDescent="0.35">
      <c r="N1252" s="47">
        <v>39079</v>
      </c>
      <c r="O1252" s="95">
        <v>4.7</v>
      </c>
    </row>
    <row r="1253" spans="14:15" x14ac:dyDescent="0.35">
      <c r="N1253" s="47">
        <v>39080</v>
      </c>
      <c r="O1253" s="95">
        <v>4.71</v>
      </c>
    </row>
    <row r="1254" spans="14:15" x14ac:dyDescent="0.35">
      <c r="N1254" s="47">
        <v>39084</v>
      </c>
      <c r="O1254" s="95">
        <v>4.68</v>
      </c>
    </row>
    <row r="1255" spans="14:15" x14ac:dyDescent="0.35">
      <c r="N1255" s="47">
        <v>39085</v>
      </c>
      <c r="O1255" s="95">
        <v>4.67</v>
      </c>
    </row>
    <row r="1256" spans="14:15" x14ac:dyDescent="0.35">
      <c r="N1256" s="47">
        <v>39086</v>
      </c>
      <c r="O1256" s="95">
        <v>4.62</v>
      </c>
    </row>
    <row r="1257" spans="14:15" x14ac:dyDescent="0.35">
      <c r="N1257" s="47">
        <v>39087</v>
      </c>
      <c r="O1257" s="95">
        <v>4.6500000000000004</v>
      </c>
    </row>
    <row r="1258" spans="14:15" x14ac:dyDescent="0.35">
      <c r="N1258" s="47">
        <v>39090</v>
      </c>
      <c r="O1258" s="95">
        <v>4.66</v>
      </c>
    </row>
    <row r="1259" spans="14:15" x14ac:dyDescent="0.35">
      <c r="N1259" s="47">
        <v>39091</v>
      </c>
      <c r="O1259" s="95">
        <v>4.66</v>
      </c>
    </row>
    <row r="1260" spans="14:15" x14ac:dyDescent="0.35">
      <c r="N1260" s="47">
        <v>39092</v>
      </c>
      <c r="O1260" s="95">
        <v>4.6900000000000004</v>
      </c>
    </row>
    <row r="1261" spans="14:15" x14ac:dyDescent="0.35">
      <c r="N1261" s="47">
        <v>39093</v>
      </c>
      <c r="O1261" s="95">
        <v>4.74</v>
      </c>
    </row>
    <row r="1262" spans="14:15" x14ac:dyDescent="0.35">
      <c r="N1262" s="47">
        <v>39094</v>
      </c>
      <c r="O1262" s="95">
        <v>4.7699999999999996</v>
      </c>
    </row>
    <row r="1263" spans="14:15" x14ac:dyDescent="0.35">
      <c r="N1263" s="47">
        <v>39098</v>
      </c>
      <c r="O1263" s="95">
        <v>4.75</v>
      </c>
    </row>
    <row r="1264" spans="14:15" x14ac:dyDescent="0.35">
      <c r="N1264" s="47">
        <v>39099</v>
      </c>
      <c r="O1264" s="95">
        <v>4.79</v>
      </c>
    </row>
    <row r="1265" spans="14:15" x14ac:dyDescent="0.35">
      <c r="N1265" s="47">
        <v>39100</v>
      </c>
      <c r="O1265" s="95">
        <v>4.75</v>
      </c>
    </row>
    <row r="1266" spans="14:15" x14ac:dyDescent="0.35">
      <c r="N1266" s="47">
        <v>39101</v>
      </c>
      <c r="O1266" s="95">
        <v>4.78</v>
      </c>
    </row>
    <row r="1267" spans="14:15" x14ac:dyDescent="0.35">
      <c r="N1267" s="47">
        <v>39104</v>
      </c>
      <c r="O1267" s="95">
        <v>4.76</v>
      </c>
    </row>
    <row r="1268" spans="14:15" x14ac:dyDescent="0.35">
      <c r="N1268" s="47">
        <v>39105</v>
      </c>
      <c r="O1268" s="95">
        <v>4.8099999999999996</v>
      </c>
    </row>
    <row r="1269" spans="14:15" x14ac:dyDescent="0.35">
      <c r="N1269" s="47">
        <v>39106</v>
      </c>
      <c r="O1269" s="95">
        <v>4.8099999999999996</v>
      </c>
    </row>
    <row r="1270" spans="14:15" x14ac:dyDescent="0.35">
      <c r="N1270" s="47">
        <v>39107</v>
      </c>
      <c r="O1270" s="95">
        <v>4.87</v>
      </c>
    </row>
    <row r="1271" spans="14:15" x14ac:dyDescent="0.35">
      <c r="N1271" s="47">
        <v>39108</v>
      </c>
      <c r="O1271" s="95">
        <v>4.88</v>
      </c>
    </row>
    <row r="1272" spans="14:15" x14ac:dyDescent="0.35">
      <c r="N1272" s="47">
        <v>39111</v>
      </c>
      <c r="O1272" s="95">
        <v>4.9000000000000004</v>
      </c>
    </row>
    <row r="1273" spans="14:15" x14ac:dyDescent="0.35">
      <c r="N1273" s="47">
        <v>39112</v>
      </c>
      <c r="O1273" s="95">
        <v>4.88</v>
      </c>
    </row>
    <row r="1274" spans="14:15" x14ac:dyDescent="0.35">
      <c r="N1274" s="47">
        <v>39113</v>
      </c>
      <c r="O1274" s="95">
        <v>4.83</v>
      </c>
    </row>
    <row r="1275" spans="14:15" x14ac:dyDescent="0.35">
      <c r="N1275" s="47">
        <v>39114</v>
      </c>
      <c r="O1275" s="95">
        <v>4.84</v>
      </c>
    </row>
    <row r="1276" spans="14:15" x14ac:dyDescent="0.35">
      <c r="N1276" s="47">
        <v>39115</v>
      </c>
      <c r="O1276" s="95">
        <v>4.83</v>
      </c>
    </row>
    <row r="1277" spans="14:15" x14ac:dyDescent="0.35">
      <c r="N1277" s="47">
        <v>39118</v>
      </c>
      <c r="O1277" s="95">
        <v>4.8099999999999996</v>
      </c>
    </row>
    <row r="1278" spans="14:15" x14ac:dyDescent="0.35">
      <c r="N1278" s="47">
        <v>39119</v>
      </c>
      <c r="O1278" s="95">
        <v>4.7699999999999996</v>
      </c>
    </row>
    <row r="1279" spans="14:15" x14ac:dyDescent="0.35">
      <c r="N1279" s="47">
        <v>39120</v>
      </c>
      <c r="O1279" s="95">
        <v>4.74</v>
      </c>
    </row>
    <row r="1280" spans="14:15" x14ac:dyDescent="0.35">
      <c r="N1280" s="47">
        <v>39121</v>
      </c>
      <c r="O1280" s="95">
        <v>4.7300000000000004</v>
      </c>
    </row>
    <row r="1281" spans="14:15" x14ac:dyDescent="0.35">
      <c r="N1281" s="47">
        <v>39122</v>
      </c>
      <c r="O1281" s="95">
        <v>4.79</v>
      </c>
    </row>
    <row r="1282" spans="14:15" x14ac:dyDescent="0.35">
      <c r="N1282" s="47">
        <v>39125</v>
      </c>
      <c r="O1282" s="95">
        <v>4.8</v>
      </c>
    </row>
    <row r="1283" spans="14:15" x14ac:dyDescent="0.35">
      <c r="N1283" s="47">
        <v>39126</v>
      </c>
      <c r="O1283" s="95">
        <v>4.82</v>
      </c>
    </row>
    <row r="1284" spans="14:15" x14ac:dyDescent="0.35">
      <c r="N1284" s="47">
        <v>39127</v>
      </c>
      <c r="O1284" s="95">
        <v>4.74</v>
      </c>
    </row>
    <row r="1285" spans="14:15" x14ac:dyDescent="0.35">
      <c r="N1285" s="47">
        <v>39128</v>
      </c>
      <c r="O1285" s="95">
        <v>4.7</v>
      </c>
    </row>
    <row r="1286" spans="14:15" x14ac:dyDescent="0.35">
      <c r="N1286" s="47">
        <v>39129</v>
      </c>
      <c r="O1286" s="95">
        <v>4.6900000000000004</v>
      </c>
    </row>
    <row r="1287" spans="14:15" x14ac:dyDescent="0.35">
      <c r="N1287" s="47">
        <v>39133</v>
      </c>
      <c r="O1287" s="95">
        <v>4.68</v>
      </c>
    </row>
    <row r="1288" spans="14:15" x14ac:dyDescent="0.35">
      <c r="N1288" s="47">
        <v>39134</v>
      </c>
      <c r="O1288" s="95">
        <v>4.6900000000000004</v>
      </c>
    </row>
    <row r="1289" spans="14:15" x14ac:dyDescent="0.35">
      <c r="N1289" s="47">
        <v>39135</v>
      </c>
      <c r="O1289" s="95">
        <v>4.7300000000000004</v>
      </c>
    </row>
    <row r="1290" spans="14:15" x14ac:dyDescent="0.35">
      <c r="N1290" s="47">
        <v>39136</v>
      </c>
      <c r="O1290" s="95">
        <v>4.68</v>
      </c>
    </row>
    <row r="1291" spans="14:15" x14ac:dyDescent="0.35">
      <c r="N1291" s="47">
        <v>39139</v>
      </c>
      <c r="O1291" s="95">
        <v>4.63</v>
      </c>
    </row>
    <row r="1292" spans="14:15" x14ac:dyDescent="0.35">
      <c r="N1292" s="47">
        <v>39140</v>
      </c>
      <c r="O1292" s="95">
        <v>4.5</v>
      </c>
    </row>
    <row r="1293" spans="14:15" x14ac:dyDescent="0.35">
      <c r="N1293" s="47">
        <v>39141</v>
      </c>
      <c r="O1293" s="95">
        <v>4.5599999999999996</v>
      </c>
    </row>
    <row r="1294" spans="14:15" x14ac:dyDescent="0.35">
      <c r="N1294" s="47">
        <v>39142</v>
      </c>
      <c r="O1294" s="95">
        <v>4.5599999999999996</v>
      </c>
    </row>
    <row r="1295" spans="14:15" x14ac:dyDescent="0.35">
      <c r="N1295" s="47">
        <v>39143</v>
      </c>
      <c r="O1295" s="95">
        <v>4.5199999999999996</v>
      </c>
    </row>
    <row r="1296" spans="14:15" x14ac:dyDescent="0.35">
      <c r="N1296" s="47">
        <v>39146</v>
      </c>
      <c r="O1296" s="95">
        <v>4.51</v>
      </c>
    </row>
    <row r="1297" spans="14:15" x14ac:dyDescent="0.35">
      <c r="N1297" s="47">
        <v>39147</v>
      </c>
      <c r="O1297" s="95">
        <v>4.53</v>
      </c>
    </row>
    <row r="1298" spans="14:15" x14ac:dyDescent="0.35">
      <c r="N1298" s="47">
        <v>39148</v>
      </c>
      <c r="O1298" s="95">
        <v>4.5</v>
      </c>
    </row>
    <row r="1299" spans="14:15" x14ac:dyDescent="0.35">
      <c r="N1299" s="47">
        <v>39149</v>
      </c>
      <c r="O1299" s="95">
        <v>4.51</v>
      </c>
    </row>
    <row r="1300" spans="14:15" x14ac:dyDescent="0.35">
      <c r="N1300" s="47">
        <v>39150</v>
      </c>
      <c r="O1300" s="95">
        <v>4.59</v>
      </c>
    </row>
    <row r="1301" spans="14:15" x14ac:dyDescent="0.35">
      <c r="N1301" s="47">
        <v>39153</v>
      </c>
      <c r="O1301" s="95">
        <v>4.5599999999999996</v>
      </c>
    </row>
    <row r="1302" spans="14:15" x14ac:dyDescent="0.35">
      <c r="N1302" s="47">
        <v>39154</v>
      </c>
      <c r="O1302" s="95">
        <v>4.5</v>
      </c>
    </row>
    <row r="1303" spans="14:15" x14ac:dyDescent="0.35">
      <c r="N1303" s="47">
        <v>39155</v>
      </c>
      <c r="O1303" s="95">
        <v>4.53</v>
      </c>
    </row>
    <row r="1304" spans="14:15" x14ac:dyDescent="0.35">
      <c r="N1304" s="47">
        <v>39156</v>
      </c>
      <c r="O1304" s="95">
        <v>4.54</v>
      </c>
    </row>
    <row r="1305" spans="14:15" x14ac:dyDescent="0.35">
      <c r="N1305" s="47">
        <v>39157</v>
      </c>
      <c r="O1305" s="95">
        <v>4.55</v>
      </c>
    </row>
    <row r="1306" spans="14:15" x14ac:dyDescent="0.35">
      <c r="N1306" s="47">
        <v>39160</v>
      </c>
      <c r="O1306" s="95">
        <v>4.58</v>
      </c>
    </row>
    <row r="1307" spans="14:15" x14ac:dyDescent="0.35">
      <c r="N1307" s="47">
        <v>39161</v>
      </c>
      <c r="O1307" s="95">
        <v>4.5599999999999996</v>
      </c>
    </row>
    <row r="1308" spans="14:15" x14ac:dyDescent="0.35">
      <c r="N1308" s="47">
        <v>39162</v>
      </c>
      <c r="O1308" s="95">
        <v>4.53</v>
      </c>
    </row>
    <row r="1309" spans="14:15" x14ac:dyDescent="0.35">
      <c r="N1309" s="47">
        <v>39163</v>
      </c>
      <c r="O1309" s="95">
        <v>4.5999999999999996</v>
      </c>
    </row>
    <row r="1310" spans="14:15" x14ac:dyDescent="0.35">
      <c r="N1310" s="47">
        <v>39164</v>
      </c>
      <c r="O1310" s="95">
        <v>4.62</v>
      </c>
    </row>
    <row r="1311" spans="14:15" x14ac:dyDescent="0.35">
      <c r="N1311" s="47">
        <v>39167</v>
      </c>
      <c r="O1311" s="95">
        <v>4.5999999999999996</v>
      </c>
    </row>
    <row r="1312" spans="14:15" x14ac:dyDescent="0.35">
      <c r="N1312" s="47">
        <v>39168</v>
      </c>
      <c r="O1312" s="95">
        <v>4.62</v>
      </c>
    </row>
    <row r="1313" spans="14:15" x14ac:dyDescent="0.35">
      <c r="N1313" s="47">
        <v>39169</v>
      </c>
      <c r="O1313" s="95">
        <v>4.62</v>
      </c>
    </row>
    <row r="1314" spans="14:15" x14ac:dyDescent="0.35">
      <c r="N1314" s="47">
        <v>39170</v>
      </c>
      <c r="O1314" s="95">
        <v>4.6399999999999997</v>
      </c>
    </row>
    <row r="1315" spans="14:15" x14ac:dyDescent="0.35">
      <c r="N1315" s="47">
        <v>39171</v>
      </c>
      <c r="O1315" s="95">
        <v>4.6500000000000004</v>
      </c>
    </row>
    <row r="1316" spans="14:15" x14ac:dyDescent="0.35">
      <c r="N1316" s="47">
        <v>39174</v>
      </c>
      <c r="O1316" s="95">
        <v>4.6500000000000004</v>
      </c>
    </row>
    <row r="1317" spans="14:15" x14ac:dyDescent="0.35">
      <c r="N1317" s="47">
        <v>39175</v>
      </c>
      <c r="O1317" s="95">
        <v>4.67</v>
      </c>
    </row>
    <row r="1318" spans="14:15" x14ac:dyDescent="0.35">
      <c r="N1318" s="47">
        <v>39176</v>
      </c>
      <c r="O1318" s="95">
        <v>4.66</v>
      </c>
    </row>
    <row r="1319" spans="14:15" x14ac:dyDescent="0.35">
      <c r="N1319" s="47">
        <v>39177</v>
      </c>
      <c r="O1319" s="95">
        <v>4.68</v>
      </c>
    </row>
    <row r="1320" spans="14:15" x14ac:dyDescent="0.35">
      <c r="N1320" s="47">
        <v>39178</v>
      </c>
      <c r="O1320" s="95">
        <v>4.76</v>
      </c>
    </row>
    <row r="1321" spans="14:15" x14ac:dyDescent="0.35">
      <c r="N1321" s="47">
        <v>39181</v>
      </c>
      <c r="O1321" s="95">
        <v>4.75</v>
      </c>
    </row>
    <row r="1322" spans="14:15" x14ac:dyDescent="0.35">
      <c r="N1322" s="47">
        <v>39182</v>
      </c>
      <c r="O1322" s="95">
        <v>4.7300000000000004</v>
      </c>
    </row>
    <row r="1323" spans="14:15" x14ac:dyDescent="0.35">
      <c r="N1323" s="47">
        <v>39183</v>
      </c>
      <c r="O1323" s="95">
        <v>4.74</v>
      </c>
    </row>
    <row r="1324" spans="14:15" x14ac:dyDescent="0.35">
      <c r="N1324" s="47">
        <v>39184</v>
      </c>
      <c r="O1324" s="95">
        <v>4.74</v>
      </c>
    </row>
    <row r="1325" spans="14:15" x14ac:dyDescent="0.35">
      <c r="N1325" s="47">
        <v>39185</v>
      </c>
      <c r="O1325" s="95">
        <v>4.76</v>
      </c>
    </row>
    <row r="1326" spans="14:15" x14ac:dyDescent="0.35">
      <c r="N1326" s="47">
        <v>39188</v>
      </c>
      <c r="O1326" s="95">
        <v>4.74</v>
      </c>
    </row>
    <row r="1327" spans="14:15" x14ac:dyDescent="0.35">
      <c r="N1327" s="47">
        <v>39189</v>
      </c>
      <c r="O1327" s="95">
        <v>4.6900000000000004</v>
      </c>
    </row>
    <row r="1328" spans="14:15" x14ac:dyDescent="0.35">
      <c r="N1328" s="47">
        <v>39190</v>
      </c>
      <c r="O1328" s="95">
        <v>4.66</v>
      </c>
    </row>
    <row r="1329" spans="14:15" x14ac:dyDescent="0.35">
      <c r="N1329" s="47">
        <v>39191</v>
      </c>
      <c r="O1329" s="95">
        <v>4.68</v>
      </c>
    </row>
    <row r="1330" spans="14:15" x14ac:dyDescent="0.35">
      <c r="N1330" s="47">
        <v>39192</v>
      </c>
      <c r="O1330" s="95">
        <v>4.68</v>
      </c>
    </row>
    <row r="1331" spans="14:15" x14ac:dyDescent="0.35">
      <c r="N1331" s="47">
        <v>39195</v>
      </c>
      <c r="O1331" s="95">
        <v>4.66</v>
      </c>
    </row>
    <row r="1332" spans="14:15" x14ac:dyDescent="0.35">
      <c r="N1332" s="47">
        <v>39196</v>
      </c>
      <c r="O1332" s="95">
        <v>4.63</v>
      </c>
    </row>
    <row r="1333" spans="14:15" x14ac:dyDescent="0.35">
      <c r="N1333" s="47">
        <v>39197</v>
      </c>
      <c r="O1333" s="95">
        <v>4.66</v>
      </c>
    </row>
    <row r="1334" spans="14:15" x14ac:dyDescent="0.35">
      <c r="N1334" s="47">
        <v>39198</v>
      </c>
      <c r="O1334" s="95">
        <v>4.6900000000000004</v>
      </c>
    </row>
    <row r="1335" spans="14:15" x14ac:dyDescent="0.35">
      <c r="N1335" s="47">
        <v>39199</v>
      </c>
      <c r="O1335" s="95">
        <v>4.71</v>
      </c>
    </row>
    <row r="1336" spans="14:15" x14ac:dyDescent="0.35">
      <c r="N1336" s="47">
        <v>39202</v>
      </c>
      <c r="O1336" s="95">
        <v>4.63</v>
      </c>
    </row>
    <row r="1337" spans="14:15" x14ac:dyDescent="0.35">
      <c r="N1337" s="47">
        <v>39203</v>
      </c>
      <c r="O1337" s="95">
        <v>4.6399999999999997</v>
      </c>
    </row>
    <row r="1338" spans="14:15" x14ac:dyDescent="0.35">
      <c r="N1338" s="47">
        <v>39204</v>
      </c>
      <c r="O1338" s="95">
        <v>4.6500000000000004</v>
      </c>
    </row>
    <row r="1339" spans="14:15" x14ac:dyDescent="0.35">
      <c r="N1339" s="47">
        <v>39205</v>
      </c>
      <c r="O1339" s="95">
        <v>4.68</v>
      </c>
    </row>
    <row r="1340" spans="14:15" x14ac:dyDescent="0.35">
      <c r="N1340" s="47">
        <v>39206</v>
      </c>
      <c r="O1340" s="95">
        <v>4.6500000000000004</v>
      </c>
    </row>
    <row r="1341" spans="14:15" x14ac:dyDescent="0.35">
      <c r="N1341" s="47">
        <v>39209</v>
      </c>
      <c r="O1341" s="95">
        <v>4.6399999999999997</v>
      </c>
    </row>
    <row r="1342" spans="14:15" x14ac:dyDescent="0.35">
      <c r="N1342" s="47">
        <v>39210</v>
      </c>
      <c r="O1342" s="95">
        <v>4.63</v>
      </c>
    </row>
    <row r="1343" spans="14:15" x14ac:dyDescent="0.35">
      <c r="N1343" s="47">
        <v>39211</v>
      </c>
      <c r="O1343" s="95">
        <v>4.67</v>
      </c>
    </row>
    <row r="1344" spans="14:15" x14ac:dyDescent="0.35">
      <c r="N1344" s="47">
        <v>39212</v>
      </c>
      <c r="O1344" s="95">
        <v>4.6500000000000004</v>
      </c>
    </row>
    <row r="1345" spans="14:15" x14ac:dyDescent="0.35">
      <c r="N1345" s="47">
        <v>39213</v>
      </c>
      <c r="O1345" s="95">
        <v>4.67</v>
      </c>
    </row>
    <row r="1346" spans="14:15" x14ac:dyDescent="0.35">
      <c r="N1346" s="47">
        <v>39216</v>
      </c>
      <c r="O1346" s="95">
        <v>4.6900000000000004</v>
      </c>
    </row>
    <row r="1347" spans="14:15" x14ac:dyDescent="0.35">
      <c r="N1347" s="47">
        <v>39217</v>
      </c>
      <c r="O1347" s="95">
        <v>4.71</v>
      </c>
    </row>
    <row r="1348" spans="14:15" x14ac:dyDescent="0.35">
      <c r="N1348" s="47">
        <v>39218</v>
      </c>
      <c r="O1348" s="95">
        <v>4.71</v>
      </c>
    </row>
    <row r="1349" spans="14:15" x14ac:dyDescent="0.35">
      <c r="N1349" s="47">
        <v>39219</v>
      </c>
      <c r="O1349" s="95">
        <v>4.76</v>
      </c>
    </row>
    <row r="1350" spans="14:15" x14ac:dyDescent="0.35">
      <c r="N1350" s="47">
        <v>39220</v>
      </c>
      <c r="O1350" s="95">
        <v>4.8099999999999996</v>
      </c>
    </row>
    <row r="1351" spans="14:15" x14ac:dyDescent="0.35">
      <c r="N1351" s="47">
        <v>39223</v>
      </c>
      <c r="O1351" s="95">
        <v>4.79</v>
      </c>
    </row>
    <row r="1352" spans="14:15" x14ac:dyDescent="0.35">
      <c r="N1352" s="47">
        <v>39224</v>
      </c>
      <c r="O1352" s="95">
        <v>4.83</v>
      </c>
    </row>
    <row r="1353" spans="14:15" x14ac:dyDescent="0.35">
      <c r="N1353" s="47">
        <v>39225</v>
      </c>
      <c r="O1353" s="95">
        <v>4.8600000000000003</v>
      </c>
    </row>
    <row r="1354" spans="14:15" x14ac:dyDescent="0.35">
      <c r="N1354" s="47">
        <v>39226</v>
      </c>
      <c r="O1354" s="95">
        <v>4.8600000000000003</v>
      </c>
    </row>
    <row r="1355" spans="14:15" x14ac:dyDescent="0.35">
      <c r="N1355" s="47">
        <v>39227</v>
      </c>
      <c r="O1355" s="95">
        <v>4.8600000000000003</v>
      </c>
    </row>
    <row r="1356" spans="14:15" x14ac:dyDescent="0.35">
      <c r="N1356" s="47">
        <v>39231</v>
      </c>
      <c r="O1356" s="95">
        <v>4.88</v>
      </c>
    </row>
    <row r="1357" spans="14:15" x14ac:dyDescent="0.35">
      <c r="N1357" s="47">
        <v>39232</v>
      </c>
      <c r="O1357" s="95">
        <v>4.88</v>
      </c>
    </row>
    <row r="1358" spans="14:15" x14ac:dyDescent="0.35">
      <c r="N1358" s="47">
        <v>39233</v>
      </c>
      <c r="O1358" s="95">
        <v>4.9000000000000004</v>
      </c>
    </row>
    <row r="1359" spans="14:15" x14ac:dyDescent="0.35">
      <c r="N1359" s="47">
        <v>39234</v>
      </c>
      <c r="O1359" s="95">
        <v>4.95</v>
      </c>
    </row>
    <row r="1360" spans="14:15" x14ac:dyDescent="0.35">
      <c r="N1360" s="47">
        <v>39237</v>
      </c>
      <c r="O1360" s="95">
        <v>4.93</v>
      </c>
    </row>
    <row r="1361" spans="14:15" x14ac:dyDescent="0.35">
      <c r="N1361" s="47">
        <v>39238</v>
      </c>
      <c r="O1361" s="95">
        <v>4.9800000000000004</v>
      </c>
    </row>
    <row r="1362" spans="14:15" x14ac:dyDescent="0.35">
      <c r="N1362" s="47">
        <v>39239</v>
      </c>
      <c r="O1362" s="95">
        <v>4.97</v>
      </c>
    </row>
    <row r="1363" spans="14:15" x14ac:dyDescent="0.35">
      <c r="N1363" s="47">
        <v>39240</v>
      </c>
      <c r="O1363" s="95">
        <v>5.1100000000000003</v>
      </c>
    </row>
    <row r="1364" spans="14:15" x14ac:dyDescent="0.35">
      <c r="N1364" s="47">
        <v>39241</v>
      </c>
      <c r="O1364" s="95">
        <v>5.12</v>
      </c>
    </row>
    <row r="1365" spans="14:15" x14ac:dyDescent="0.35">
      <c r="N1365" s="47">
        <v>39244</v>
      </c>
      <c r="O1365" s="95">
        <v>5.14</v>
      </c>
    </row>
    <row r="1366" spans="14:15" x14ac:dyDescent="0.35">
      <c r="N1366" s="47">
        <v>39245</v>
      </c>
      <c r="O1366" s="95">
        <v>5.26</v>
      </c>
    </row>
    <row r="1367" spans="14:15" x14ac:dyDescent="0.35">
      <c r="N1367" s="47">
        <v>39246</v>
      </c>
      <c r="O1367" s="95">
        <v>5.2</v>
      </c>
    </row>
    <row r="1368" spans="14:15" x14ac:dyDescent="0.35">
      <c r="N1368" s="47">
        <v>39247</v>
      </c>
      <c r="O1368" s="95">
        <v>5.23</v>
      </c>
    </row>
    <row r="1369" spans="14:15" x14ac:dyDescent="0.35">
      <c r="N1369" s="47">
        <v>39248</v>
      </c>
      <c r="O1369" s="95">
        <v>5.16</v>
      </c>
    </row>
    <row r="1370" spans="14:15" x14ac:dyDescent="0.35">
      <c r="N1370" s="47">
        <v>39251</v>
      </c>
      <c r="O1370" s="95">
        <v>5.15</v>
      </c>
    </row>
    <row r="1371" spans="14:15" x14ac:dyDescent="0.35">
      <c r="N1371" s="47">
        <v>39252</v>
      </c>
      <c r="O1371" s="95">
        <v>5.09</v>
      </c>
    </row>
    <row r="1372" spans="14:15" x14ac:dyDescent="0.35">
      <c r="N1372" s="47">
        <v>39253</v>
      </c>
      <c r="O1372" s="95">
        <v>5.14</v>
      </c>
    </row>
    <row r="1373" spans="14:15" x14ac:dyDescent="0.35">
      <c r="N1373" s="47">
        <v>39254</v>
      </c>
      <c r="O1373" s="95">
        <v>5.16</v>
      </c>
    </row>
    <row r="1374" spans="14:15" x14ac:dyDescent="0.35">
      <c r="N1374" s="47">
        <v>39255</v>
      </c>
      <c r="O1374" s="95">
        <v>5.14</v>
      </c>
    </row>
    <row r="1375" spans="14:15" x14ac:dyDescent="0.35">
      <c r="N1375" s="47">
        <v>39258</v>
      </c>
      <c r="O1375" s="95">
        <v>5.09</v>
      </c>
    </row>
    <row r="1376" spans="14:15" x14ac:dyDescent="0.35">
      <c r="N1376" s="47">
        <v>39259</v>
      </c>
      <c r="O1376" s="95">
        <v>5.0999999999999996</v>
      </c>
    </row>
    <row r="1377" spans="14:15" x14ac:dyDescent="0.35">
      <c r="N1377" s="47">
        <v>39260</v>
      </c>
      <c r="O1377" s="95">
        <v>5.09</v>
      </c>
    </row>
    <row r="1378" spans="14:15" x14ac:dyDescent="0.35">
      <c r="N1378" s="47">
        <v>39261</v>
      </c>
      <c r="O1378" s="95">
        <v>5.12</v>
      </c>
    </row>
    <row r="1379" spans="14:15" x14ac:dyDescent="0.35">
      <c r="N1379" s="47">
        <v>39262</v>
      </c>
      <c r="O1379" s="95">
        <v>5.03</v>
      </c>
    </row>
    <row r="1380" spans="14:15" x14ac:dyDescent="0.35">
      <c r="N1380" s="47">
        <v>39265</v>
      </c>
      <c r="O1380" s="95">
        <v>5</v>
      </c>
    </row>
    <row r="1381" spans="14:15" x14ac:dyDescent="0.35">
      <c r="N1381" s="47">
        <v>39266</v>
      </c>
      <c r="O1381" s="95">
        <v>5.05</v>
      </c>
    </row>
    <row r="1382" spans="14:15" x14ac:dyDescent="0.35">
      <c r="N1382" s="47">
        <v>39268</v>
      </c>
      <c r="O1382" s="95">
        <v>5.16</v>
      </c>
    </row>
    <row r="1383" spans="14:15" x14ac:dyDescent="0.35">
      <c r="N1383" s="47">
        <v>39269</v>
      </c>
      <c r="O1383" s="95">
        <v>5.19</v>
      </c>
    </row>
    <row r="1384" spans="14:15" x14ac:dyDescent="0.35">
      <c r="N1384" s="47">
        <v>39272</v>
      </c>
      <c r="O1384" s="95">
        <v>5.16</v>
      </c>
    </row>
    <row r="1385" spans="14:15" x14ac:dyDescent="0.35">
      <c r="N1385" s="47">
        <v>39273</v>
      </c>
      <c r="O1385" s="95">
        <v>5.03</v>
      </c>
    </row>
    <row r="1386" spans="14:15" x14ac:dyDescent="0.35">
      <c r="N1386" s="47">
        <v>39274</v>
      </c>
      <c r="O1386" s="95">
        <v>5.09</v>
      </c>
    </row>
    <row r="1387" spans="14:15" x14ac:dyDescent="0.35">
      <c r="N1387" s="47">
        <v>39275</v>
      </c>
      <c r="O1387" s="95">
        <v>5.13</v>
      </c>
    </row>
    <row r="1388" spans="14:15" x14ac:dyDescent="0.35">
      <c r="N1388" s="47">
        <v>39276</v>
      </c>
      <c r="O1388" s="95">
        <v>5.1100000000000003</v>
      </c>
    </row>
    <row r="1389" spans="14:15" x14ac:dyDescent="0.35">
      <c r="N1389" s="47">
        <v>39279</v>
      </c>
      <c r="O1389" s="95">
        <v>5.05</v>
      </c>
    </row>
    <row r="1390" spans="14:15" x14ac:dyDescent="0.35">
      <c r="N1390" s="47">
        <v>39280</v>
      </c>
      <c r="O1390" s="95">
        <v>5.08</v>
      </c>
    </row>
    <row r="1391" spans="14:15" x14ac:dyDescent="0.35">
      <c r="N1391" s="47">
        <v>39281</v>
      </c>
      <c r="O1391" s="95">
        <v>5.0199999999999996</v>
      </c>
    </row>
    <row r="1392" spans="14:15" x14ac:dyDescent="0.35">
      <c r="N1392" s="47">
        <v>39282</v>
      </c>
      <c r="O1392" s="95">
        <v>5.04</v>
      </c>
    </row>
    <row r="1393" spans="14:15" x14ac:dyDescent="0.35">
      <c r="N1393" s="47">
        <v>39283</v>
      </c>
      <c r="O1393" s="95">
        <v>4.96</v>
      </c>
    </row>
    <row r="1394" spans="14:15" x14ac:dyDescent="0.35">
      <c r="N1394" s="47">
        <v>39286</v>
      </c>
      <c r="O1394" s="95">
        <v>4.97</v>
      </c>
    </row>
    <row r="1395" spans="14:15" x14ac:dyDescent="0.35">
      <c r="N1395" s="47">
        <v>39287</v>
      </c>
      <c r="O1395" s="95">
        <v>4.9400000000000004</v>
      </c>
    </row>
    <row r="1396" spans="14:15" x14ac:dyDescent="0.35">
      <c r="N1396" s="47">
        <v>39288</v>
      </c>
      <c r="O1396" s="95">
        <v>4.92</v>
      </c>
    </row>
    <row r="1397" spans="14:15" x14ac:dyDescent="0.35">
      <c r="N1397" s="47">
        <v>39289</v>
      </c>
      <c r="O1397" s="95">
        <v>4.79</v>
      </c>
    </row>
    <row r="1398" spans="14:15" x14ac:dyDescent="0.35">
      <c r="N1398" s="47">
        <v>39290</v>
      </c>
      <c r="O1398" s="95">
        <v>4.8</v>
      </c>
    </row>
    <row r="1399" spans="14:15" x14ac:dyDescent="0.35">
      <c r="N1399" s="47">
        <v>39293</v>
      </c>
      <c r="O1399" s="95">
        <v>4.82</v>
      </c>
    </row>
    <row r="1400" spans="14:15" x14ac:dyDescent="0.35">
      <c r="N1400" s="47">
        <v>39294</v>
      </c>
      <c r="O1400" s="95">
        <v>4.78</v>
      </c>
    </row>
    <row r="1401" spans="14:15" x14ac:dyDescent="0.35">
      <c r="N1401" s="47">
        <v>39295</v>
      </c>
      <c r="O1401" s="95">
        <v>4.76</v>
      </c>
    </row>
    <row r="1402" spans="14:15" x14ac:dyDescent="0.35">
      <c r="N1402" s="47">
        <v>39296</v>
      </c>
      <c r="O1402" s="95">
        <v>4.7699999999999996</v>
      </c>
    </row>
    <row r="1403" spans="14:15" x14ac:dyDescent="0.35">
      <c r="N1403" s="47">
        <v>39297</v>
      </c>
      <c r="O1403" s="95">
        <v>4.71</v>
      </c>
    </row>
    <row r="1404" spans="14:15" x14ac:dyDescent="0.35">
      <c r="N1404" s="47">
        <v>39300</v>
      </c>
      <c r="O1404" s="95">
        <v>4.72</v>
      </c>
    </row>
    <row r="1405" spans="14:15" x14ac:dyDescent="0.35">
      <c r="N1405" s="47">
        <v>39301</v>
      </c>
      <c r="O1405" s="95">
        <v>4.7699999999999996</v>
      </c>
    </row>
    <row r="1406" spans="14:15" x14ac:dyDescent="0.35">
      <c r="N1406" s="47">
        <v>39302</v>
      </c>
      <c r="O1406" s="95">
        <v>4.84</v>
      </c>
    </row>
    <row r="1407" spans="14:15" x14ac:dyDescent="0.35">
      <c r="N1407" s="47">
        <v>39303</v>
      </c>
      <c r="O1407" s="95">
        <v>4.79</v>
      </c>
    </row>
    <row r="1408" spans="14:15" x14ac:dyDescent="0.35">
      <c r="N1408" s="47">
        <v>39304</v>
      </c>
      <c r="O1408" s="95">
        <v>4.8099999999999996</v>
      </c>
    </row>
    <row r="1409" spans="14:15" x14ac:dyDescent="0.35">
      <c r="N1409" s="47">
        <v>39307</v>
      </c>
      <c r="O1409" s="95">
        <v>4.78</v>
      </c>
    </row>
    <row r="1410" spans="14:15" x14ac:dyDescent="0.35">
      <c r="N1410" s="47">
        <v>39308</v>
      </c>
      <c r="O1410" s="95">
        <v>4.7300000000000004</v>
      </c>
    </row>
    <row r="1411" spans="14:15" x14ac:dyDescent="0.35">
      <c r="N1411" s="47">
        <v>39309</v>
      </c>
      <c r="O1411" s="95">
        <v>4.6900000000000004</v>
      </c>
    </row>
    <row r="1412" spans="14:15" x14ac:dyDescent="0.35">
      <c r="N1412" s="47">
        <v>39310</v>
      </c>
      <c r="O1412" s="95">
        <v>4.5999999999999996</v>
      </c>
    </row>
    <row r="1413" spans="14:15" x14ac:dyDescent="0.35">
      <c r="N1413" s="47">
        <v>39311</v>
      </c>
      <c r="O1413" s="95">
        <v>4.68</v>
      </c>
    </row>
    <row r="1414" spans="14:15" x14ac:dyDescent="0.35">
      <c r="N1414" s="47">
        <v>39314</v>
      </c>
      <c r="O1414" s="95">
        <v>4.6399999999999997</v>
      </c>
    </row>
    <row r="1415" spans="14:15" x14ac:dyDescent="0.35">
      <c r="N1415" s="47">
        <v>39315</v>
      </c>
      <c r="O1415" s="95">
        <v>4.5999999999999996</v>
      </c>
    </row>
    <row r="1416" spans="14:15" x14ac:dyDescent="0.35">
      <c r="N1416" s="47">
        <v>39316</v>
      </c>
      <c r="O1416" s="95">
        <v>4.63</v>
      </c>
    </row>
    <row r="1417" spans="14:15" x14ac:dyDescent="0.35">
      <c r="N1417" s="47">
        <v>39317</v>
      </c>
      <c r="O1417" s="95">
        <v>4.62</v>
      </c>
    </row>
    <row r="1418" spans="14:15" x14ac:dyDescent="0.35">
      <c r="N1418" s="47">
        <v>39318</v>
      </c>
      <c r="O1418" s="95">
        <v>4.63</v>
      </c>
    </row>
    <row r="1419" spans="14:15" x14ac:dyDescent="0.35">
      <c r="N1419" s="47">
        <v>39321</v>
      </c>
      <c r="O1419" s="95">
        <v>4.5999999999999996</v>
      </c>
    </row>
    <row r="1420" spans="14:15" x14ac:dyDescent="0.35">
      <c r="N1420" s="47">
        <v>39322</v>
      </c>
      <c r="O1420" s="95">
        <v>4.53</v>
      </c>
    </row>
    <row r="1421" spans="14:15" x14ac:dyDescent="0.35">
      <c r="N1421" s="47">
        <v>39323</v>
      </c>
      <c r="O1421" s="95">
        <v>4.57</v>
      </c>
    </row>
    <row r="1422" spans="14:15" x14ac:dyDescent="0.35">
      <c r="N1422" s="47">
        <v>39324</v>
      </c>
      <c r="O1422" s="95">
        <v>4.51</v>
      </c>
    </row>
    <row r="1423" spans="14:15" x14ac:dyDescent="0.35">
      <c r="N1423" s="47">
        <v>39325</v>
      </c>
      <c r="O1423" s="95">
        <v>4.54</v>
      </c>
    </row>
    <row r="1424" spans="14:15" x14ac:dyDescent="0.35">
      <c r="N1424" s="47">
        <v>39329</v>
      </c>
      <c r="O1424" s="95">
        <v>4.5599999999999996</v>
      </c>
    </row>
    <row r="1425" spans="14:15" x14ac:dyDescent="0.35">
      <c r="N1425" s="47">
        <v>39330</v>
      </c>
      <c r="O1425" s="95">
        <v>4.4800000000000004</v>
      </c>
    </row>
    <row r="1426" spans="14:15" x14ac:dyDescent="0.35">
      <c r="N1426" s="47">
        <v>39331</v>
      </c>
      <c r="O1426" s="95">
        <v>4.51</v>
      </c>
    </row>
    <row r="1427" spans="14:15" x14ac:dyDescent="0.35">
      <c r="N1427" s="47">
        <v>39332</v>
      </c>
      <c r="O1427" s="95">
        <v>4.38</v>
      </c>
    </row>
    <row r="1428" spans="14:15" x14ac:dyDescent="0.35">
      <c r="N1428" s="47">
        <v>39335</v>
      </c>
      <c r="O1428" s="95">
        <v>4.34</v>
      </c>
    </row>
    <row r="1429" spans="14:15" x14ac:dyDescent="0.35">
      <c r="N1429" s="47">
        <v>39336</v>
      </c>
      <c r="O1429" s="95">
        <v>4.37</v>
      </c>
    </row>
    <row r="1430" spans="14:15" x14ac:dyDescent="0.35">
      <c r="N1430" s="47">
        <v>39337</v>
      </c>
      <c r="O1430" s="95">
        <v>4.41</v>
      </c>
    </row>
    <row r="1431" spans="14:15" x14ac:dyDescent="0.35">
      <c r="N1431" s="47">
        <v>39338</v>
      </c>
      <c r="O1431" s="95">
        <v>4.49</v>
      </c>
    </row>
    <row r="1432" spans="14:15" x14ac:dyDescent="0.35">
      <c r="N1432" s="47">
        <v>39339</v>
      </c>
      <c r="O1432" s="95">
        <v>4.47</v>
      </c>
    </row>
    <row r="1433" spans="14:15" x14ac:dyDescent="0.35">
      <c r="N1433" s="47">
        <v>39342</v>
      </c>
      <c r="O1433" s="95">
        <v>4.4800000000000004</v>
      </c>
    </row>
    <row r="1434" spans="14:15" x14ac:dyDescent="0.35">
      <c r="N1434" s="47">
        <v>39343</v>
      </c>
      <c r="O1434" s="95">
        <v>4.5</v>
      </c>
    </row>
    <row r="1435" spans="14:15" x14ac:dyDescent="0.35">
      <c r="N1435" s="47">
        <v>39344</v>
      </c>
      <c r="O1435" s="95">
        <v>4.53</v>
      </c>
    </row>
    <row r="1436" spans="14:15" x14ac:dyDescent="0.35">
      <c r="N1436" s="47">
        <v>39345</v>
      </c>
      <c r="O1436" s="95">
        <v>4.6900000000000004</v>
      </c>
    </row>
    <row r="1437" spans="14:15" x14ac:dyDescent="0.35">
      <c r="N1437" s="47">
        <v>39346</v>
      </c>
      <c r="O1437" s="95">
        <v>4.6399999999999997</v>
      </c>
    </row>
    <row r="1438" spans="14:15" x14ac:dyDescent="0.35">
      <c r="N1438" s="47">
        <v>39349</v>
      </c>
      <c r="O1438" s="95">
        <v>4.63</v>
      </c>
    </row>
    <row r="1439" spans="14:15" x14ac:dyDescent="0.35">
      <c r="N1439" s="47">
        <v>39350</v>
      </c>
      <c r="O1439" s="95">
        <v>4.63</v>
      </c>
    </row>
    <row r="1440" spans="14:15" x14ac:dyDescent="0.35">
      <c r="N1440" s="47">
        <v>39351</v>
      </c>
      <c r="O1440" s="95">
        <v>4.63</v>
      </c>
    </row>
    <row r="1441" spans="14:15" x14ac:dyDescent="0.35">
      <c r="N1441" s="47">
        <v>39352</v>
      </c>
      <c r="O1441" s="95">
        <v>4.58</v>
      </c>
    </row>
    <row r="1442" spans="14:15" x14ac:dyDescent="0.35">
      <c r="N1442" s="47">
        <v>39353</v>
      </c>
      <c r="O1442" s="95">
        <v>4.59</v>
      </c>
    </row>
    <row r="1443" spans="14:15" x14ac:dyDescent="0.35">
      <c r="N1443" s="47">
        <v>39356</v>
      </c>
      <c r="O1443" s="95">
        <v>4.5599999999999996</v>
      </c>
    </row>
    <row r="1444" spans="14:15" x14ac:dyDescent="0.35">
      <c r="N1444" s="47">
        <v>39357</v>
      </c>
      <c r="O1444" s="95">
        <v>4.54</v>
      </c>
    </row>
    <row r="1445" spans="14:15" x14ac:dyDescent="0.35">
      <c r="N1445" s="47">
        <v>39358</v>
      </c>
      <c r="O1445" s="95">
        <v>4.55</v>
      </c>
    </row>
    <row r="1446" spans="14:15" x14ac:dyDescent="0.35">
      <c r="N1446" s="47">
        <v>39359</v>
      </c>
      <c r="O1446" s="95">
        <v>4.54</v>
      </c>
    </row>
    <row r="1447" spans="14:15" x14ac:dyDescent="0.35">
      <c r="N1447" s="47">
        <v>39360</v>
      </c>
      <c r="O1447" s="95">
        <v>4.6500000000000004</v>
      </c>
    </row>
    <row r="1448" spans="14:15" x14ac:dyDescent="0.35">
      <c r="N1448" s="47">
        <v>39364</v>
      </c>
      <c r="O1448" s="95">
        <v>4.67</v>
      </c>
    </row>
    <row r="1449" spans="14:15" x14ac:dyDescent="0.35">
      <c r="N1449" s="47">
        <v>39365</v>
      </c>
      <c r="O1449" s="95">
        <v>4.6500000000000004</v>
      </c>
    </row>
    <row r="1450" spans="14:15" x14ac:dyDescent="0.35">
      <c r="N1450" s="47">
        <v>39366</v>
      </c>
      <c r="O1450" s="95">
        <v>4.66</v>
      </c>
    </row>
    <row r="1451" spans="14:15" x14ac:dyDescent="0.35">
      <c r="N1451" s="47">
        <v>39367</v>
      </c>
      <c r="O1451" s="95">
        <v>4.7</v>
      </c>
    </row>
    <row r="1452" spans="14:15" x14ac:dyDescent="0.35">
      <c r="N1452" s="47">
        <v>39370</v>
      </c>
      <c r="O1452" s="95">
        <v>4.6900000000000004</v>
      </c>
    </row>
    <row r="1453" spans="14:15" x14ac:dyDescent="0.35">
      <c r="N1453" s="47">
        <v>39371</v>
      </c>
      <c r="O1453" s="95">
        <v>4.66</v>
      </c>
    </row>
    <row r="1454" spans="14:15" x14ac:dyDescent="0.35">
      <c r="N1454" s="47">
        <v>39372</v>
      </c>
      <c r="O1454" s="95">
        <v>4.57</v>
      </c>
    </row>
    <row r="1455" spans="14:15" x14ac:dyDescent="0.35">
      <c r="N1455" s="47">
        <v>39373</v>
      </c>
      <c r="O1455" s="95">
        <v>4.5199999999999996</v>
      </c>
    </row>
    <row r="1456" spans="14:15" x14ac:dyDescent="0.35">
      <c r="N1456" s="47">
        <v>39374</v>
      </c>
      <c r="O1456" s="95">
        <v>4.41</v>
      </c>
    </row>
    <row r="1457" spans="14:15" x14ac:dyDescent="0.35">
      <c r="N1457" s="47">
        <v>39377</v>
      </c>
      <c r="O1457" s="95">
        <v>4.42</v>
      </c>
    </row>
    <row r="1458" spans="14:15" x14ac:dyDescent="0.35">
      <c r="N1458" s="47">
        <v>39378</v>
      </c>
      <c r="O1458" s="95">
        <v>4.41</v>
      </c>
    </row>
    <row r="1459" spans="14:15" x14ac:dyDescent="0.35">
      <c r="N1459" s="47">
        <v>39379</v>
      </c>
      <c r="O1459" s="95">
        <v>4.3600000000000003</v>
      </c>
    </row>
    <row r="1460" spans="14:15" x14ac:dyDescent="0.35">
      <c r="N1460" s="47">
        <v>39380</v>
      </c>
      <c r="O1460" s="95">
        <v>4.37</v>
      </c>
    </row>
    <row r="1461" spans="14:15" x14ac:dyDescent="0.35">
      <c r="N1461" s="47">
        <v>39381</v>
      </c>
      <c r="O1461" s="95">
        <v>4.41</v>
      </c>
    </row>
    <row r="1462" spans="14:15" x14ac:dyDescent="0.35">
      <c r="N1462" s="47">
        <v>39384</v>
      </c>
      <c r="O1462" s="95">
        <v>4.3899999999999997</v>
      </c>
    </row>
    <row r="1463" spans="14:15" x14ac:dyDescent="0.35">
      <c r="N1463" s="47">
        <v>39385</v>
      </c>
      <c r="O1463" s="95">
        <v>4.4000000000000004</v>
      </c>
    </row>
    <row r="1464" spans="14:15" x14ac:dyDescent="0.35">
      <c r="N1464" s="47">
        <v>39386</v>
      </c>
      <c r="O1464" s="95">
        <v>4.4800000000000004</v>
      </c>
    </row>
    <row r="1465" spans="14:15" x14ac:dyDescent="0.35">
      <c r="N1465" s="47">
        <v>39387</v>
      </c>
      <c r="O1465" s="95">
        <v>4.3600000000000003</v>
      </c>
    </row>
    <row r="1466" spans="14:15" x14ac:dyDescent="0.35">
      <c r="N1466" s="47">
        <v>39388</v>
      </c>
      <c r="O1466" s="95">
        <v>4.3099999999999996</v>
      </c>
    </row>
    <row r="1467" spans="14:15" x14ac:dyDescent="0.35">
      <c r="N1467" s="47">
        <v>39391</v>
      </c>
      <c r="O1467" s="95">
        <v>4.3499999999999996</v>
      </c>
    </row>
    <row r="1468" spans="14:15" x14ac:dyDescent="0.35">
      <c r="N1468" s="47">
        <v>39392</v>
      </c>
      <c r="O1468" s="95">
        <v>4.38</v>
      </c>
    </row>
    <row r="1469" spans="14:15" x14ac:dyDescent="0.35">
      <c r="N1469" s="47">
        <v>39393</v>
      </c>
      <c r="O1469" s="95">
        <v>4.34</v>
      </c>
    </row>
    <row r="1470" spans="14:15" x14ac:dyDescent="0.35">
      <c r="N1470" s="47">
        <v>39394</v>
      </c>
      <c r="O1470" s="95">
        <v>4.28</v>
      </c>
    </row>
    <row r="1471" spans="14:15" x14ac:dyDescent="0.35">
      <c r="N1471" s="47">
        <v>39395</v>
      </c>
      <c r="O1471" s="95">
        <v>4.2300000000000004</v>
      </c>
    </row>
    <row r="1472" spans="14:15" x14ac:dyDescent="0.35">
      <c r="N1472" s="47">
        <v>39399</v>
      </c>
      <c r="O1472" s="95">
        <v>4.26</v>
      </c>
    </row>
    <row r="1473" spans="14:15" x14ac:dyDescent="0.35">
      <c r="N1473" s="47">
        <v>39400</v>
      </c>
      <c r="O1473" s="95">
        <v>4.28</v>
      </c>
    </row>
    <row r="1474" spans="14:15" x14ac:dyDescent="0.35">
      <c r="N1474" s="47">
        <v>39401</v>
      </c>
      <c r="O1474" s="95">
        <v>4.17</v>
      </c>
    </row>
    <row r="1475" spans="14:15" x14ac:dyDescent="0.35">
      <c r="N1475" s="47">
        <v>39402</v>
      </c>
      <c r="O1475" s="95">
        <v>4.1500000000000004</v>
      </c>
    </row>
    <row r="1476" spans="14:15" x14ac:dyDescent="0.35">
      <c r="N1476" s="47">
        <v>39405</v>
      </c>
      <c r="O1476" s="95">
        <v>4.07</v>
      </c>
    </row>
    <row r="1477" spans="14:15" x14ac:dyDescent="0.35">
      <c r="N1477" s="47">
        <v>39406</v>
      </c>
      <c r="O1477" s="95">
        <v>4.0599999999999996</v>
      </c>
    </row>
    <row r="1478" spans="14:15" x14ac:dyDescent="0.35">
      <c r="N1478" s="47">
        <v>39407</v>
      </c>
      <c r="O1478" s="95">
        <v>4</v>
      </c>
    </row>
    <row r="1479" spans="14:15" x14ac:dyDescent="0.35">
      <c r="N1479" s="47">
        <v>39409</v>
      </c>
      <c r="O1479" s="95">
        <v>4.01</v>
      </c>
    </row>
    <row r="1480" spans="14:15" x14ac:dyDescent="0.35">
      <c r="N1480" s="47">
        <v>39412</v>
      </c>
      <c r="O1480" s="95">
        <v>3.83</v>
      </c>
    </row>
    <row r="1481" spans="14:15" x14ac:dyDescent="0.35">
      <c r="N1481" s="47">
        <v>39413</v>
      </c>
      <c r="O1481" s="95">
        <v>3.95</v>
      </c>
    </row>
    <row r="1482" spans="14:15" x14ac:dyDescent="0.35">
      <c r="N1482" s="47">
        <v>39414</v>
      </c>
      <c r="O1482" s="95">
        <v>4.03</v>
      </c>
    </row>
    <row r="1483" spans="14:15" x14ac:dyDescent="0.35">
      <c r="N1483" s="47">
        <v>39415</v>
      </c>
      <c r="O1483" s="95">
        <v>3.94</v>
      </c>
    </row>
    <row r="1484" spans="14:15" x14ac:dyDescent="0.35">
      <c r="N1484" s="47">
        <v>39416</v>
      </c>
      <c r="O1484" s="95">
        <v>3.97</v>
      </c>
    </row>
    <row r="1485" spans="14:15" x14ac:dyDescent="0.35">
      <c r="N1485" s="47">
        <v>39419</v>
      </c>
      <c r="O1485" s="95">
        <v>3.89</v>
      </c>
    </row>
    <row r="1486" spans="14:15" x14ac:dyDescent="0.35">
      <c r="N1486" s="47">
        <v>39420</v>
      </c>
      <c r="O1486" s="95">
        <v>3.89</v>
      </c>
    </row>
    <row r="1487" spans="14:15" x14ac:dyDescent="0.35">
      <c r="N1487" s="47">
        <v>39421</v>
      </c>
      <c r="O1487" s="95">
        <v>3.92</v>
      </c>
    </row>
    <row r="1488" spans="14:15" x14ac:dyDescent="0.35">
      <c r="N1488" s="47">
        <v>39422</v>
      </c>
      <c r="O1488" s="95">
        <v>4.0199999999999996</v>
      </c>
    </row>
    <row r="1489" spans="14:15" x14ac:dyDescent="0.35">
      <c r="N1489" s="47">
        <v>39423</v>
      </c>
      <c r="O1489" s="95">
        <v>4.12</v>
      </c>
    </row>
    <row r="1490" spans="14:15" x14ac:dyDescent="0.35">
      <c r="N1490" s="47">
        <v>39426</v>
      </c>
      <c r="O1490" s="95">
        <v>4.1500000000000004</v>
      </c>
    </row>
    <row r="1491" spans="14:15" x14ac:dyDescent="0.35">
      <c r="N1491" s="47">
        <v>39427</v>
      </c>
      <c r="O1491" s="95">
        <v>3.98</v>
      </c>
    </row>
    <row r="1492" spans="14:15" x14ac:dyDescent="0.35">
      <c r="N1492" s="47">
        <v>39428</v>
      </c>
      <c r="O1492" s="95">
        <v>4.05</v>
      </c>
    </row>
    <row r="1493" spans="14:15" x14ac:dyDescent="0.35">
      <c r="N1493" s="47">
        <v>39429</v>
      </c>
      <c r="O1493" s="95">
        <v>4.18</v>
      </c>
    </row>
    <row r="1494" spans="14:15" x14ac:dyDescent="0.35">
      <c r="N1494" s="47">
        <v>39430</v>
      </c>
      <c r="O1494" s="95">
        <v>4.24</v>
      </c>
    </row>
    <row r="1495" spans="14:15" x14ac:dyDescent="0.35">
      <c r="N1495" s="47">
        <v>39433</v>
      </c>
      <c r="O1495" s="95">
        <v>4.2</v>
      </c>
    </row>
    <row r="1496" spans="14:15" x14ac:dyDescent="0.35">
      <c r="N1496" s="47">
        <v>39434</v>
      </c>
      <c r="O1496" s="95">
        <v>4.1399999999999997</v>
      </c>
    </row>
    <row r="1497" spans="14:15" x14ac:dyDescent="0.35">
      <c r="N1497" s="47">
        <v>39435</v>
      </c>
      <c r="O1497" s="95">
        <v>4.0599999999999996</v>
      </c>
    </row>
    <row r="1498" spans="14:15" x14ac:dyDescent="0.35">
      <c r="N1498" s="47">
        <v>39436</v>
      </c>
      <c r="O1498" s="95">
        <v>4.04</v>
      </c>
    </row>
    <row r="1499" spans="14:15" x14ac:dyDescent="0.35">
      <c r="N1499" s="47">
        <v>39437</v>
      </c>
      <c r="O1499" s="95">
        <v>4.18</v>
      </c>
    </row>
    <row r="1500" spans="14:15" x14ac:dyDescent="0.35">
      <c r="N1500" s="47">
        <v>39440</v>
      </c>
      <c r="O1500" s="95">
        <v>4.2300000000000004</v>
      </c>
    </row>
    <row r="1501" spans="14:15" x14ac:dyDescent="0.35">
      <c r="N1501" s="47">
        <v>39442</v>
      </c>
      <c r="O1501" s="95">
        <v>4.3</v>
      </c>
    </row>
    <row r="1502" spans="14:15" x14ac:dyDescent="0.35">
      <c r="N1502" s="47">
        <v>39443</v>
      </c>
      <c r="O1502" s="95">
        <v>4.21</v>
      </c>
    </row>
    <row r="1503" spans="14:15" x14ac:dyDescent="0.35">
      <c r="N1503" s="47">
        <v>39444</v>
      </c>
      <c r="O1503" s="95">
        <v>4.1100000000000003</v>
      </c>
    </row>
    <row r="1504" spans="14:15" x14ac:dyDescent="0.35">
      <c r="N1504" s="47">
        <v>39447</v>
      </c>
      <c r="O1504" s="95">
        <v>4.04</v>
      </c>
    </row>
    <row r="1505" spans="14:15" x14ac:dyDescent="0.35">
      <c r="N1505" s="47">
        <v>39449</v>
      </c>
      <c r="O1505" s="95">
        <v>3.91</v>
      </c>
    </row>
    <row r="1506" spans="14:15" x14ac:dyDescent="0.35">
      <c r="N1506" s="47">
        <v>39450</v>
      </c>
      <c r="O1506" s="95">
        <v>3.91</v>
      </c>
    </row>
    <row r="1507" spans="14:15" x14ac:dyDescent="0.35">
      <c r="N1507" s="47">
        <v>39451</v>
      </c>
      <c r="O1507" s="95">
        <v>3.88</v>
      </c>
    </row>
    <row r="1508" spans="14:15" x14ac:dyDescent="0.35">
      <c r="N1508" s="47">
        <v>39454</v>
      </c>
      <c r="O1508" s="95">
        <v>3.86</v>
      </c>
    </row>
    <row r="1509" spans="14:15" x14ac:dyDescent="0.35">
      <c r="N1509" s="47">
        <v>39455</v>
      </c>
      <c r="O1509" s="95">
        <v>3.86</v>
      </c>
    </row>
    <row r="1510" spans="14:15" x14ac:dyDescent="0.35">
      <c r="N1510" s="47">
        <v>39456</v>
      </c>
      <c r="O1510" s="95">
        <v>3.82</v>
      </c>
    </row>
    <row r="1511" spans="14:15" x14ac:dyDescent="0.35">
      <c r="N1511" s="47">
        <v>39457</v>
      </c>
      <c r="O1511" s="95">
        <v>3.91</v>
      </c>
    </row>
    <row r="1512" spans="14:15" x14ac:dyDescent="0.35">
      <c r="N1512" s="47">
        <v>39458</v>
      </c>
      <c r="O1512" s="95">
        <v>3.82</v>
      </c>
    </row>
    <row r="1513" spans="14:15" x14ac:dyDescent="0.35">
      <c r="N1513" s="47">
        <v>39461</v>
      </c>
      <c r="O1513" s="95">
        <v>3.81</v>
      </c>
    </row>
    <row r="1514" spans="14:15" x14ac:dyDescent="0.35">
      <c r="N1514" s="47">
        <v>39462</v>
      </c>
      <c r="O1514" s="95">
        <v>3.72</v>
      </c>
    </row>
    <row r="1515" spans="14:15" x14ac:dyDescent="0.35">
      <c r="N1515" s="47">
        <v>39463</v>
      </c>
      <c r="O1515" s="95">
        <v>3.74</v>
      </c>
    </row>
    <row r="1516" spans="14:15" x14ac:dyDescent="0.35">
      <c r="N1516" s="47">
        <v>39464</v>
      </c>
      <c r="O1516" s="95">
        <v>3.66</v>
      </c>
    </row>
    <row r="1517" spans="14:15" x14ac:dyDescent="0.35">
      <c r="N1517" s="47">
        <v>39465</v>
      </c>
      <c r="O1517" s="95">
        <v>3.66</v>
      </c>
    </row>
    <row r="1518" spans="14:15" x14ac:dyDescent="0.35">
      <c r="N1518" s="47">
        <v>39469</v>
      </c>
      <c r="O1518" s="95">
        <v>3.52</v>
      </c>
    </row>
    <row r="1519" spans="14:15" x14ac:dyDescent="0.35">
      <c r="N1519" s="47">
        <v>39470</v>
      </c>
      <c r="O1519" s="95">
        <v>3.51</v>
      </c>
    </row>
    <row r="1520" spans="14:15" x14ac:dyDescent="0.35">
      <c r="N1520" s="47">
        <v>39471</v>
      </c>
      <c r="O1520" s="95">
        <v>3.68</v>
      </c>
    </row>
    <row r="1521" spans="14:15" x14ac:dyDescent="0.35">
      <c r="N1521" s="47">
        <v>39472</v>
      </c>
      <c r="O1521" s="95">
        <v>3.61</v>
      </c>
    </row>
    <row r="1522" spans="14:15" x14ac:dyDescent="0.35">
      <c r="N1522" s="47">
        <v>39475</v>
      </c>
      <c r="O1522" s="95">
        <v>3.61</v>
      </c>
    </row>
    <row r="1523" spans="14:15" x14ac:dyDescent="0.35">
      <c r="N1523" s="47">
        <v>39476</v>
      </c>
      <c r="O1523" s="95">
        <v>3.69</v>
      </c>
    </row>
    <row r="1524" spans="14:15" x14ac:dyDescent="0.35">
      <c r="N1524" s="47">
        <v>39477</v>
      </c>
      <c r="O1524" s="95">
        <v>3.78</v>
      </c>
    </row>
    <row r="1525" spans="14:15" x14ac:dyDescent="0.35">
      <c r="N1525" s="47">
        <v>39478</v>
      </c>
      <c r="O1525" s="95">
        <v>3.67</v>
      </c>
    </row>
    <row r="1526" spans="14:15" x14ac:dyDescent="0.35">
      <c r="N1526" s="47">
        <v>39479</v>
      </c>
      <c r="O1526" s="95">
        <v>3.62</v>
      </c>
    </row>
    <row r="1527" spans="14:15" x14ac:dyDescent="0.35">
      <c r="N1527" s="47">
        <v>39482</v>
      </c>
      <c r="O1527" s="95">
        <v>3.68</v>
      </c>
    </row>
    <row r="1528" spans="14:15" x14ac:dyDescent="0.35">
      <c r="N1528" s="47">
        <v>39483</v>
      </c>
      <c r="O1528" s="95">
        <v>3.61</v>
      </c>
    </row>
    <row r="1529" spans="14:15" x14ac:dyDescent="0.35">
      <c r="N1529" s="47">
        <v>39484</v>
      </c>
      <c r="O1529" s="95">
        <v>3.61</v>
      </c>
    </row>
    <row r="1530" spans="14:15" x14ac:dyDescent="0.35">
      <c r="N1530" s="47">
        <v>39485</v>
      </c>
      <c r="O1530" s="95">
        <v>3.74</v>
      </c>
    </row>
    <row r="1531" spans="14:15" x14ac:dyDescent="0.35">
      <c r="N1531" s="47">
        <v>39486</v>
      </c>
      <c r="O1531" s="95">
        <v>3.64</v>
      </c>
    </row>
    <row r="1532" spans="14:15" x14ac:dyDescent="0.35">
      <c r="N1532" s="47">
        <v>39489</v>
      </c>
      <c r="O1532" s="95">
        <v>3.62</v>
      </c>
    </row>
    <row r="1533" spans="14:15" x14ac:dyDescent="0.35">
      <c r="N1533" s="47">
        <v>39490</v>
      </c>
      <c r="O1533" s="95">
        <v>3.66</v>
      </c>
    </row>
    <row r="1534" spans="14:15" x14ac:dyDescent="0.35">
      <c r="N1534" s="47">
        <v>39491</v>
      </c>
      <c r="O1534" s="95">
        <v>3.7</v>
      </c>
    </row>
    <row r="1535" spans="14:15" x14ac:dyDescent="0.35">
      <c r="N1535" s="47">
        <v>39492</v>
      </c>
      <c r="O1535" s="95">
        <v>3.85</v>
      </c>
    </row>
    <row r="1536" spans="14:15" x14ac:dyDescent="0.35">
      <c r="N1536" s="47">
        <v>39493</v>
      </c>
      <c r="O1536" s="95">
        <v>3.76</v>
      </c>
    </row>
    <row r="1537" spans="14:15" x14ac:dyDescent="0.35">
      <c r="N1537" s="47">
        <v>39497</v>
      </c>
      <c r="O1537" s="95">
        <v>3.89</v>
      </c>
    </row>
    <row r="1538" spans="14:15" x14ac:dyDescent="0.35">
      <c r="N1538" s="47">
        <v>39498</v>
      </c>
      <c r="O1538" s="95">
        <v>3.93</v>
      </c>
    </row>
    <row r="1539" spans="14:15" x14ac:dyDescent="0.35">
      <c r="N1539" s="47">
        <v>39499</v>
      </c>
      <c r="O1539" s="95">
        <v>3.77</v>
      </c>
    </row>
    <row r="1540" spans="14:15" x14ac:dyDescent="0.35">
      <c r="N1540" s="47">
        <v>39500</v>
      </c>
      <c r="O1540" s="95">
        <v>3.79</v>
      </c>
    </row>
    <row r="1541" spans="14:15" x14ac:dyDescent="0.35">
      <c r="N1541" s="47">
        <v>39503</v>
      </c>
      <c r="O1541" s="95">
        <v>3.91</v>
      </c>
    </row>
    <row r="1542" spans="14:15" x14ac:dyDescent="0.35">
      <c r="N1542" s="47">
        <v>39504</v>
      </c>
      <c r="O1542" s="95">
        <v>3.88</v>
      </c>
    </row>
    <row r="1543" spans="14:15" x14ac:dyDescent="0.35">
      <c r="N1543" s="47">
        <v>39505</v>
      </c>
      <c r="O1543" s="95">
        <v>3.85</v>
      </c>
    </row>
    <row r="1544" spans="14:15" x14ac:dyDescent="0.35">
      <c r="N1544" s="47">
        <v>39506</v>
      </c>
      <c r="O1544" s="95">
        <v>3.71</v>
      </c>
    </row>
    <row r="1545" spans="14:15" x14ac:dyDescent="0.35">
      <c r="N1545" s="47">
        <v>39507</v>
      </c>
      <c r="O1545" s="95">
        <v>3.53</v>
      </c>
    </row>
    <row r="1546" spans="14:15" x14ac:dyDescent="0.35">
      <c r="N1546" s="47">
        <v>39510</v>
      </c>
      <c r="O1546" s="95">
        <v>3.54</v>
      </c>
    </row>
    <row r="1547" spans="14:15" x14ac:dyDescent="0.35">
      <c r="N1547" s="47">
        <v>39511</v>
      </c>
      <c r="O1547" s="95">
        <v>3.63</v>
      </c>
    </row>
    <row r="1548" spans="14:15" x14ac:dyDescent="0.35">
      <c r="N1548" s="47">
        <v>39512</v>
      </c>
      <c r="O1548" s="95">
        <v>3.7</v>
      </c>
    </row>
    <row r="1549" spans="14:15" x14ac:dyDescent="0.35">
      <c r="N1549" s="47">
        <v>39513</v>
      </c>
      <c r="O1549" s="95">
        <v>3.62</v>
      </c>
    </row>
    <row r="1550" spans="14:15" x14ac:dyDescent="0.35">
      <c r="N1550" s="47">
        <v>39514</v>
      </c>
      <c r="O1550" s="95">
        <v>3.56</v>
      </c>
    </row>
    <row r="1551" spans="14:15" x14ac:dyDescent="0.35">
      <c r="N1551" s="47">
        <v>39517</v>
      </c>
      <c r="O1551" s="95">
        <v>3.46</v>
      </c>
    </row>
    <row r="1552" spans="14:15" x14ac:dyDescent="0.35">
      <c r="N1552" s="47">
        <v>39518</v>
      </c>
      <c r="O1552" s="95">
        <v>3.6</v>
      </c>
    </row>
    <row r="1553" spans="14:15" x14ac:dyDescent="0.35">
      <c r="N1553" s="47">
        <v>39519</v>
      </c>
      <c r="O1553" s="95">
        <v>3.49</v>
      </c>
    </row>
    <row r="1554" spans="14:15" x14ac:dyDescent="0.35">
      <c r="N1554" s="47">
        <v>39520</v>
      </c>
      <c r="O1554" s="95">
        <v>3.56</v>
      </c>
    </row>
    <row r="1555" spans="14:15" x14ac:dyDescent="0.35">
      <c r="N1555" s="47">
        <v>39521</v>
      </c>
      <c r="O1555" s="95">
        <v>3.44</v>
      </c>
    </row>
    <row r="1556" spans="14:15" x14ac:dyDescent="0.35">
      <c r="N1556" s="47">
        <v>39524</v>
      </c>
      <c r="O1556" s="95">
        <v>3.34</v>
      </c>
    </row>
    <row r="1557" spans="14:15" x14ac:dyDescent="0.35">
      <c r="N1557" s="47">
        <v>39525</v>
      </c>
      <c r="O1557" s="95">
        <v>3.48</v>
      </c>
    </row>
    <row r="1558" spans="14:15" x14ac:dyDescent="0.35">
      <c r="N1558" s="47">
        <v>39526</v>
      </c>
      <c r="O1558" s="95">
        <v>3.38</v>
      </c>
    </row>
    <row r="1559" spans="14:15" x14ac:dyDescent="0.35">
      <c r="N1559" s="47">
        <v>39527</v>
      </c>
      <c r="O1559" s="95">
        <v>3.34</v>
      </c>
    </row>
    <row r="1560" spans="14:15" x14ac:dyDescent="0.35">
      <c r="N1560" s="47">
        <v>39531</v>
      </c>
      <c r="O1560" s="95">
        <v>3.56</v>
      </c>
    </row>
    <row r="1561" spans="14:15" x14ac:dyDescent="0.35">
      <c r="N1561" s="47">
        <v>39532</v>
      </c>
      <c r="O1561" s="95">
        <v>3.51</v>
      </c>
    </row>
    <row r="1562" spans="14:15" x14ac:dyDescent="0.35">
      <c r="N1562" s="47">
        <v>39533</v>
      </c>
      <c r="O1562" s="95">
        <v>3.51</v>
      </c>
    </row>
    <row r="1563" spans="14:15" x14ac:dyDescent="0.35">
      <c r="N1563" s="47">
        <v>39534</v>
      </c>
      <c r="O1563" s="95">
        <v>3.56</v>
      </c>
    </row>
    <row r="1564" spans="14:15" x14ac:dyDescent="0.35">
      <c r="N1564" s="47">
        <v>39535</v>
      </c>
      <c r="O1564" s="95">
        <v>3.47</v>
      </c>
    </row>
    <row r="1565" spans="14:15" x14ac:dyDescent="0.35">
      <c r="N1565" s="47">
        <v>39538</v>
      </c>
      <c r="O1565" s="95">
        <v>3.45</v>
      </c>
    </row>
    <row r="1566" spans="14:15" x14ac:dyDescent="0.35">
      <c r="N1566" s="47">
        <v>39539</v>
      </c>
      <c r="O1566" s="95">
        <v>3.57</v>
      </c>
    </row>
    <row r="1567" spans="14:15" x14ac:dyDescent="0.35">
      <c r="N1567" s="47">
        <v>39540</v>
      </c>
      <c r="O1567" s="95">
        <v>3.6</v>
      </c>
    </row>
    <row r="1568" spans="14:15" x14ac:dyDescent="0.35">
      <c r="N1568" s="47">
        <v>39541</v>
      </c>
      <c r="O1568" s="95">
        <v>3.61</v>
      </c>
    </row>
    <row r="1569" spans="14:15" x14ac:dyDescent="0.35">
      <c r="N1569" s="47">
        <v>39542</v>
      </c>
      <c r="O1569" s="95">
        <v>3.5</v>
      </c>
    </row>
    <row r="1570" spans="14:15" x14ac:dyDescent="0.35">
      <c r="N1570" s="47">
        <v>39545</v>
      </c>
      <c r="O1570" s="95">
        <v>3.57</v>
      </c>
    </row>
    <row r="1571" spans="14:15" x14ac:dyDescent="0.35">
      <c r="N1571" s="47">
        <v>39546</v>
      </c>
      <c r="O1571" s="95">
        <v>3.58</v>
      </c>
    </row>
    <row r="1572" spans="14:15" x14ac:dyDescent="0.35">
      <c r="N1572" s="47">
        <v>39547</v>
      </c>
      <c r="O1572" s="95">
        <v>3.49</v>
      </c>
    </row>
    <row r="1573" spans="14:15" x14ac:dyDescent="0.35">
      <c r="N1573" s="47">
        <v>39548</v>
      </c>
      <c r="O1573" s="95">
        <v>3.55</v>
      </c>
    </row>
    <row r="1574" spans="14:15" x14ac:dyDescent="0.35">
      <c r="N1574" s="47">
        <v>39549</v>
      </c>
      <c r="O1574" s="95">
        <v>3.49</v>
      </c>
    </row>
    <row r="1575" spans="14:15" x14ac:dyDescent="0.35">
      <c r="N1575" s="47">
        <v>39552</v>
      </c>
      <c r="O1575" s="95">
        <v>3.53</v>
      </c>
    </row>
    <row r="1576" spans="14:15" x14ac:dyDescent="0.35">
      <c r="N1576" s="47">
        <v>39553</v>
      </c>
      <c r="O1576" s="95">
        <v>3.6</v>
      </c>
    </row>
    <row r="1577" spans="14:15" x14ac:dyDescent="0.35">
      <c r="N1577" s="47">
        <v>39554</v>
      </c>
      <c r="O1577" s="95">
        <v>3.72</v>
      </c>
    </row>
    <row r="1578" spans="14:15" x14ac:dyDescent="0.35">
      <c r="N1578" s="47">
        <v>39555</v>
      </c>
      <c r="O1578" s="95">
        <v>3.75</v>
      </c>
    </row>
    <row r="1579" spans="14:15" x14ac:dyDescent="0.35">
      <c r="N1579" s="47">
        <v>39556</v>
      </c>
      <c r="O1579" s="95">
        <v>3.77</v>
      </c>
    </row>
    <row r="1580" spans="14:15" x14ac:dyDescent="0.35">
      <c r="N1580" s="47">
        <v>39559</v>
      </c>
      <c r="O1580" s="95">
        <v>3.75</v>
      </c>
    </row>
    <row r="1581" spans="14:15" x14ac:dyDescent="0.35">
      <c r="N1581" s="47">
        <v>39560</v>
      </c>
      <c r="O1581" s="95">
        <v>3.74</v>
      </c>
    </row>
    <row r="1582" spans="14:15" x14ac:dyDescent="0.35">
      <c r="N1582" s="47">
        <v>39561</v>
      </c>
      <c r="O1582" s="95">
        <v>3.77</v>
      </c>
    </row>
    <row r="1583" spans="14:15" x14ac:dyDescent="0.35">
      <c r="N1583" s="47">
        <v>39562</v>
      </c>
      <c r="O1583" s="95">
        <v>3.87</v>
      </c>
    </row>
    <row r="1584" spans="14:15" x14ac:dyDescent="0.35">
      <c r="N1584" s="47">
        <v>39563</v>
      </c>
      <c r="O1584" s="95">
        <v>3.91</v>
      </c>
    </row>
    <row r="1585" spans="14:15" x14ac:dyDescent="0.35">
      <c r="N1585" s="47">
        <v>39566</v>
      </c>
      <c r="O1585" s="95">
        <v>3.86</v>
      </c>
    </row>
    <row r="1586" spans="14:15" x14ac:dyDescent="0.35">
      <c r="N1586" s="47">
        <v>39567</v>
      </c>
      <c r="O1586" s="95">
        <v>3.85</v>
      </c>
    </row>
    <row r="1587" spans="14:15" x14ac:dyDescent="0.35">
      <c r="N1587" s="47">
        <v>39568</v>
      </c>
      <c r="O1587" s="95">
        <v>3.77</v>
      </c>
    </row>
    <row r="1588" spans="14:15" x14ac:dyDescent="0.35">
      <c r="N1588" s="47">
        <v>39569</v>
      </c>
      <c r="O1588" s="95">
        <v>3.78</v>
      </c>
    </row>
    <row r="1589" spans="14:15" x14ac:dyDescent="0.35">
      <c r="N1589" s="47">
        <v>39570</v>
      </c>
      <c r="O1589" s="95">
        <v>3.89</v>
      </c>
    </row>
    <row r="1590" spans="14:15" x14ac:dyDescent="0.35">
      <c r="N1590" s="47">
        <v>39573</v>
      </c>
      <c r="O1590" s="95">
        <v>3.88</v>
      </c>
    </row>
    <row r="1591" spans="14:15" x14ac:dyDescent="0.35">
      <c r="N1591" s="47">
        <v>39574</v>
      </c>
      <c r="O1591" s="95">
        <v>3.93</v>
      </c>
    </row>
    <row r="1592" spans="14:15" x14ac:dyDescent="0.35">
      <c r="N1592" s="47">
        <v>39575</v>
      </c>
      <c r="O1592" s="95">
        <v>3.87</v>
      </c>
    </row>
    <row r="1593" spans="14:15" x14ac:dyDescent="0.35">
      <c r="N1593" s="47">
        <v>39576</v>
      </c>
      <c r="O1593" s="95">
        <v>3.79</v>
      </c>
    </row>
    <row r="1594" spans="14:15" x14ac:dyDescent="0.35">
      <c r="N1594" s="47">
        <v>39577</v>
      </c>
      <c r="O1594" s="95">
        <v>3.77</v>
      </c>
    </row>
    <row r="1595" spans="14:15" x14ac:dyDescent="0.35">
      <c r="N1595" s="47">
        <v>39580</v>
      </c>
      <c r="O1595" s="95">
        <v>3.78</v>
      </c>
    </row>
    <row r="1596" spans="14:15" x14ac:dyDescent="0.35">
      <c r="N1596" s="47">
        <v>39581</v>
      </c>
      <c r="O1596" s="95">
        <v>3.9</v>
      </c>
    </row>
    <row r="1597" spans="14:15" x14ac:dyDescent="0.35">
      <c r="N1597" s="47">
        <v>39582</v>
      </c>
      <c r="O1597" s="95">
        <v>3.92</v>
      </c>
    </row>
    <row r="1598" spans="14:15" x14ac:dyDescent="0.35">
      <c r="N1598" s="47">
        <v>39583</v>
      </c>
      <c r="O1598" s="95">
        <v>3.83</v>
      </c>
    </row>
    <row r="1599" spans="14:15" x14ac:dyDescent="0.35">
      <c r="N1599" s="47">
        <v>39584</v>
      </c>
      <c r="O1599" s="95">
        <v>3.85</v>
      </c>
    </row>
    <row r="1600" spans="14:15" x14ac:dyDescent="0.35">
      <c r="N1600" s="47">
        <v>39587</v>
      </c>
      <c r="O1600" s="95">
        <v>3.83</v>
      </c>
    </row>
    <row r="1601" spans="14:15" x14ac:dyDescent="0.35">
      <c r="N1601" s="47">
        <v>39588</v>
      </c>
      <c r="O1601" s="95">
        <v>3.78</v>
      </c>
    </row>
    <row r="1602" spans="14:15" x14ac:dyDescent="0.35">
      <c r="N1602" s="47">
        <v>39589</v>
      </c>
      <c r="O1602" s="95">
        <v>3.81</v>
      </c>
    </row>
    <row r="1603" spans="14:15" x14ac:dyDescent="0.35">
      <c r="N1603" s="47">
        <v>39590</v>
      </c>
      <c r="O1603" s="95">
        <v>3.92</v>
      </c>
    </row>
    <row r="1604" spans="14:15" x14ac:dyDescent="0.35">
      <c r="N1604" s="47">
        <v>39591</v>
      </c>
      <c r="O1604" s="95">
        <v>3.85</v>
      </c>
    </row>
    <row r="1605" spans="14:15" x14ac:dyDescent="0.35">
      <c r="N1605" s="47">
        <v>39595</v>
      </c>
      <c r="O1605" s="95">
        <v>3.93</v>
      </c>
    </row>
    <row r="1606" spans="14:15" x14ac:dyDescent="0.35">
      <c r="N1606" s="47">
        <v>39596</v>
      </c>
      <c r="O1606" s="95">
        <v>4.03</v>
      </c>
    </row>
    <row r="1607" spans="14:15" x14ac:dyDescent="0.35">
      <c r="N1607" s="47">
        <v>39597</v>
      </c>
      <c r="O1607" s="95">
        <v>4.08</v>
      </c>
    </row>
    <row r="1608" spans="14:15" x14ac:dyDescent="0.35">
      <c r="N1608" s="47">
        <v>39598</v>
      </c>
      <c r="O1608" s="95">
        <v>4.0599999999999996</v>
      </c>
    </row>
    <row r="1609" spans="14:15" x14ac:dyDescent="0.35">
      <c r="N1609" s="47">
        <v>39601</v>
      </c>
      <c r="O1609" s="95">
        <v>3.98</v>
      </c>
    </row>
    <row r="1610" spans="14:15" x14ac:dyDescent="0.35">
      <c r="N1610" s="47">
        <v>39602</v>
      </c>
      <c r="O1610" s="95">
        <v>3.92</v>
      </c>
    </row>
    <row r="1611" spans="14:15" x14ac:dyDescent="0.35">
      <c r="N1611" s="47">
        <v>39603</v>
      </c>
      <c r="O1611" s="95">
        <v>3.98</v>
      </c>
    </row>
    <row r="1612" spans="14:15" x14ac:dyDescent="0.35">
      <c r="N1612" s="47">
        <v>39604</v>
      </c>
      <c r="O1612" s="95">
        <v>4.0599999999999996</v>
      </c>
    </row>
    <row r="1613" spans="14:15" x14ac:dyDescent="0.35">
      <c r="N1613" s="47">
        <v>39605</v>
      </c>
      <c r="O1613" s="95">
        <v>3.94</v>
      </c>
    </row>
    <row r="1614" spans="14:15" x14ac:dyDescent="0.35">
      <c r="N1614" s="47">
        <v>39608</v>
      </c>
      <c r="O1614" s="95">
        <v>4.0199999999999996</v>
      </c>
    </row>
    <row r="1615" spans="14:15" x14ac:dyDescent="0.35">
      <c r="N1615" s="47">
        <v>39609</v>
      </c>
      <c r="O1615" s="95">
        <v>4.1100000000000003</v>
      </c>
    </row>
    <row r="1616" spans="14:15" x14ac:dyDescent="0.35">
      <c r="N1616" s="47">
        <v>39610</v>
      </c>
      <c r="O1616" s="95">
        <v>4.0999999999999996</v>
      </c>
    </row>
    <row r="1617" spans="14:15" x14ac:dyDescent="0.35">
      <c r="N1617" s="47">
        <v>39611</v>
      </c>
      <c r="O1617" s="95">
        <v>4.2300000000000004</v>
      </c>
    </row>
    <row r="1618" spans="14:15" x14ac:dyDescent="0.35">
      <c r="N1618" s="47">
        <v>39612</v>
      </c>
      <c r="O1618" s="95">
        <v>4.2699999999999996</v>
      </c>
    </row>
    <row r="1619" spans="14:15" x14ac:dyDescent="0.35">
      <c r="N1619" s="47">
        <v>39615</v>
      </c>
      <c r="O1619" s="95">
        <v>4.25</v>
      </c>
    </row>
    <row r="1620" spans="14:15" x14ac:dyDescent="0.35">
      <c r="N1620" s="47">
        <v>39616</v>
      </c>
      <c r="O1620" s="95">
        <v>4.2300000000000004</v>
      </c>
    </row>
    <row r="1621" spans="14:15" x14ac:dyDescent="0.35">
      <c r="N1621" s="47">
        <v>39617</v>
      </c>
      <c r="O1621" s="95">
        <v>4.16</v>
      </c>
    </row>
    <row r="1622" spans="14:15" x14ac:dyDescent="0.35">
      <c r="N1622" s="47">
        <v>39618</v>
      </c>
      <c r="O1622" s="95">
        <v>4.22</v>
      </c>
    </row>
    <row r="1623" spans="14:15" x14ac:dyDescent="0.35">
      <c r="N1623" s="47">
        <v>39619</v>
      </c>
      <c r="O1623" s="95">
        <v>4.16</v>
      </c>
    </row>
    <row r="1624" spans="14:15" x14ac:dyDescent="0.35">
      <c r="N1624" s="47">
        <v>39622</v>
      </c>
      <c r="O1624" s="95">
        <v>4.1900000000000004</v>
      </c>
    </row>
    <row r="1625" spans="14:15" x14ac:dyDescent="0.35">
      <c r="N1625" s="47">
        <v>39623</v>
      </c>
      <c r="O1625" s="95">
        <v>4.0999999999999996</v>
      </c>
    </row>
    <row r="1626" spans="14:15" x14ac:dyDescent="0.35">
      <c r="N1626" s="47">
        <v>39624</v>
      </c>
      <c r="O1626" s="95">
        <v>4.12</v>
      </c>
    </row>
    <row r="1627" spans="14:15" x14ac:dyDescent="0.35">
      <c r="N1627" s="47">
        <v>39625</v>
      </c>
      <c r="O1627" s="95">
        <v>4.07</v>
      </c>
    </row>
    <row r="1628" spans="14:15" x14ac:dyDescent="0.35">
      <c r="N1628" s="47">
        <v>39626</v>
      </c>
      <c r="O1628" s="95">
        <v>3.99</v>
      </c>
    </row>
    <row r="1629" spans="14:15" x14ac:dyDescent="0.35">
      <c r="N1629" s="47">
        <v>39629</v>
      </c>
      <c r="O1629" s="95">
        <v>3.99</v>
      </c>
    </row>
    <row r="1630" spans="14:15" x14ac:dyDescent="0.35">
      <c r="N1630" s="47">
        <v>39630</v>
      </c>
      <c r="O1630" s="95">
        <v>4.01</v>
      </c>
    </row>
    <row r="1631" spans="14:15" x14ac:dyDescent="0.35">
      <c r="N1631" s="47">
        <v>39631</v>
      </c>
      <c r="O1631" s="95">
        <v>3.99</v>
      </c>
    </row>
    <row r="1632" spans="14:15" x14ac:dyDescent="0.35">
      <c r="N1632" s="47">
        <v>39632</v>
      </c>
      <c r="O1632" s="95">
        <v>3.99</v>
      </c>
    </row>
    <row r="1633" spans="14:15" x14ac:dyDescent="0.35">
      <c r="N1633" s="47">
        <v>39636</v>
      </c>
      <c r="O1633" s="95">
        <v>3.95</v>
      </c>
    </row>
    <row r="1634" spans="14:15" x14ac:dyDescent="0.35">
      <c r="N1634" s="47">
        <v>39637</v>
      </c>
      <c r="O1634" s="95">
        <v>3.91</v>
      </c>
    </row>
    <row r="1635" spans="14:15" x14ac:dyDescent="0.35">
      <c r="N1635" s="47">
        <v>39638</v>
      </c>
      <c r="O1635" s="95">
        <v>3.85</v>
      </c>
    </row>
    <row r="1636" spans="14:15" x14ac:dyDescent="0.35">
      <c r="N1636" s="47">
        <v>39639</v>
      </c>
      <c r="O1636" s="95">
        <v>3.83</v>
      </c>
    </row>
    <row r="1637" spans="14:15" x14ac:dyDescent="0.35">
      <c r="N1637" s="47">
        <v>39640</v>
      </c>
      <c r="O1637" s="95">
        <v>3.96</v>
      </c>
    </row>
    <row r="1638" spans="14:15" x14ac:dyDescent="0.35">
      <c r="N1638" s="47">
        <v>39643</v>
      </c>
      <c r="O1638" s="95">
        <v>3.9</v>
      </c>
    </row>
    <row r="1639" spans="14:15" x14ac:dyDescent="0.35">
      <c r="N1639" s="47">
        <v>39644</v>
      </c>
      <c r="O1639" s="95">
        <v>3.87</v>
      </c>
    </row>
    <row r="1640" spans="14:15" x14ac:dyDescent="0.35">
      <c r="N1640" s="47">
        <v>39645</v>
      </c>
      <c r="O1640" s="95">
        <v>3.97</v>
      </c>
    </row>
    <row r="1641" spans="14:15" x14ac:dyDescent="0.35">
      <c r="N1641" s="47">
        <v>39646</v>
      </c>
      <c r="O1641" s="95">
        <v>4.07</v>
      </c>
    </row>
    <row r="1642" spans="14:15" x14ac:dyDescent="0.35">
      <c r="N1642" s="47">
        <v>39647</v>
      </c>
      <c r="O1642" s="95">
        <v>4.1100000000000003</v>
      </c>
    </row>
    <row r="1643" spans="14:15" x14ac:dyDescent="0.35">
      <c r="N1643" s="47">
        <v>39650</v>
      </c>
      <c r="O1643" s="95">
        <v>4.09</v>
      </c>
    </row>
    <row r="1644" spans="14:15" x14ac:dyDescent="0.35">
      <c r="N1644" s="47">
        <v>39651</v>
      </c>
      <c r="O1644" s="95">
        <v>4.1399999999999997</v>
      </c>
    </row>
    <row r="1645" spans="14:15" x14ac:dyDescent="0.35">
      <c r="N1645" s="47">
        <v>39652</v>
      </c>
      <c r="O1645" s="95">
        <v>4.16</v>
      </c>
    </row>
    <row r="1646" spans="14:15" x14ac:dyDescent="0.35">
      <c r="N1646" s="47">
        <v>39653</v>
      </c>
      <c r="O1646" s="95">
        <v>4.03</v>
      </c>
    </row>
    <row r="1647" spans="14:15" x14ac:dyDescent="0.35">
      <c r="N1647" s="47">
        <v>39654</v>
      </c>
      <c r="O1647" s="95">
        <v>4.13</v>
      </c>
    </row>
    <row r="1648" spans="14:15" x14ac:dyDescent="0.35">
      <c r="N1648" s="47">
        <v>39657</v>
      </c>
      <c r="O1648" s="95">
        <v>4.0599999999999996</v>
      </c>
    </row>
    <row r="1649" spans="14:15" x14ac:dyDescent="0.35">
      <c r="N1649" s="47">
        <v>39658</v>
      </c>
      <c r="O1649" s="95">
        <v>4.09</v>
      </c>
    </row>
    <row r="1650" spans="14:15" x14ac:dyDescent="0.35">
      <c r="N1650" s="47">
        <v>39659</v>
      </c>
      <c r="O1650" s="95">
        <v>4.07</v>
      </c>
    </row>
    <row r="1651" spans="14:15" x14ac:dyDescent="0.35">
      <c r="N1651" s="47">
        <v>39660</v>
      </c>
      <c r="O1651" s="95">
        <v>3.99</v>
      </c>
    </row>
    <row r="1652" spans="14:15" x14ac:dyDescent="0.35">
      <c r="N1652" s="47">
        <v>39661</v>
      </c>
      <c r="O1652" s="95">
        <v>3.97</v>
      </c>
    </row>
    <row r="1653" spans="14:15" x14ac:dyDescent="0.35">
      <c r="N1653" s="47">
        <v>39664</v>
      </c>
      <c r="O1653" s="95">
        <v>3.98</v>
      </c>
    </row>
    <row r="1654" spans="14:15" x14ac:dyDescent="0.35">
      <c r="N1654" s="47">
        <v>39665</v>
      </c>
      <c r="O1654" s="95">
        <v>4.04</v>
      </c>
    </row>
    <row r="1655" spans="14:15" x14ac:dyDescent="0.35">
      <c r="N1655" s="47">
        <v>39666</v>
      </c>
      <c r="O1655" s="95">
        <v>4.0599999999999996</v>
      </c>
    </row>
    <row r="1656" spans="14:15" x14ac:dyDescent="0.35">
      <c r="N1656" s="47">
        <v>39667</v>
      </c>
      <c r="O1656" s="95">
        <v>3.92</v>
      </c>
    </row>
    <row r="1657" spans="14:15" x14ac:dyDescent="0.35">
      <c r="N1657" s="47">
        <v>39668</v>
      </c>
      <c r="O1657" s="95">
        <v>3.94</v>
      </c>
    </row>
    <row r="1658" spans="14:15" x14ac:dyDescent="0.35">
      <c r="N1658" s="47">
        <v>39671</v>
      </c>
      <c r="O1658" s="95">
        <v>3.99</v>
      </c>
    </row>
    <row r="1659" spans="14:15" x14ac:dyDescent="0.35">
      <c r="N1659" s="47">
        <v>39672</v>
      </c>
      <c r="O1659" s="95">
        <v>3.91</v>
      </c>
    </row>
    <row r="1660" spans="14:15" x14ac:dyDescent="0.35">
      <c r="N1660" s="47">
        <v>39673</v>
      </c>
      <c r="O1660" s="95">
        <v>3.94</v>
      </c>
    </row>
    <row r="1661" spans="14:15" x14ac:dyDescent="0.35">
      <c r="N1661" s="47">
        <v>39674</v>
      </c>
      <c r="O1661" s="95">
        <v>3.89</v>
      </c>
    </row>
    <row r="1662" spans="14:15" x14ac:dyDescent="0.35">
      <c r="N1662" s="47">
        <v>39675</v>
      </c>
      <c r="O1662" s="95">
        <v>3.84</v>
      </c>
    </row>
    <row r="1663" spans="14:15" x14ac:dyDescent="0.35">
      <c r="N1663" s="47">
        <v>39678</v>
      </c>
      <c r="O1663" s="95">
        <v>3.82</v>
      </c>
    </row>
    <row r="1664" spans="14:15" x14ac:dyDescent="0.35">
      <c r="N1664" s="47">
        <v>39679</v>
      </c>
      <c r="O1664" s="95">
        <v>3.83</v>
      </c>
    </row>
    <row r="1665" spans="14:15" x14ac:dyDescent="0.35">
      <c r="N1665" s="47">
        <v>39680</v>
      </c>
      <c r="O1665" s="95">
        <v>3.79</v>
      </c>
    </row>
    <row r="1666" spans="14:15" x14ac:dyDescent="0.35">
      <c r="N1666" s="47">
        <v>39681</v>
      </c>
      <c r="O1666" s="95">
        <v>3.84</v>
      </c>
    </row>
    <row r="1667" spans="14:15" x14ac:dyDescent="0.35">
      <c r="N1667" s="47">
        <v>39682</v>
      </c>
      <c r="O1667" s="95">
        <v>3.87</v>
      </c>
    </row>
    <row r="1668" spans="14:15" x14ac:dyDescent="0.35">
      <c r="N1668" s="47">
        <v>39685</v>
      </c>
      <c r="O1668" s="95">
        <v>3.79</v>
      </c>
    </row>
    <row r="1669" spans="14:15" x14ac:dyDescent="0.35">
      <c r="N1669" s="47">
        <v>39686</v>
      </c>
      <c r="O1669" s="95">
        <v>3.79</v>
      </c>
    </row>
    <row r="1670" spans="14:15" x14ac:dyDescent="0.35">
      <c r="N1670" s="47">
        <v>39687</v>
      </c>
      <c r="O1670" s="95">
        <v>3.77</v>
      </c>
    </row>
    <row r="1671" spans="14:15" x14ac:dyDescent="0.35">
      <c r="N1671" s="47">
        <v>39688</v>
      </c>
      <c r="O1671" s="95">
        <v>3.79</v>
      </c>
    </row>
    <row r="1672" spans="14:15" x14ac:dyDescent="0.35">
      <c r="N1672" s="47">
        <v>39689</v>
      </c>
      <c r="O1672" s="95">
        <v>3.83</v>
      </c>
    </row>
    <row r="1673" spans="14:15" x14ac:dyDescent="0.35">
      <c r="N1673" s="47">
        <v>39693</v>
      </c>
      <c r="O1673" s="95">
        <v>3.74</v>
      </c>
    </row>
    <row r="1674" spans="14:15" x14ac:dyDescent="0.35">
      <c r="N1674" s="47">
        <v>39694</v>
      </c>
      <c r="O1674" s="95">
        <v>3.71</v>
      </c>
    </row>
    <row r="1675" spans="14:15" x14ac:dyDescent="0.35">
      <c r="N1675" s="47">
        <v>39695</v>
      </c>
      <c r="O1675" s="95">
        <v>3.64</v>
      </c>
    </row>
    <row r="1676" spans="14:15" x14ac:dyDescent="0.35">
      <c r="N1676" s="47">
        <v>39696</v>
      </c>
      <c r="O1676" s="95">
        <v>3.66</v>
      </c>
    </row>
    <row r="1677" spans="14:15" x14ac:dyDescent="0.35">
      <c r="N1677" s="47">
        <v>39699</v>
      </c>
      <c r="O1677" s="95">
        <v>3.66</v>
      </c>
    </row>
    <row r="1678" spans="14:15" x14ac:dyDescent="0.35">
      <c r="N1678" s="47">
        <v>39700</v>
      </c>
      <c r="O1678" s="95">
        <v>3.62</v>
      </c>
    </row>
    <row r="1679" spans="14:15" x14ac:dyDescent="0.35">
      <c r="N1679" s="47">
        <v>39701</v>
      </c>
      <c r="O1679" s="95">
        <v>3.65</v>
      </c>
    </row>
    <row r="1680" spans="14:15" x14ac:dyDescent="0.35">
      <c r="N1680" s="47">
        <v>39702</v>
      </c>
      <c r="O1680" s="95">
        <v>3.64</v>
      </c>
    </row>
    <row r="1681" spans="14:15" x14ac:dyDescent="0.35">
      <c r="N1681" s="47">
        <v>39703</v>
      </c>
      <c r="O1681" s="95">
        <v>3.74</v>
      </c>
    </row>
    <row r="1682" spans="14:15" x14ac:dyDescent="0.35">
      <c r="N1682" s="47">
        <v>39706</v>
      </c>
      <c r="O1682" s="95">
        <v>3.47</v>
      </c>
    </row>
    <row r="1683" spans="14:15" x14ac:dyDescent="0.35">
      <c r="N1683" s="47">
        <v>39707</v>
      </c>
      <c r="O1683" s="95">
        <v>3.48</v>
      </c>
    </row>
    <row r="1684" spans="14:15" x14ac:dyDescent="0.35">
      <c r="N1684" s="47">
        <v>39708</v>
      </c>
      <c r="O1684" s="95">
        <v>3.41</v>
      </c>
    </row>
    <row r="1685" spans="14:15" x14ac:dyDescent="0.35">
      <c r="N1685" s="47">
        <v>39709</v>
      </c>
      <c r="O1685" s="95">
        <v>3.54</v>
      </c>
    </row>
    <row r="1686" spans="14:15" x14ac:dyDescent="0.35">
      <c r="N1686" s="47">
        <v>39710</v>
      </c>
      <c r="O1686" s="95">
        <v>3.78</v>
      </c>
    </row>
    <row r="1687" spans="14:15" x14ac:dyDescent="0.35">
      <c r="N1687" s="47">
        <v>39713</v>
      </c>
      <c r="O1687" s="95">
        <v>3.83</v>
      </c>
    </row>
    <row r="1688" spans="14:15" x14ac:dyDescent="0.35">
      <c r="N1688" s="47">
        <v>39714</v>
      </c>
      <c r="O1688" s="95">
        <v>3.85</v>
      </c>
    </row>
    <row r="1689" spans="14:15" x14ac:dyDescent="0.35">
      <c r="N1689" s="47">
        <v>39715</v>
      </c>
      <c r="O1689" s="95">
        <v>3.8</v>
      </c>
    </row>
    <row r="1690" spans="14:15" x14ac:dyDescent="0.35">
      <c r="N1690" s="47">
        <v>39716</v>
      </c>
      <c r="O1690" s="95">
        <v>3.88</v>
      </c>
    </row>
    <row r="1691" spans="14:15" x14ac:dyDescent="0.35">
      <c r="N1691" s="47">
        <v>39717</v>
      </c>
      <c r="O1691" s="95">
        <v>3.85</v>
      </c>
    </row>
    <row r="1692" spans="14:15" x14ac:dyDescent="0.35">
      <c r="N1692" s="47">
        <v>39720</v>
      </c>
      <c r="O1692" s="95">
        <v>3.61</v>
      </c>
    </row>
    <row r="1693" spans="14:15" x14ac:dyDescent="0.35">
      <c r="N1693" s="47">
        <v>39721</v>
      </c>
      <c r="O1693" s="95">
        <v>3.85</v>
      </c>
    </row>
    <row r="1694" spans="14:15" x14ac:dyDescent="0.35">
      <c r="N1694" s="47">
        <v>39722</v>
      </c>
      <c r="O1694" s="95">
        <v>3.77</v>
      </c>
    </row>
    <row r="1695" spans="14:15" x14ac:dyDescent="0.35">
      <c r="N1695" s="47">
        <v>39723</v>
      </c>
      <c r="O1695" s="95">
        <v>3.66</v>
      </c>
    </row>
    <row r="1696" spans="14:15" x14ac:dyDescent="0.35">
      <c r="N1696" s="47">
        <v>39724</v>
      </c>
      <c r="O1696" s="95">
        <v>3.63</v>
      </c>
    </row>
    <row r="1697" spans="14:15" x14ac:dyDescent="0.35">
      <c r="N1697" s="47">
        <v>39727</v>
      </c>
      <c r="O1697" s="95">
        <v>3.48</v>
      </c>
    </row>
    <row r="1698" spans="14:15" x14ac:dyDescent="0.35">
      <c r="N1698" s="47">
        <v>39728</v>
      </c>
      <c r="O1698" s="95">
        <v>3.5</v>
      </c>
    </row>
    <row r="1699" spans="14:15" x14ac:dyDescent="0.35">
      <c r="N1699" s="47">
        <v>39729</v>
      </c>
      <c r="O1699" s="95">
        <v>3.72</v>
      </c>
    </row>
    <row r="1700" spans="14:15" x14ac:dyDescent="0.35">
      <c r="N1700" s="47">
        <v>39730</v>
      </c>
      <c r="O1700" s="95">
        <v>3.84</v>
      </c>
    </row>
    <row r="1701" spans="14:15" x14ac:dyDescent="0.35">
      <c r="N1701" s="47">
        <v>39731</v>
      </c>
      <c r="O1701" s="95">
        <v>3.89</v>
      </c>
    </row>
    <row r="1702" spans="14:15" x14ac:dyDescent="0.35">
      <c r="N1702" s="47">
        <v>39735</v>
      </c>
      <c r="O1702" s="95">
        <v>4.08</v>
      </c>
    </row>
    <row r="1703" spans="14:15" x14ac:dyDescent="0.35">
      <c r="N1703" s="47">
        <v>39736</v>
      </c>
      <c r="O1703" s="95">
        <v>4.04</v>
      </c>
    </row>
    <row r="1704" spans="14:15" x14ac:dyDescent="0.35">
      <c r="N1704" s="47">
        <v>39737</v>
      </c>
      <c r="O1704" s="95">
        <v>3.99</v>
      </c>
    </row>
    <row r="1705" spans="14:15" x14ac:dyDescent="0.35">
      <c r="N1705" s="47">
        <v>39738</v>
      </c>
      <c r="O1705" s="95">
        <v>3.98</v>
      </c>
    </row>
    <row r="1706" spans="14:15" x14ac:dyDescent="0.35">
      <c r="N1706" s="47">
        <v>39741</v>
      </c>
      <c r="O1706" s="95">
        <v>3.91</v>
      </c>
    </row>
    <row r="1707" spans="14:15" x14ac:dyDescent="0.35">
      <c r="N1707" s="47">
        <v>39742</v>
      </c>
      <c r="O1707" s="95">
        <v>3.76</v>
      </c>
    </row>
    <row r="1708" spans="14:15" x14ac:dyDescent="0.35">
      <c r="N1708" s="47">
        <v>39743</v>
      </c>
      <c r="O1708" s="95">
        <v>3.65</v>
      </c>
    </row>
    <row r="1709" spans="14:15" x14ac:dyDescent="0.35">
      <c r="N1709" s="47">
        <v>39744</v>
      </c>
      <c r="O1709" s="95">
        <v>3.63</v>
      </c>
    </row>
    <row r="1710" spans="14:15" x14ac:dyDescent="0.35">
      <c r="N1710" s="47">
        <v>39745</v>
      </c>
      <c r="O1710" s="95">
        <v>3.76</v>
      </c>
    </row>
    <row r="1711" spans="14:15" x14ac:dyDescent="0.35">
      <c r="N1711" s="47">
        <v>39748</v>
      </c>
      <c r="O1711" s="95">
        <v>3.79</v>
      </c>
    </row>
    <row r="1712" spans="14:15" x14ac:dyDescent="0.35">
      <c r="N1712" s="47">
        <v>39749</v>
      </c>
      <c r="O1712" s="95">
        <v>3.89</v>
      </c>
    </row>
    <row r="1713" spans="14:15" x14ac:dyDescent="0.35">
      <c r="N1713" s="47">
        <v>39750</v>
      </c>
      <c r="O1713" s="95">
        <v>3.93</v>
      </c>
    </row>
    <row r="1714" spans="14:15" x14ac:dyDescent="0.35">
      <c r="N1714" s="47">
        <v>39751</v>
      </c>
      <c r="O1714" s="95">
        <v>4</v>
      </c>
    </row>
    <row r="1715" spans="14:15" x14ac:dyDescent="0.35">
      <c r="N1715" s="47">
        <v>39752</v>
      </c>
      <c r="O1715" s="95">
        <v>4.01</v>
      </c>
    </row>
    <row r="1716" spans="14:15" x14ac:dyDescent="0.35">
      <c r="N1716" s="47">
        <v>39755</v>
      </c>
      <c r="O1716" s="95">
        <v>3.96</v>
      </c>
    </row>
    <row r="1717" spans="14:15" x14ac:dyDescent="0.35">
      <c r="N1717" s="47">
        <v>39756</v>
      </c>
      <c r="O1717" s="95">
        <v>3.81</v>
      </c>
    </row>
    <row r="1718" spans="14:15" x14ac:dyDescent="0.35">
      <c r="N1718" s="47">
        <v>39757</v>
      </c>
      <c r="O1718" s="95">
        <v>3.73</v>
      </c>
    </row>
    <row r="1719" spans="14:15" x14ac:dyDescent="0.35">
      <c r="N1719" s="47">
        <v>39758</v>
      </c>
      <c r="O1719" s="95">
        <v>3.75</v>
      </c>
    </row>
    <row r="1720" spans="14:15" x14ac:dyDescent="0.35">
      <c r="N1720" s="47">
        <v>39759</v>
      </c>
      <c r="O1720" s="95">
        <v>3.83</v>
      </c>
    </row>
    <row r="1721" spans="14:15" x14ac:dyDescent="0.35">
      <c r="N1721" s="47">
        <v>39762</v>
      </c>
      <c r="O1721" s="95">
        <v>3.82</v>
      </c>
    </row>
    <row r="1722" spans="14:15" x14ac:dyDescent="0.35">
      <c r="N1722" s="47">
        <v>39764</v>
      </c>
      <c r="O1722" s="95">
        <v>3.75</v>
      </c>
    </row>
    <row r="1723" spans="14:15" x14ac:dyDescent="0.35">
      <c r="N1723" s="47">
        <v>39765</v>
      </c>
      <c r="O1723" s="95">
        <v>3.84</v>
      </c>
    </row>
    <row r="1724" spans="14:15" x14ac:dyDescent="0.35">
      <c r="N1724" s="47">
        <v>39766</v>
      </c>
      <c r="O1724" s="95">
        <v>3.72</v>
      </c>
    </row>
    <row r="1725" spans="14:15" x14ac:dyDescent="0.35">
      <c r="N1725" s="47">
        <v>39769</v>
      </c>
      <c r="O1725" s="95">
        <v>3.68</v>
      </c>
    </row>
    <row r="1726" spans="14:15" x14ac:dyDescent="0.35">
      <c r="N1726" s="47">
        <v>39770</v>
      </c>
      <c r="O1726" s="95">
        <v>3.53</v>
      </c>
    </row>
    <row r="1727" spans="14:15" x14ac:dyDescent="0.35">
      <c r="N1727" s="47">
        <v>39771</v>
      </c>
      <c r="O1727" s="95">
        <v>3.38</v>
      </c>
    </row>
    <row r="1728" spans="14:15" x14ac:dyDescent="0.35">
      <c r="N1728" s="47">
        <v>39772</v>
      </c>
      <c r="O1728" s="95">
        <v>3.1</v>
      </c>
    </row>
    <row r="1729" spans="14:15" x14ac:dyDescent="0.35">
      <c r="N1729" s="47">
        <v>39773</v>
      </c>
      <c r="O1729" s="95">
        <v>3.2</v>
      </c>
    </row>
    <row r="1730" spans="14:15" x14ac:dyDescent="0.35">
      <c r="N1730" s="47">
        <v>39776</v>
      </c>
      <c r="O1730" s="95">
        <v>3.35</v>
      </c>
    </row>
    <row r="1731" spans="14:15" x14ac:dyDescent="0.35">
      <c r="N1731" s="47">
        <v>39777</v>
      </c>
      <c r="O1731" s="95">
        <v>3.11</v>
      </c>
    </row>
    <row r="1732" spans="14:15" x14ac:dyDescent="0.35">
      <c r="N1732" s="47">
        <v>39778</v>
      </c>
      <c r="O1732" s="95">
        <v>2.99</v>
      </c>
    </row>
    <row r="1733" spans="14:15" x14ac:dyDescent="0.35">
      <c r="N1733" s="47">
        <v>39780</v>
      </c>
      <c r="O1733" s="95">
        <v>2.93</v>
      </c>
    </row>
    <row r="1734" spans="14:15" x14ac:dyDescent="0.35">
      <c r="N1734" s="47">
        <v>39783</v>
      </c>
      <c r="O1734" s="95">
        <v>2.72</v>
      </c>
    </row>
    <row r="1735" spans="14:15" x14ac:dyDescent="0.35">
      <c r="N1735" s="47">
        <v>39784</v>
      </c>
      <c r="O1735" s="95">
        <v>2.68</v>
      </c>
    </row>
    <row r="1736" spans="14:15" x14ac:dyDescent="0.35">
      <c r="N1736" s="47">
        <v>39785</v>
      </c>
      <c r="O1736" s="95">
        <v>2.67</v>
      </c>
    </row>
    <row r="1737" spans="14:15" x14ac:dyDescent="0.35">
      <c r="N1737" s="47">
        <v>39786</v>
      </c>
      <c r="O1737" s="95">
        <v>2.5499999999999998</v>
      </c>
    </row>
    <row r="1738" spans="14:15" x14ac:dyDescent="0.35">
      <c r="N1738" s="47">
        <v>39787</v>
      </c>
      <c r="O1738" s="95">
        <v>2.67</v>
      </c>
    </row>
    <row r="1739" spans="14:15" x14ac:dyDescent="0.35">
      <c r="N1739" s="47">
        <v>39790</v>
      </c>
      <c r="O1739" s="95">
        <v>2.77</v>
      </c>
    </row>
    <row r="1740" spans="14:15" x14ac:dyDescent="0.35">
      <c r="N1740" s="47">
        <v>39791</v>
      </c>
      <c r="O1740" s="95">
        <v>2.67</v>
      </c>
    </row>
    <row r="1741" spans="14:15" x14ac:dyDescent="0.35">
      <c r="N1741" s="47">
        <v>39792</v>
      </c>
      <c r="O1741" s="95">
        <v>2.69</v>
      </c>
    </row>
    <row r="1742" spans="14:15" x14ac:dyDescent="0.35">
      <c r="N1742" s="47">
        <v>39793</v>
      </c>
      <c r="O1742" s="95">
        <v>2.64</v>
      </c>
    </row>
    <row r="1743" spans="14:15" x14ac:dyDescent="0.35">
      <c r="N1743" s="47">
        <v>39794</v>
      </c>
      <c r="O1743" s="95">
        <v>2.6</v>
      </c>
    </row>
    <row r="1744" spans="14:15" x14ac:dyDescent="0.35">
      <c r="N1744" s="47">
        <v>39797</v>
      </c>
      <c r="O1744" s="95">
        <v>2.5299999999999998</v>
      </c>
    </row>
    <row r="1745" spans="14:15" x14ac:dyDescent="0.35">
      <c r="N1745" s="47">
        <v>39798</v>
      </c>
      <c r="O1745" s="95">
        <v>2.37</v>
      </c>
    </row>
    <row r="1746" spans="14:15" x14ac:dyDescent="0.35">
      <c r="N1746" s="47">
        <v>39799</v>
      </c>
      <c r="O1746" s="95">
        <v>2.2000000000000002</v>
      </c>
    </row>
    <row r="1747" spans="14:15" x14ac:dyDescent="0.35">
      <c r="N1747" s="47">
        <v>39800</v>
      </c>
      <c r="O1747" s="95">
        <v>2.08</v>
      </c>
    </row>
    <row r="1748" spans="14:15" x14ac:dyDescent="0.35">
      <c r="N1748" s="47">
        <v>39801</v>
      </c>
      <c r="O1748" s="95">
        <v>2.13</v>
      </c>
    </row>
    <row r="1749" spans="14:15" x14ac:dyDescent="0.35">
      <c r="N1749" s="47">
        <v>39804</v>
      </c>
      <c r="O1749" s="95">
        <v>2.16</v>
      </c>
    </row>
    <row r="1750" spans="14:15" x14ac:dyDescent="0.35">
      <c r="N1750" s="47">
        <v>39805</v>
      </c>
      <c r="O1750" s="95">
        <v>2.1800000000000002</v>
      </c>
    </row>
    <row r="1751" spans="14:15" x14ac:dyDescent="0.35">
      <c r="N1751" s="47">
        <v>39806</v>
      </c>
      <c r="O1751" s="95">
        <v>2.2000000000000002</v>
      </c>
    </row>
    <row r="1752" spans="14:15" x14ac:dyDescent="0.35">
      <c r="N1752" s="47">
        <v>39808</v>
      </c>
      <c r="O1752" s="95">
        <v>2.16</v>
      </c>
    </row>
    <row r="1753" spans="14:15" x14ac:dyDescent="0.35">
      <c r="N1753" s="47">
        <v>39811</v>
      </c>
      <c r="O1753" s="95">
        <v>2.13</v>
      </c>
    </row>
    <row r="1754" spans="14:15" x14ac:dyDescent="0.35">
      <c r="N1754" s="47">
        <v>39812</v>
      </c>
      <c r="O1754" s="95">
        <v>2.11</v>
      </c>
    </row>
    <row r="1755" spans="14:15" x14ac:dyDescent="0.35">
      <c r="N1755" s="47">
        <v>39813</v>
      </c>
      <c r="O1755" s="95">
        <v>2.25</v>
      </c>
    </row>
    <row r="1756" spans="14:15" x14ac:dyDescent="0.35">
      <c r="N1756" s="47">
        <v>39815</v>
      </c>
      <c r="O1756" s="95">
        <v>2.46</v>
      </c>
    </row>
    <row r="1757" spans="14:15" x14ac:dyDescent="0.35">
      <c r="N1757" s="47">
        <v>39818</v>
      </c>
      <c r="O1757" s="95">
        <v>2.4900000000000002</v>
      </c>
    </row>
    <row r="1758" spans="14:15" x14ac:dyDescent="0.35">
      <c r="N1758" s="47">
        <v>39819</v>
      </c>
      <c r="O1758" s="95">
        <v>2.5099999999999998</v>
      </c>
    </row>
    <row r="1759" spans="14:15" x14ac:dyDescent="0.35">
      <c r="N1759" s="47">
        <v>39820</v>
      </c>
      <c r="O1759" s="95">
        <v>2.52</v>
      </c>
    </row>
    <row r="1760" spans="14:15" x14ac:dyDescent="0.35">
      <c r="N1760" s="47">
        <v>39821</v>
      </c>
      <c r="O1760" s="95">
        <v>2.4700000000000002</v>
      </c>
    </row>
    <row r="1761" spans="14:15" x14ac:dyDescent="0.35">
      <c r="N1761" s="47">
        <v>39822</v>
      </c>
      <c r="O1761" s="95">
        <v>2.4300000000000002</v>
      </c>
    </row>
    <row r="1762" spans="14:15" x14ac:dyDescent="0.35">
      <c r="N1762" s="47">
        <v>39825</v>
      </c>
      <c r="O1762" s="95">
        <v>2.34</v>
      </c>
    </row>
    <row r="1763" spans="14:15" x14ac:dyDescent="0.35">
      <c r="N1763" s="47">
        <v>39826</v>
      </c>
      <c r="O1763" s="95">
        <v>2.33</v>
      </c>
    </row>
    <row r="1764" spans="14:15" x14ac:dyDescent="0.35">
      <c r="N1764" s="47">
        <v>39827</v>
      </c>
      <c r="O1764" s="95">
        <v>2.2400000000000002</v>
      </c>
    </row>
    <row r="1765" spans="14:15" x14ac:dyDescent="0.35">
      <c r="N1765" s="47">
        <v>39828</v>
      </c>
      <c r="O1765" s="95">
        <v>2.23</v>
      </c>
    </row>
    <row r="1766" spans="14:15" x14ac:dyDescent="0.35">
      <c r="N1766" s="47">
        <v>39829</v>
      </c>
      <c r="O1766" s="95">
        <v>2.36</v>
      </c>
    </row>
    <row r="1767" spans="14:15" x14ac:dyDescent="0.35">
      <c r="N1767" s="47">
        <v>39833</v>
      </c>
      <c r="O1767" s="95">
        <v>2.4</v>
      </c>
    </row>
    <row r="1768" spans="14:15" x14ac:dyDescent="0.35">
      <c r="N1768" s="47">
        <v>39834</v>
      </c>
      <c r="O1768" s="95">
        <v>2.56</v>
      </c>
    </row>
    <row r="1769" spans="14:15" x14ac:dyDescent="0.35">
      <c r="N1769" s="47">
        <v>39835</v>
      </c>
      <c r="O1769" s="95">
        <v>2.62</v>
      </c>
    </row>
    <row r="1770" spans="14:15" x14ac:dyDescent="0.35">
      <c r="N1770" s="47">
        <v>39836</v>
      </c>
      <c r="O1770" s="95">
        <v>2.65</v>
      </c>
    </row>
    <row r="1771" spans="14:15" x14ac:dyDescent="0.35">
      <c r="N1771" s="47">
        <v>39839</v>
      </c>
      <c r="O1771" s="95">
        <v>2.7</v>
      </c>
    </row>
    <row r="1772" spans="14:15" x14ac:dyDescent="0.35">
      <c r="N1772" s="47">
        <v>39840</v>
      </c>
      <c r="O1772" s="95">
        <v>2.59</v>
      </c>
    </row>
    <row r="1773" spans="14:15" x14ac:dyDescent="0.35">
      <c r="N1773" s="47">
        <v>39841</v>
      </c>
      <c r="O1773" s="95">
        <v>2.71</v>
      </c>
    </row>
    <row r="1774" spans="14:15" x14ac:dyDescent="0.35">
      <c r="N1774" s="47">
        <v>39842</v>
      </c>
      <c r="O1774" s="95">
        <v>2.87</v>
      </c>
    </row>
    <row r="1775" spans="14:15" x14ac:dyDescent="0.35">
      <c r="N1775" s="47">
        <v>39843</v>
      </c>
      <c r="O1775" s="95">
        <v>2.87</v>
      </c>
    </row>
    <row r="1776" spans="14:15" x14ac:dyDescent="0.35">
      <c r="N1776" s="47">
        <v>39846</v>
      </c>
      <c r="O1776" s="95">
        <v>2.76</v>
      </c>
    </row>
    <row r="1777" spans="14:15" x14ac:dyDescent="0.35">
      <c r="N1777" s="47">
        <v>39847</v>
      </c>
      <c r="O1777" s="95">
        <v>2.89</v>
      </c>
    </row>
    <row r="1778" spans="14:15" x14ac:dyDescent="0.35">
      <c r="N1778" s="47">
        <v>39848</v>
      </c>
      <c r="O1778" s="95">
        <v>2.95</v>
      </c>
    </row>
    <row r="1779" spans="14:15" x14ac:dyDescent="0.35">
      <c r="N1779" s="47">
        <v>39849</v>
      </c>
      <c r="O1779" s="95">
        <v>2.95</v>
      </c>
    </row>
    <row r="1780" spans="14:15" x14ac:dyDescent="0.35">
      <c r="N1780" s="47">
        <v>39850</v>
      </c>
      <c r="O1780" s="95">
        <v>3.05</v>
      </c>
    </row>
    <row r="1781" spans="14:15" x14ac:dyDescent="0.35">
      <c r="N1781" s="47">
        <v>39853</v>
      </c>
      <c r="O1781" s="95">
        <v>3.07</v>
      </c>
    </row>
    <row r="1782" spans="14:15" x14ac:dyDescent="0.35">
      <c r="N1782" s="47">
        <v>39854</v>
      </c>
      <c r="O1782" s="95">
        <v>2.9</v>
      </c>
    </row>
    <row r="1783" spans="14:15" x14ac:dyDescent="0.35">
      <c r="N1783" s="47">
        <v>39855</v>
      </c>
      <c r="O1783" s="95">
        <v>2.78</v>
      </c>
    </row>
    <row r="1784" spans="14:15" x14ac:dyDescent="0.35">
      <c r="N1784" s="47">
        <v>39856</v>
      </c>
      <c r="O1784" s="95">
        <v>2.75</v>
      </c>
    </row>
    <row r="1785" spans="14:15" x14ac:dyDescent="0.35">
      <c r="N1785" s="47">
        <v>39857</v>
      </c>
      <c r="O1785" s="95">
        <v>2.89</v>
      </c>
    </row>
    <row r="1786" spans="14:15" x14ac:dyDescent="0.35">
      <c r="N1786" s="47">
        <v>39861</v>
      </c>
      <c r="O1786" s="95">
        <v>2.64</v>
      </c>
    </row>
    <row r="1787" spans="14:15" x14ac:dyDescent="0.35">
      <c r="N1787" s="47">
        <v>39862</v>
      </c>
      <c r="O1787" s="95">
        <v>2.74</v>
      </c>
    </row>
    <row r="1788" spans="14:15" x14ac:dyDescent="0.35">
      <c r="N1788" s="47">
        <v>39863</v>
      </c>
      <c r="O1788" s="95">
        <v>2.85</v>
      </c>
    </row>
    <row r="1789" spans="14:15" x14ac:dyDescent="0.35">
      <c r="N1789" s="47">
        <v>39864</v>
      </c>
      <c r="O1789" s="95">
        <v>2.78</v>
      </c>
    </row>
    <row r="1790" spans="14:15" x14ac:dyDescent="0.35">
      <c r="N1790" s="47">
        <v>39867</v>
      </c>
      <c r="O1790" s="95">
        <v>2.78</v>
      </c>
    </row>
    <row r="1791" spans="14:15" x14ac:dyDescent="0.35">
      <c r="N1791" s="47">
        <v>39868</v>
      </c>
      <c r="O1791" s="95">
        <v>2.8</v>
      </c>
    </row>
    <row r="1792" spans="14:15" x14ac:dyDescent="0.35">
      <c r="N1792" s="47">
        <v>39869</v>
      </c>
      <c r="O1792" s="95">
        <v>2.95</v>
      </c>
    </row>
    <row r="1793" spans="14:15" x14ac:dyDescent="0.35">
      <c r="N1793" s="47">
        <v>39870</v>
      </c>
      <c r="O1793" s="95">
        <v>2.98</v>
      </c>
    </row>
    <row r="1794" spans="14:15" x14ac:dyDescent="0.35">
      <c r="N1794" s="47">
        <v>39871</v>
      </c>
      <c r="O1794" s="95">
        <v>3.02</v>
      </c>
    </row>
    <row r="1795" spans="14:15" x14ac:dyDescent="0.35">
      <c r="N1795" s="47">
        <v>39874</v>
      </c>
      <c r="O1795" s="95">
        <v>2.91</v>
      </c>
    </row>
    <row r="1796" spans="14:15" x14ac:dyDescent="0.35">
      <c r="N1796" s="47">
        <v>39875</v>
      </c>
      <c r="O1796" s="95">
        <v>2.93</v>
      </c>
    </row>
    <row r="1797" spans="14:15" x14ac:dyDescent="0.35">
      <c r="N1797" s="47">
        <v>39876</v>
      </c>
      <c r="O1797" s="95">
        <v>3.01</v>
      </c>
    </row>
    <row r="1798" spans="14:15" x14ac:dyDescent="0.35">
      <c r="N1798" s="47">
        <v>39877</v>
      </c>
      <c r="O1798" s="95">
        <v>2.83</v>
      </c>
    </row>
    <row r="1799" spans="14:15" x14ac:dyDescent="0.35">
      <c r="N1799" s="47">
        <v>39878</v>
      </c>
      <c r="O1799" s="95">
        <v>2.83</v>
      </c>
    </row>
    <row r="1800" spans="14:15" x14ac:dyDescent="0.35">
      <c r="N1800" s="47">
        <v>39881</v>
      </c>
      <c r="O1800" s="95">
        <v>2.89</v>
      </c>
    </row>
    <row r="1801" spans="14:15" x14ac:dyDescent="0.35">
      <c r="N1801" s="47">
        <v>39882</v>
      </c>
      <c r="O1801" s="95">
        <v>2.99</v>
      </c>
    </row>
    <row r="1802" spans="14:15" x14ac:dyDescent="0.35">
      <c r="N1802" s="47">
        <v>39883</v>
      </c>
      <c r="O1802" s="95">
        <v>2.95</v>
      </c>
    </row>
    <row r="1803" spans="14:15" x14ac:dyDescent="0.35">
      <c r="N1803" s="47">
        <v>39884</v>
      </c>
      <c r="O1803" s="95">
        <v>2.89</v>
      </c>
    </row>
    <row r="1804" spans="14:15" x14ac:dyDescent="0.35">
      <c r="N1804" s="47">
        <v>39885</v>
      </c>
      <c r="O1804" s="95">
        <v>2.89</v>
      </c>
    </row>
    <row r="1805" spans="14:15" x14ac:dyDescent="0.35">
      <c r="N1805" s="47">
        <v>39888</v>
      </c>
      <c r="O1805" s="95">
        <v>2.97</v>
      </c>
    </row>
    <row r="1806" spans="14:15" x14ac:dyDescent="0.35">
      <c r="N1806" s="47">
        <v>39889</v>
      </c>
      <c r="O1806" s="95">
        <v>3.02</v>
      </c>
    </row>
    <row r="1807" spans="14:15" x14ac:dyDescent="0.35">
      <c r="N1807" s="47">
        <v>39890</v>
      </c>
      <c r="O1807" s="95">
        <v>2.5099999999999998</v>
      </c>
    </row>
    <row r="1808" spans="14:15" x14ac:dyDescent="0.35">
      <c r="N1808" s="47">
        <v>39891</v>
      </c>
      <c r="O1808" s="95">
        <v>2.61</v>
      </c>
    </row>
    <row r="1809" spans="14:15" x14ac:dyDescent="0.35">
      <c r="N1809" s="47">
        <v>39892</v>
      </c>
      <c r="O1809" s="95">
        <v>2.65</v>
      </c>
    </row>
    <row r="1810" spans="14:15" x14ac:dyDescent="0.35">
      <c r="N1810" s="47">
        <v>39895</v>
      </c>
      <c r="O1810" s="95">
        <v>2.68</v>
      </c>
    </row>
    <row r="1811" spans="14:15" x14ac:dyDescent="0.35">
      <c r="N1811" s="47">
        <v>39896</v>
      </c>
      <c r="O1811" s="95">
        <v>2.68</v>
      </c>
    </row>
    <row r="1812" spans="14:15" x14ac:dyDescent="0.35">
      <c r="N1812" s="47">
        <v>39897</v>
      </c>
      <c r="O1812" s="95">
        <v>2.81</v>
      </c>
    </row>
    <row r="1813" spans="14:15" x14ac:dyDescent="0.35">
      <c r="N1813" s="47">
        <v>39898</v>
      </c>
      <c r="O1813" s="95">
        <v>2.76</v>
      </c>
    </row>
    <row r="1814" spans="14:15" x14ac:dyDescent="0.35">
      <c r="N1814" s="47">
        <v>39899</v>
      </c>
      <c r="O1814" s="95">
        <v>2.78</v>
      </c>
    </row>
    <row r="1815" spans="14:15" x14ac:dyDescent="0.35">
      <c r="N1815" s="47">
        <v>39902</v>
      </c>
      <c r="O1815" s="95">
        <v>2.73</v>
      </c>
    </row>
    <row r="1816" spans="14:15" x14ac:dyDescent="0.35">
      <c r="N1816" s="47">
        <v>39903</v>
      </c>
      <c r="O1816" s="95">
        <v>2.71</v>
      </c>
    </row>
    <row r="1817" spans="14:15" x14ac:dyDescent="0.35">
      <c r="N1817" s="47">
        <v>39904</v>
      </c>
      <c r="O1817" s="95">
        <v>2.68</v>
      </c>
    </row>
    <row r="1818" spans="14:15" x14ac:dyDescent="0.35">
      <c r="N1818" s="47">
        <v>39905</v>
      </c>
      <c r="O1818" s="95">
        <v>2.77</v>
      </c>
    </row>
    <row r="1819" spans="14:15" x14ac:dyDescent="0.35">
      <c r="N1819" s="47">
        <v>39906</v>
      </c>
      <c r="O1819" s="95">
        <v>2.91</v>
      </c>
    </row>
    <row r="1820" spans="14:15" x14ac:dyDescent="0.35">
      <c r="N1820" s="47">
        <v>39909</v>
      </c>
      <c r="O1820" s="95">
        <v>2.95</v>
      </c>
    </row>
    <row r="1821" spans="14:15" x14ac:dyDescent="0.35">
      <c r="N1821" s="47">
        <v>39910</v>
      </c>
      <c r="O1821" s="95">
        <v>2.93</v>
      </c>
    </row>
    <row r="1822" spans="14:15" x14ac:dyDescent="0.35">
      <c r="N1822" s="47">
        <v>39911</v>
      </c>
      <c r="O1822" s="95">
        <v>2.86</v>
      </c>
    </row>
    <row r="1823" spans="14:15" x14ac:dyDescent="0.35">
      <c r="N1823" s="47">
        <v>39912</v>
      </c>
      <c r="O1823" s="95">
        <v>2.96</v>
      </c>
    </row>
    <row r="1824" spans="14:15" x14ac:dyDescent="0.35">
      <c r="N1824" s="47">
        <v>39916</v>
      </c>
      <c r="O1824" s="95">
        <v>2.88</v>
      </c>
    </row>
    <row r="1825" spans="14:15" x14ac:dyDescent="0.35">
      <c r="N1825" s="47">
        <v>39917</v>
      </c>
      <c r="O1825" s="95">
        <v>2.8</v>
      </c>
    </row>
    <row r="1826" spans="14:15" x14ac:dyDescent="0.35">
      <c r="N1826" s="47">
        <v>39918</v>
      </c>
      <c r="O1826" s="95">
        <v>2.82</v>
      </c>
    </row>
    <row r="1827" spans="14:15" x14ac:dyDescent="0.35">
      <c r="N1827" s="47">
        <v>39919</v>
      </c>
      <c r="O1827" s="95">
        <v>2.86</v>
      </c>
    </row>
    <row r="1828" spans="14:15" x14ac:dyDescent="0.35">
      <c r="N1828" s="47">
        <v>39920</v>
      </c>
      <c r="O1828" s="95">
        <v>2.98</v>
      </c>
    </row>
    <row r="1829" spans="14:15" x14ac:dyDescent="0.35">
      <c r="N1829" s="47">
        <v>39923</v>
      </c>
      <c r="O1829" s="95">
        <v>2.88</v>
      </c>
    </row>
    <row r="1830" spans="14:15" x14ac:dyDescent="0.35">
      <c r="N1830" s="47">
        <v>39924</v>
      </c>
      <c r="O1830" s="95">
        <v>2.94</v>
      </c>
    </row>
    <row r="1831" spans="14:15" x14ac:dyDescent="0.35">
      <c r="N1831" s="47">
        <v>39925</v>
      </c>
      <c r="O1831" s="95">
        <v>2.98</v>
      </c>
    </row>
    <row r="1832" spans="14:15" x14ac:dyDescent="0.35">
      <c r="N1832" s="47">
        <v>39926</v>
      </c>
      <c r="O1832" s="95">
        <v>2.96</v>
      </c>
    </row>
    <row r="1833" spans="14:15" x14ac:dyDescent="0.35">
      <c r="N1833" s="47">
        <v>39927</v>
      </c>
      <c r="O1833" s="95">
        <v>3.03</v>
      </c>
    </row>
    <row r="1834" spans="14:15" x14ac:dyDescent="0.35">
      <c r="N1834" s="47">
        <v>39930</v>
      </c>
      <c r="O1834" s="95">
        <v>2.95</v>
      </c>
    </row>
    <row r="1835" spans="14:15" x14ac:dyDescent="0.35">
      <c r="N1835" s="47">
        <v>39931</v>
      </c>
      <c r="O1835" s="95">
        <v>3.05</v>
      </c>
    </row>
    <row r="1836" spans="14:15" x14ac:dyDescent="0.35">
      <c r="N1836" s="47">
        <v>39932</v>
      </c>
      <c r="O1836" s="95">
        <v>3.12</v>
      </c>
    </row>
    <row r="1837" spans="14:15" x14ac:dyDescent="0.35">
      <c r="N1837" s="47">
        <v>39933</v>
      </c>
      <c r="O1837" s="95">
        <v>3.16</v>
      </c>
    </row>
    <row r="1838" spans="14:15" x14ac:dyDescent="0.35">
      <c r="N1838" s="47">
        <v>39934</v>
      </c>
      <c r="O1838" s="95">
        <v>3.21</v>
      </c>
    </row>
    <row r="1839" spans="14:15" x14ac:dyDescent="0.35">
      <c r="N1839" s="47">
        <v>39937</v>
      </c>
      <c r="O1839" s="95">
        <v>3.19</v>
      </c>
    </row>
    <row r="1840" spans="14:15" x14ac:dyDescent="0.35">
      <c r="N1840" s="47">
        <v>39938</v>
      </c>
      <c r="O1840" s="95">
        <v>3.2</v>
      </c>
    </row>
    <row r="1841" spans="14:15" x14ac:dyDescent="0.35">
      <c r="N1841" s="47">
        <v>39939</v>
      </c>
      <c r="O1841" s="95">
        <v>3.18</v>
      </c>
    </row>
    <row r="1842" spans="14:15" x14ac:dyDescent="0.35">
      <c r="N1842" s="47">
        <v>39940</v>
      </c>
      <c r="O1842" s="95">
        <v>3.29</v>
      </c>
    </row>
    <row r="1843" spans="14:15" x14ac:dyDescent="0.35">
      <c r="N1843" s="47">
        <v>39941</v>
      </c>
      <c r="O1843" s="95">
        <v>3.29</v>
      </c>
    </row>
    <row r="1844" spans="14:15" x14ac:dyDescent="0.35">
      <c r="N1844" s="47">
        <v>39944</v>
      </c>
      <c r="O1844" s="95">
        <v>3.17</v>
      </c>
    </row>
    <row r="1845" spans="14:15" x14ac:dyDescent="0.35">
      <c r="N1845" s="47">
        <v>39945</v>
      </c>
      <c r="O1845" s="95">
        <v>3.17</v>
      </c>
    </row>
    <row r="1846" spans="14:15" x14ac:dyDescent="0.35">
      <c r="N1846" s="47">
        <v>39946</v>
      </c>
      <c r="O1846" s="95">
        <v>3.11</v>
      </c>
    </row>
    <row r="1847" spans="14:15" x14ac:dyDescent="0.35">
      <c r="N1847" s="47">
        <v>39947</v>
      </c>
      <c r="O1847" s="95">
        <v>3.1</v>
      </c>
    </row>
    <row r="1848" spans="14:15" x14ac:dyDescent="0.35">
      <c r="N1848" s="47">
        <v>39948</v>
      </c>
      <c r="O1848" s="95">
        <v>3.14</v>
      </c>
    </row>
    <row r="1849" spans="14:15" x14ac:dyDescent="0.35">
      <c r="N1849" s="47">
        <v>39951</v>
      </c>
      <c r="O1849" s="95">
        <v>3.22</v>
      </c>
    </row>
    <row r="1850" spans="14:15" x14ac:dyDescent="0.35">
      <c r="N1850" s="47">
        <v>39952</v>
      </c>
      <c r="O1850" s="95">
        <v>3.25</v>
      </c>
    </row>
    <row r="1851" spans="14:15" x14ac:dyDescent="0.35">
      <c r="N1851" s="47">
        <v>39953</v>
      </c>
      <c r="O1851" s="95">
        <v>3.19</v>
      </c>
    </row>
    <row r="1852" spans="14:15" x14ac:dyDescent="0.35">
      <c r="N1852" s="47">
        <v>39954</v>
      </c>
      <c r="O1852" s="95">
        <v>3.35</v>
      </c>
    </row>
    <row r="1853" spans="14:15" x14ac:dyDescent="0.35">
      <c r="N1853" s="47">
        <v>39955</v>
      </c>
      <c r="O1853" s="95">
        <v>3.45</v>
      </c>
    </row>
    <row r="1854" spans="14:15" x14ac:dyDescent="0.35">
      <c r="N1854" s="47">
        <v>39959</v>
      </c>
      <c r="O1854" s="95">
        <v>3.5</v>
      </c>
    </row>
    <row r="1855" spans="14:15" x14ac:dyDescent="0.35">
      <c r="N1855" s="47">
        <v>39960</v>
      </c>
      <c r="O1855" s="95">
        <v>3.71</v>
      </c>
    </row>
    <row r="1856" spans="14:15" x14ac:dyDescent="0.35">
      <c r="N1856" s="47">
        <v>39961</v>
      </c>
      <c r="O1856" s="95">
        <v>3.67</v>
      </c>
    </row>
    <row r="1857" spans="14:15" x14ac:dyDescent="0.35">
      <c r="N1857" s="47">
        <v>39962</v>
      </c>
      <c r="O1857" s="95">
        <v>3.47</v>
      </c>
    </row>
    <row r="1858" spans="14:15" x14ac:dyDescent="0.35">
      <c r="N1858" s="47">
        <v>39965</v>
      </c>
      <c r="O1858" s="95">
        <v>3.71</v>
      </c>
    </row>
    <row r="1859" spans="14:15" x14ac:dyDescent="0.35">
      <c r="N1859" s="47">
        <v>39966</v>
      </c>
      <c r="O1859" s="95">
        <v>3.65</v>
      </c>
    </row>
    <row r="1860" spans="14:15" x14ac:dyDescent="0.35">
      <c r="N1860" s="47">
        <v>39967</v>
      </c>
      <c r="O1860" s="95">
        <v>3.56</v>
      </c>
    </row>
    <row r="1861" spans="14:15" x14ac:dyDescent="0.35">
      <c r="N1861" s="47">
        <v>39968</v>
      </c>
      <c r="O1861" s="95">
        <v>3.72</v>
      </c>
    </row>
    <row r="1862" spans="14:15" x14ac:dyDescent="0.35">
      <c r="N1862" s="47">
        <v>39969</v>
      </c>
      <c r="O1862" s="95">
        <v>3.84</v>
      </c>
    </row>
    <row r="1863" spans="14:15" x14ac:dyDescent="0.35">
      <c r="N1863" s="47">
        <v>39972</v>
      </c>
      <c r="O1863" s="95">
        <v>3.91</v>
      </c>
    </row>
    <row r="1864" spans="14:15" x14ac:dyDescent="0.35">
      <c r="N1864" s="47">
        <v>39973</v>
      </c>
      <c r="O1864" s="95">
        <v>3.86</v>
      </c>
    </row>
    <row r="1865" spans="14:15" x14ac:dyDescent="0.35">
      <c r="N1865" s="47">
        <v>39974</v>
      </c>
      <c r="O1865" s="95">
        <v>3.98</v>
      </c>
    </row>
    <row r="1866" spans="14:15" x14ac:dyDescent="0.35">
      <c r="N1866" s="47">
        <v>39975</v>
      </c>
      <c r="O1866" s="95">
        <v>3.88</v>
      </c>
    </row>
    <row r="1867" spans="14:15" x14ac:dyDescent="0.35">
      <c r="N1867" s="47">
        <v>39976</v>
      </c>
      <c r="O1867" s="95">
        <v>3.81</v>
      </c>
    </row>
    <row r="1868" spans="14:15" x14ac:dyDescent="0.35">
      <c r="N1868" s="47">
        <v>39979</v>
      </c>
      <c r="O1868" s="95">
        <v>3.76</v>
      </c>
    </row>
    <row r="1869" spans="14:15" x14ac:dyDescent="0.35">
      <c r="N1869" s="47">
        <v>39980</v>
      </c>
      <c r="O1869" s="95">
        <v>3.67</v>
      </c>
    </row>
    <row r="1870" spans="14:15" x14ac:dyDescent="0.35">
      <c r="N1870" s="47">
        <v>39981</v>
      </c>
      <c r="O1870" s="95">
        <v>3.68</v>
      </c>
    </row>
    <row r="1871" spans="14:15" x14ac:dyDescent="0.35">
      <c r="N1871" s="47">
        <v>39982</v>
      </c>
      <c r="O1871" s="95">
        <v>3.86</v>
      </c>
    </row>
    <row r="1872" spans="14:15" x14ac:dyDescent="0.35">
      <c r="N1872" s="47">
        <v>39983</v>
      </c>
      <c r="O1872" s="95">
        <v>3.79</v>
      </c>
    </row>
    <row r="1873" spans="14:15" x14ac:dyDescent="0.35">
      <c r="N1873" s="47">
        <v>39986</v>
      </c>
      <c r="O1873" s="95">
        <v>3.72</v>
      </c>
    </row>
    <row r="1874" spans="14:15" x14ac:dyDescent="0.35">
      <c r="N1874" s="47">
        <v>39987</v>
      </c>
      <c r="O1874" s="95">
        <v>3.65</v>
      </c>
    </row>
    <row r="1875" spans="14:15" x14ac:dyDescent="0.35">
      <c r="N1875" s="47">
        <v>39988</v>
      </c>
      <c r="O1875" s="95">
        <v>3.72</v>
      </c>
    </row>
    <row r="1876" spans="14:15" x14ac:dyDescent="0.35">
      <c r="N1876" s="47">
        <v>39989</v>
      </c>
      <c r="O1876" s="95">
        <v>3.55</v>
      </c>
    </row>
    <row r="1877" spans="14:15" x14ac:dyDescent="0.35">
      <c r="N1877" s="47">
        <v>39990</v>
      </c>
      <c r="O1877" s="95">
        <v>3.52</v>
      </c>
    </row>
    <row r="1878" spans="14:15" x14ac:dyDescent="0.35">
      <c r="N1878" s="47">
        <v>39993</v>
      </c>
      <c r="O1878" s="95">
        <v>3.51</v>
      </c>
    </row>
    <row r="1879" spans="14:15" x14ac:dyDescent="0.35">
      <c r="N1879" s="47">
        <v>39994</v>
      </c>
      <c r="O1879" s="95">
        <v>3.53</v>
      </c>
    </row>
    <row r="1880" spans="14:15" x14ac:dyDescent="0.35">
      <c r="N1880" s="47">
        <v>39995</v>
      </c>
      <c r="O1880" s="95">
        <v>3.55</v>
      </c>
    </row>
    <row r="1881" spans="14:15" x14ac:dyDescent="0.35">
      <c r="N1881" s="47">
        <v>39996</v>
      </c>
      <c r="O1881" s="95">
        <v>3.51</v>
      </c>
    </row>
    <row r="1882" spans="14:15" x14ac:dyDescent="0.35">
      <c r="N1882" s="47">
        <v>40000</v>
      </c>
      <c r="O1882" s="95">
        <v>3.52</v>
      </c>
    </row>
    <row r="1883" spans="14:15" x14ac:dyDescent="0.35">
      <c r="N1883" s="47">
        <v>40001</v>
      </c>
      <c r="O1883" s="95">
        <v>3.47</v>
      </c>
    </row>
    <row r="1884" spans="14:15" x14ac:dyDescent="0.35">
      <c r="N1884" s="47">
        <v>40002</v>
      </c>
      <c r="O1884" s="95">
        <v>3.33</v>
      </c>
    </row>
    <row r="1885" spans="14:15" x14ac:dyDescent="0.35">
      <c r="N1885" s="47">
        <v>40003</v>
      </c>
      <c r="O1885" s="95">
        <v>3.44</v>
      </c>
    </row>
    <row r="1886" spans="14:15" x14ac:dyDescent="0.35">
      <c r="N1886" s="47">
        <v>40004</v>
      </c>
      <c r="O1886" s="95">
        <v>3.32</v>
      </c>
    </row>
    <row r="1887" spans="14:15" x14ac:dyDescent="0.35">
      <c r="N1887" s="47">
        <v>40007</v>
      </c>
      <c r="O1887" s="95">
        <v>3.38</v>
      </c>
    </row>
    <row r="1888" spans="14:15" x14ac:dyDescent="0.35">
      <c r="N1888" s="47">
        <v>40008</v>
      </c>
      <c r="O1888" s="95">
        <v>3.5</v>
      </c>
    </row>
    <row r="1889" spans="14:15" x14ac:dyDescent="0.35">
      <c r="N1889" s="47">
        <v>40009</v>
      </c>
      <c r="O1889" s="95">
        <v>3.63</v>
      </c>
    </row>
    <row r="1890" spans="14:15" x14ac:dyDescent="0.35">
      <c r="N1890" s="47">
        <v>40010</v>
      </c>
      <c r="O1890" s="95">
        <v>3.59</v>
      </c>
    </row>
    <row r="1891" spans="14:15" x14ac:dyDescent="0.35">
      <c r="N1891" s="47">
        <v>40011</v>
      </c>
      <c r="O1891" s="95">
        <v>3.67</v>
      </c>
    </row>
    <row r="1892" spans="14:15" x14ac:dyDescent="0.35">
      <c r="N1892" s="47">
        <v>40014</v>
      </c>
      <c r="O1892" s="95">
        <v>3.61</v>
      </c>
    </row>
    <row r="1893" spans="14:15" x14ac:dyDescent="0.35">
      <c r="N1893" s="47">
        <v>40015</v>
      </c>
      <c r="O1893" s="95">
        <v>3.5</v>
      </c>
    </row>
    <row r="1894" spans="14:15" x14ac:dyDescent="0.35">
      <c r="N1894" s="47">
        <v>40016</v>
      </c>
      <c r="O1894" s="95">
        <v>3.58</v>
      </c>
    </row>
    <row r="1895" spans="14:15" x14ac:dyDescent="0.35">
      <c r="N1895" s="47">
        <v>40017</v>
      </c>
      <c r="O1895" s="95">
        <v>3.72</v>
      </c>
    </row>
    <row r="1896" spans="14:15" x14ac:dyDescent="0.35">
      <c r="N1896" s="47">
        <v>40018</v>
      </c>
      <c r="O1896" s="95">
        <v>3.7</v>
      </c>
    </row>
    <row r="1897" spans="14:15" x14ac:dyDescent="0.35">
      <c r="N1897" s="47">
        <v>40021</v>
      </c>
      <c r="O1897" s="95">
        <v>3.75</v>
      </c>
    </row>
    <row r="1898" spans="14:15" x14ac:dyDescent="0.35">
      <c r="N1898" s="47">
        <v>40022</v>
      </c>
      <c r="O1898" s="95">
        <v>3.72</v>
      </c>
    </row>
    <row r="1899" spans="14:15" x14ac:dyDescent="0.35">
      <c r="N1899" s="47">
        <v>40023</v>
      </c>
      <c r="O1899" s="95">
        <v>3.69</v>
      </c>
    </row>
    <row r="1900" spans="14:15" x14ac:dyDescent="0.35">
      <c r="N1900" s="47">
        <v>40024</v>
      </c>
      <c r="O1900" s="95">
        <v>3.67</v>
      </c>
    </row>
    <row r="1901" spans="14:15" x14ac:dyDescent="0.35">
      <c r="N1901" s="47">
        <v>40025</v>
      </c>
      <c r="O1901" s="95">
        <v>3.52</v>
      </c>
    </row>
    <row r="1902" spans="14:15" x14ac:dyDescent="0.35">
      <c r="N1902" s="47">
        <v>40028</v>
      </c>
      <c r="O1902" s="95">
        <v>3.66</v>
      </c>
    </row>
    <row r="1903" spans="14:15" x14ac:dyDescent="0.35">
      <c r="N1903" s="47">
        <v>40029</v>
      </c>
      <c r="O1903" s="95">
        <v>3.7</v>
      </c>
    </row>
    <row r="1904" spans="14:15" x14ac:dyDescent="0.35">
      <c r="N1904" s="47">
        <v>40030</v>
      </c>
      <c r="O1904" s="95">
        <v>3.8</v>
      </c>
    </row>
    <row r="1905" spans="14:15" x14ac:dyDescent="0.35">
      <c r="N1905" s="47">
        <v>40031</v>
      </c>
      <c r="O1905" s="95">
        <v>3.79</v>
      </c>
    </row>
    <row r="1906" spans="14:15" x14ac:dyDescent="0.35">
      <c r="N1906" s="47">
        <v>40032</v>
      </c>
      <c r="O1906" s="95">
        <v>3.89</v>
      </c>
    </row>
    <row r="1907" spans="14:15" x14ac:dyDescent="0.35">
      <c r="N1907" s="47">
        <v>40035</v>
      </c>
      <c r="O1907" s="95">
        <v>3.8</v>
      </c>
    </row>
    <row r="1908" spans="14:15" x14ac:dyDescent="0.35">
      <c r="N1908" s="47">
        <v>40036</v>
      </c>
      <c r="O1908" s="95">
        <v>3.71</v>
      </c>
    </row>
    <row r="1909" spans="14:15" x14ac:dyDescent="0.35">
      <c r="N1909" s="47">
        <v>40037</v>
      </c>
      <c r="O1909" s="95">
        <v>3.72</v>
      </c>
    </row>
    <row r="1910" spans="14:15" x14ac:dyDescent="0.35">
      <c r="N1910" s="47">
        <v>40038</v>
      </c>
      <c r="O1910" s="95">
        <v>3.59</v>
      </c>
    </row>
    <row r="1911" spans="14:15" x14ac:dyDescent="0.35">
      <c r="N1911" s="47">
        <v>40039</v>
      </c>
      <c r="O1911" s="95">
        <v>3.55</v>
      </c>
    </row>
    <row r="1912" spans="14:15" x14ac:dyDescent="0.35">
      <c r="N1912" s="47">
        <v>40042</v>
      </c>
      <c r="O1912" s="95">
        <v>3.48</v>
      </c>
    </row>
    <row r="1913" spans="14:15" x14ac:dyDescent="0.35">
      <c r="N1913" s="47">
        <v>40043</v>
      </c>
      <c r="O1913" s="95">
        <v>3.51</v>
      </c>
    </row>
    <row r="1914" spans="14:15" x14ac:dyDescent="0.35">
      <c r="N1914" s="47">
        <v>40044</v>
      </c>
      <c r="O1914" s="95">
        <v>3.45</v>
      </c>
    </row>
    <row r="1915" spans="14:15" x14ac:dyDescent="0.35">
      <c r="N1915" s="47">
        <v>40045</v>
      </c>
      <c r="O1915" s="95">
        <v>3.42</v>
      </c>
    </row>
    <row r="1916" spans="14:15" x14ac:dyDescent="0.35">
      <c r="N1916" s="47">
        <v>40046</v>
      </c>
      <c r="O1916" s="95">
        <v>3.56</v>
      </c>
    </row>
    <row r="1917" spans="14:15" x14ac:dyDescent="0.35">
      <c r="N1917" s="47">
        <v>40049</v>
      </c>
      <c r="O1917" s="95">
        <v>3.48</v>
      </c>
    </row>
    <row r="1918" spans="14:15" x14ac:dyDescent="0.35">
      <c r="N1918" s="47">
        <v>40050</v>
      </c>
      <c r="O1918" s="95">
        <v>3.45</v>
      </c>
    </row>
    <row r="1919" spans="14:15" x14ac:dyDescent="0.35">
      <c r="N1919" s="47">
        <v>40051</v>
      </c>
      <c r="O1919" s="95">
        <v>3.44</v>
      </c>
    </row>
    <row r="1920" spans="14:15" x14ac:dyDescent="0.35">
      <c r="N1920" s="47">
        <v>40052</v>
      </c>
      <c r="O1920" s="95">
        <v>3.47</v>
      </c>
    </row>
    <row r="1921" spans="14:15" x14ac:dyDescent="0.35">
      <c r="N1921" s="47">
        <v>40053</v>
      </c>
      <c r="O1921" s="95">
        <v>3.46</v>
      </c>
    </row>
    <row r="1922" spans="14:15" x14ac:dyDescent="0.35">
      <c r="N1922" s="47">
        <v>40056</v>
      </c>
      <c r="O1922" s="95">
        <v>3.4</v>
      </c>
    </row>
    <row r="1923" spans="14:15" x14ac:dyDescent="0.35">
      <c r="N1923" s="47">
        <v>40057</v>
      </c>
      <c r="O1923" s="95">
        <v>3.38</v>
      </c>
    </row>
    <row r="1924" spans="14:15" x14ac:dyDescent="0.35">
      <c r="N1924" s="47">
        <v>40058</v>
      </c>
      <c r="O1924" s="95">
        <v>3.29</v>
      </c>
    </row>
    <row r="1925" spans="14:15" x14ac:dyDescent="0.35">
      <c r="N1925" s="47">
        <v>40059</v>
      </c>
      <c r="O1925" s="95">
        <v>3.33</v>
      </c>
    </row>
    <row r="1926" spans="14:15" x14ac:dyDescent="0.35">
      <c r="N1926" s="47">
        <v>40060</v>
      </c>
      <c r="O1926" s="95">
        <v>3.45</v>
      </c>
    </row>
    <row r="1927" spans="14:15" x14ac:dyDescent="0.35">
      <c r="N1927" s="47">
        <v>40064</v>
      </c>
      <c r="O1927" s="95">
        <v>3.47</v>
      </c>
    </row>
    <row r="1928" spans="14:15" x14ac:dyDescent="0.35">
      <c r="N1928" s="47">
        <v>40065</v>
      </c>
      <c r="O1928" s="95">
        <v>3.48</v>
      </c>
    </row>
    <row r="1929" spans="14:15" x14ac:dyDescent="0.35">
      <c r="N1929" s="47">
        <v>40066</v>
      </c>
      <c r="O1929" s="95">
        <v>3.36</v>
      </c>
    </row>
    <row r="1930" spans="14:15" x14ac:dyDescent="0.35">
      <c r="N1930" s="47">
        <v>40067</v>
      </c>
      <c r="O1930" s="95">
        <v>3.34</v>
      </c>
    </row>
    <row r="1931" spans="14:15" x14ac:dyDescent="0.35">
      <c r="N1931" s="47">
        <v>40070</v>
      </c>
      <c r="O1931" s="95">
        <v>3.42</v>
      </c>
    </row>
    <row r="1932" spans="14:15" x14ac:dyDescent="0.35">
      <c r="N1932" s="47">
        <v>40071</v>
      </c>
      <c r="O1932" s="95">
        <v>3.47</v>
      </c>
    </row>
    <row r="1933" spans="14:15" x14ac:dyDescent="0.35">
      <c r="N1933" s="47">
        <v>40072</v>
      </c>
      <c r="O1933" s="95">
        <v>3.48</v>
      </c>
    </row>
    <row r="1934" spans="14:15" x14ac:dyDescent="0.35">
      <c r="N1934" s="47">
        <v>40073</v>
      </c>
      <c r="O1934" s="95">
        <v>3.42</v>
      </c>
    </row>
    <row r="1935" spans="14:15" x14ac:dyDescent="0.35">
      <c r="N1935" s="47">
        <v>40074</v>
      </c>
      <c r="O1935" s="95">
        <v>3.49</v>
      </c>
    </row>
    <row r="1936" spans="14:15" x14ac:dyDescent="0.35">
      <c r="N1936" s="47">
        <v>40077</v>
      </c>
      <c r="O1936" s="95">
        <v>3.49</v>
      </c>
    </row>
    <row r="1937" spans="14:15" x14ac:dyDescent="0.35">
      <c r="N1937" s="47">
        <v>40078</v>
      </c>
      <c r="O1937" s="95">
        <v>3.46</v>
      </c>
    </row>
    <row r="1938" spans="14:15" x14ac:dyDescent="0.35">
      <c r="N1938" s="47">
        <v>40079</v>
      </c>
      <c r="O1938" s="95">
        <v>3.44</v>
      </c>
    </row>
    <row r="1939" spans="14:15" x14ac:dyDescent="0.35">
      <c r="N1939" s="47">
        <v>40080</v>
      </c>
      <c r="O1939" s="95">
        <v>3.4</v>
      </c>
    </row>
    <row r="1940" spans="14:15" x14ac:dyDescent="0.35">
      <c r="N1940" s="47">
        <v>40081</v>
      </c>
      <c r="O1940" s="95">
        <v>3.34</v>
      </c>
    </row>
    <row r="1941" spans="14:15" x14ac:dyDescent="0.35">
      <c r="N1941" s="47">
        <v>40084</v>
      </c>
      <c r="O1941" s="95">
        <v>3.31</v>
      </c>
    </row>
    <row r="1942" spans="14:15" x14ac:dyDescent="0.35">
      <c r="N1942" s="47">
        <v>40085</v>
      </c>
      <c r="O1942" s="95">
        <v>3.31</v>
      </c>
    </row>
    <row r="1943" spans="14:15" x14ac:dyDescent="0.35">
      <c r="N1943" s="47">
        <v>40086</v>
      </c>
      <c r="O1943" s="95">
        <v>3.31</v>
      </c>
    </row>
    <row r="1944" spans="14:15" x14ac:dyDescent="0.35">
      <c r="N1944" s="47">
        <v>40087</v>
      </c>
      <c r="O1944" s="95">
        <v>3.21</v>
      </c>
    </row>
    <row r="1945" spans="14:15" x14ac:dyDescent="0.35">
      <c r="N1945" s="47">
        <v>40088</v>
      </c>
      <c r="O1945" s="95">
        <v>3.24</v>
      </c>
    </row>
    <row r="1946" spans="14:15" x14ac:dyDescent="0.35">
      <c r="N1946" s="47">
        <v>40091</v>
      </c>
      <c r="O1946" s="95">
        <v>3.24</v>
      </c>
    </row>
    <row r="1947" spans="14:15" x14ac:dyDescent="0.35">
      <c r="N1947" s="47">
        <v>40092</v>
      </c>
      <c r="O1947" s="95">
        <v>3.27</v>
      </c>
    </row>
    <row r="1948" spans="14:15" x14ac:dyDescent="0.35">
      <c r="N1948" s="47">
        <v>40093</v>
      </c>
      <c r="O1948" s="95">
        <v>3.21</v>
      </c>
    </row>
    <row r="1949" spans="14:15" x14ac:dyDescent="0.35">
      <c r="N1949" s="47">
        <v>40094</v>
      </c>
      <c r="O1949" s="95">
        <v>3.27</v>
      </c>
    </row>
    <row r="1950" spans="14:15" x14ac:dyDescent="0.35">
      <c r="N1950" s="47">
        <v>40095</v>
      </c>
      <c r="O1950" s="95">
        <v>3.4</v>
      </c>
    </row>
    <row r="1951" spans="14:15" x14ac:dyDescent="0.35">
      <c r="N1951" s="47">
        <v>40099</v>
      </c>
      <c r="O1951" s="95">
        <v>3.34</v>
      </c>
    </row>
    <row r="1952" spans="14:15" x14ac:dyDescent="0.35">
      <c r="N1952" s="47">
        <v>40100</v>
      </c>
      <c r="O1952" s="95">
        <v>3.45</v>
      </c>
    </row>
    <row r="1953" spans="14:15" x14ac:dyDescent="0.35">
      <c r="N1953" s="47">
        <v>40101</v>
      </c>
      <c r="O1953" s="95">
        <v>3.49</v>
      </c>
    </row>
    <row r="1954" spans="14:15" x14ac:dyDescent="0.35">
      <c r="N1954" s="47">
        <v>40102</v>
      </c>
      <c r="O1954" s="95">
        <v>3.43</v>
      </c>
    </row>
    <row r="1955" spans="14:15" x14ac:dyDescent="0.35">
      <c r="N1955" s="47">
        <v>40105</v>
      </c>
      <c r="O1955" s="95">
        <v>3.41</v>
      </c>
    </row>
    <row r="1956" spans="14:15" x14ac:dyDescent="0.35">
      <c r="N1956" s="47">
        <v>40106</v>
      </c>
      <c r="O1956" s="95">
        <v>3.35</v>
      </c>
    </row>
    <row r="1957" spans="14:15" x14ac:dyDescent="0.35">
      <c r="N1957" s="47">
        <v>40107</v>
      </c>
      <c r="O1957" s="95">
        <v>3.42</v>
      </c>
    </row>
    <row r="1958" spans="14:15" x14ac:dyDescent="0.35">
      <c r="N1958" s="47">
        <v>40108</v>
      </c>
      <c r="O1958" s="95">
        <v>3.44</v>
      </c>
    </row>
    <row r="1959" spans="14:15" x14ac:dyDescent="0.35">
      <c r="N1959" s="47">
        <v>40109</v>
      </c>
      <c r="O1959" s="95">
        <v>3.51</v>
      </c>
    </row>
    <row r="1960" spans="14:15" x14ac:dyDescent="0.35">
      <c r="N1960" s="47">
        <v>40112</v>
      </c>
      <c r="O1960" s="95">
        <v>3.59</v>
      </c>
    </row>
    <row r="1961" spans="14:15" x14ac:dyDescent="0.35">
      <c r="N1961" s="47">
        <v>40113</v>
      </c>
      <c r="O1961" s="95">
        <v>3.49</v>
      </c>
    </row>
    <row r="1962" spans="14:15" x14ac:dyDescent="0.35">
      <c r="N1962" s="47">
        <v>40114</v>
      </c>
      <c r="O1962" s="95">
        <v>3.44</v>
      </c>
    </row>
    <row r="1963" spans="14:15" x14ac:dyDescent="0.35">
      <c r="N1963" s="47">
        <v>40115</v>
      </c>
      <c r="O1963" s="95">
        <v>3.53</v>
      </c>
    </row>
    <row r="1964" spans="14:15" x14ac:dyDescent="0.35">
      <c r="N1964" s="47">
        <v>40116</v>
      </c>
      <c r="O1964" s="95">
        <v>3.41</v>
      </c>
    </row>
    <row r="1965" spans="14:15" x14ac:dyDescent="0.35">
      <c r="N1965" s="47">
        <v>40119</v>
      </c>
      <c r="O1965" s="95">
        <v>3.45</v>
      </c>
    </row>
    <row r="1966" spans="14:15" x14ac:dyDescent="0.35">
      <c r="N1966" s="47">
        <v>40120</v>
      </c>
      <c r="O1966" s="95">
        <v>3.5</v>
      </c>
    </row>
    <row r="1967" spans="14:15" x14ac:dyDescent="0.35">
      <c r="N1967" s="47">
        <v>40121</v>
      </c>
      <c r="O1967" s="95">
        <v>3.57</v>
      </c>
    </row>
    <row r="1968" spans="14:15" x14ac:dyDescent="0.35">
      <c r="N1968" s="47">
        <v>40122</v>
      </c>
      <c r="O1968" s="95">
        <v>3.57</v>
      </c>
    </row>
    <row r="1969" spans="14:15" x14ac:dyDescent="0.35">
      <c r="N1969" s="47">
        <v>40123</v>
      </c>
      <c r="O1969" s="95">
        <v>3.54</v>
      </c>
    </row>
    <row r="1970" spans="14:15" x14ac:dyDescent="0.35">
      <c r="N1970" s="47">
        <v>40126</v>
      </c>
      <c r="O1970" s="95">
        <v>3.52</v>
      </c>
    </row>
    <row r="1971" spans="14:15" x14ac:dyDescent="0.35">
      <c r="N1971" s="47">
        <v>40127</v>
      </c>
      <c r="O1971" s="95">
        <v>3.5</v>
      </c>
    </row>
    <row r="1972" spans="14:15" x14ac:dyDescent="0.35">
      <c r="N1972" s="47">
        <v>40129</v>
      </c>
      <c r="O1972" s="95">
        <v>3.45</v>
      </c>
    </row>
    <row r="1973" spans="14:15" x14ac:dyDescent="0.35">
      <c r="N1973" s="47">
        <v>40130</v>
      </c>
      <c r="O1973" s="95">
        <v>3.43</v>
      </c>
    </row>
    <row r="1974" spans="14:15" x14ac:dyDescent="0.35">
      <c r="N1974" s="47">
        <v>40133</v>
      </c>
      <c r="O1974" s="95">
        <v>3.33</v>
      </c>
    </row>
    <row r="1975" spans="14:15" x14ac:dyDescent="0.35">
      <c r="N1975" s="47">
        <v>40134</v>
      </c>
      <c r="O1975" s="95">
        <v>3.33</v>
      </c>
    </row>
    <row r="1976" spans="14:15" x14ac:dyDescent="0.35">
      <c r="N1976" s="47">
        <v>40135</v>
      </c>
      <c r="O1976" s="95">
        <v>3.36</v>
      </c>
    </row>
    <row r="1977" spans="14:15" x14ac:dyDescent="0.35">
      <c r="N1977" s="47">
        <v>40136</v>
      </c>
      <c r="O1977" s="95">
        <v>3.35</v>
      </c>
    </row>
    <row r="1978" spans="14:15" x14ac:dyDescent="0.35">
      <c r="N1978" s="47">
        <v>40137</v>
      </c>
      <c r="O1978" s="95">
        <v>3.36</v>
      </c>
    </row>
    <row r="1979" spans="14:15" x14ac:dyDescent="0.35">
      <c r="N1979" s="47">
        <v>40140</v>
      </c>
      <c r="O1979" s="95">
        <v>3.37</v>
      </c>
    </row>
    <row r="1980" spans="14:15" x14ac:dyDescent="0.35">
      <c r="N1980" s="47">
        <v>40141</v>
      </c>
      <c r="O1980" s="95">
        <v>3.32</v>
      </c>
    </row>
    <row r="1981" spans="14:15" x14ac:dyDescent="0.35">
      <c r="N1981" s="47">
        <v>40142</v>
      </c>
      <c r="O1981" s="95">
        <v>3.28</v>
      </c>
    </row>
    <row r="1982" spans="14:15" x14ac:dyDescent="0.35">
      <c r="N1982" s="47">
        <v>40144</v>
      </c>
      <c r="O1982" s="95">
        <v>3.21</v>
      </c>
    </row>
    <row r="1983" spans="14:15" x14ac:dyDescent="0.35">
      <c r="N1983" s="47">
        <v>40147</v>
      </c>
      <c r="O1983" s="95">
        <v>3.21</v>
      </c>
    </row>
    <row r="1984" spans="14:15" x14ac:dyDescent="0.35">
      <c r="N1984" s="47">
        <v>40148</v>
      </c>
      <c r="O1984" s="95">
        <v>3.28</v>
      </c>
    </row>
    <row r="1985" spans="14:15" x14ac:dyDescent="0.35">
      <c r="N1985" s="47">
        <v>40149</v>
      </c>
      <c r="O1985" s="95">
        <v>3.32</v>
      </c>
    </row>
    <row r="1986" spans="14:15" x14ac:dyDescent="0.35">
      <c r="N1986" s="47">
        <v>40150</v>
      </c>
      <c r="O1986" s="95">
        <v>3.39</v>
      </c>
    </row>
    <row r="1987" spans="14:15" x14ac:dyDescent="0.35">
      <c r="N1987" s="47">
        <v>40151</v>
      </c>
      <c r="O1987" s="95">
        <v>3.48</v>
      </c>
    </row>
    <row r="1988" spans="14:15" x14ac:dyDescent="0.35">
      <c r="N1988" s="47">
        <v>40154</v>
      </c>
      <c r="O1988" s="95">
        <v>3.44</v>
      </c>
    </row>
    <row r="1989" spans="14:15" x14ac:dyDescent="0.35">
      <c r="N1989" s="47">
        <v>40155</v>
      </c>
      <c r="O1989" s="95">
        <v>3.4</v>
      </c>
    </row>
    <row r="1990" spans="14:15" x14ac:dyDescent="0.35">
      <c r="N1990" s="47">
        <v>40156</v>
      </c>
      <c r="O1990" s="95">
        <v>3.45</v>
      </c>
    </row>
    <row r="1991" spans="14:15" x14ac:dyDescent="0.35">
      <c r="N1991" s="47">
        <v>40157</v>
      </c>
      <c r="O1991" s="95">
        <v>3.49</v>
      </c>
    </row>
    <row r="1992" spans="14:15" x14ac:dyDescent="0.35">
      <c r="N1992" s="47">
        <v>40158</v>
      </c>
      <c r="O1992" s="95">
        <v>3.55</v>
      </c>
    </row>
    <row r="1993" spans="14:15" x14ac:dyDescent="0.35">
      <c r="N1993" s="47">
        <v>40161</v>
      </c>
      <c r="O1993" s="95">
        <v>3.56</v>
      </c>
    </row>
    <row r="1994" spans="14:15" x14ac:dyDescent="0.35">
      <c r="N1994" s="47">
        <v>40162</v>
      </c>
      <c r="O1994" s="95">
        <v>3.6</v>
      </c>
    </row>
    <row r="1995" spans="14:15" x14ac:dyDescent="0.35">
      <c r="N1995" s="47">
        <v>40163</v>
      </c>
      <c r="O1995" s="95">
        <v>3.61</v>
      </c>
    </row>
    <row r="1996" spans="14:15" x14ac:dyDescent="0.35">
      <c r="N1996" s="47">
        <v>40164</v>
      </c>
      <c r="O1996" s="95">
        <v>3.5</v>
      </c>
    </row>
    <row r="1997" spans="14:15" x14ac:dyDescent="0.35">
      <c r="N1997" s="47">
        <v>40165</v>
      </c>
      <c r="O1997" s="95">
        <v>3.55</v>
      </c>
    </row>
    <row r="1998" spans="14:15" x14ac:dyDescent="0.35">
      <c r="N1998" s="47">
        <v>40168</v>
      </c>
      <c r="O1998" s="95">
        <v>3.69</v>
      </c>
    </row>
    <row r="1999" spans="14:15" x14ac:dyDescent="0.35">
      <c r="N1999" s="47">
        <v>40169</v>
      </c>
      <c r="O1999" s="95">
        <v>3.76</v>
      </c>
    </row>
    <row r="2000" spans="14:15" x14ac:dyDescent="0.35">
      <c r="N2000" s="47">
        <v>40170</v>
      </c>
      <c r="O2000" s="95">
        <v>3.77</v>
      </c>
    </row>
    <row r="2001" spans="14:15" x14ac:dyDescent="0.35">
      <c r="N2001" s="47">
        <v>40171</v>
      </c>
      <c r="O2001" s="95">
        <v>3.82</v>
      </c>
    </row>
    <row r="2002" spans="14:15" x14ac:dyDescent="0.35">
      <c r="N2002" s="47">
        <v>40175</v>
      </c>
      <c r="O2002" s="95">
        <v>3.85</v>
      </c>
    </row>
    <row r="2003" spans="14:15" x14ac:dyDescent="0.35">
      <c r="N2003" s="47">
        <v>40176</v>
      </c>
      <c r="O2003" s="95">
        <v>3.82</v>
      </c>
    </row>
    <row r="2004" spans="14:15" x14ac:dyDescent="0.35">
      <c r="N2004" s="47">
        <v>40177</v>
      </c>
      <c r="O2004" s="95">
        <v>3.8</v>
      </c>
    </row>
    <row r="2005" spans="14:15" x14ac:dyDescent="0.35">
      <c r="N2005" s="47">
        <v>40178</v>
      </c>
      <c r="O2005" s="95">
        <v>3.85</v>
      </c>
    </row>
    <row r="2006" spans="14:15" x14ac:dyDescent="0.35">
      <c r="N2006" s="47">
        <v>40182</v>
      </c>
      <c r="O2006" s="95">
        <v>3.85</v>
      </c>
    </row>
    <row r="2007" spans="14:15" x14ac:dyDescent="0.35">
      <c r="N2007" s="47">
        <v>40183</v>
      </c>
      <c r="O2007" s="95">
        <v>3.77</v>
      </c>
    </row>
    <row r="2008" spans="14:15" x14ac:dyDescent="0.35">
      <c r="N2008" s="47">
        <v>40184</v>
      </c>
      <c r="O2008" s="95">
        <v>3.85</v>
      </c>
    </row>
    <row r="2009" spans="14:15" x14ac:dyDescent="0.35">
      <c r="N2009" s="47">
        <v>40185</v>
      </c>
      <c r="O2009" s="95">
        <v>3.85</v>
      </c>
    </row>
    <row r="2010" spans="14:15" x14ac:dyDescent="0.35">
      <c r="N2010" s="47">
        <v>40186</v>
      </c>
      <c r="O2010" s="95">
        <v>3.83</v>
      </c>
    </row>
    <row r="2011" spans="14:15" x14ac:dyDescent="0.35">
      <c r="N2011" s="47">
        <v>40189</v>
      </c>
      <c r="O2011" s="95">
        <v>3.85</v>
      </c>
    </row>
    <row r="2012" spans="14:15" x14ac:dyDescent="0.35">
      <c r="N2012" s="47">
        <v>40190</v>
      </c>
      <c r="O2012" s="95">
        <v>3.74</v>
      </c>
    </row>
    <row r="2013" spans="14:15" x14ac:dyDescent="0.35">
      <c r="N2013" s="47">
        <v>40191</v>
      </c>
      <c r="O2013" s="95">
        <v>3.8</v>
      </c>
    </row>
    <row r="2014" spans="14:15" x14ac:dyDescent="0.35">
      <c r="N2014" s="47">
        <v>40192</v>
      </c>
      <c r="O2014" s="95">
        <v>3.76</v>
      </c>
    </row>
    <row r="2015" spans="14:15" x14ac:dyDescent="0.35">
      <c r="N2015" s="47">
        <v>40193</v>
      </c>
      <c r="O2015" s="95">
        <v>3.7</v>
      </c>
    </row>
    <row r="2016" spans="14:15" x14ac:dyDescent="0.35">
      <c r="N2016" s="47">
        <v>40197</v>
      </c>
      <c r="O2016" s="95">
        <v>3.73</v>
      </c>
    </row>
    <row r="2017" spans="14:15" x14ac:dyDescent="0.35">
      <c r="N2017" s="47">
        <v>40198</v>
      </c>
      <c r="O2017" s="95">
        <v>3.68</v>
      </c>
    </row>
    <row r="2018" spans="14:15" x14ac:dyDescent="0.35">
      <c r="N2018" s="47">
        <v>40199</v>
      </c>
      <c r="O2018" s="95">
        <v>3.62</v>
      </c>
    </row>
    <row r="2019" spans="14:15" x14ac:dyDescent="0.35">
      <c r="N2019" s="47">
        <v>40200</v>
      </c>
      <c r="O2019" s="95">
        <v>3.62</v>
      </c>
    </row>
    <row r="2020" spans="14:15" x14ac:dyDescent="0.35">
      <c r="N2020" s="47">
        <v>40203</v>
      </c>
      <c r="O2020" s="95">
        <v>3.66</v>
      </c>
    </row>
    <row r="2021" spans="14:15" x14ac:dyDescent="0.35">
      <c r="N2021" s="47">
        <v>40204</v>
      </c>
      <c r="O2021" s="95">
        <v>3.65</v>
      </c>
    </row>
    <row r="2022" spans="14:15" x14ac:dyDescent="0.35">
      <c r="N2022" s="47">
        <v>40205</v>
      </c>
      <c r="O2022" s="95">
        <v>3.66</v>
      </c>
    </row>
    <row r="2023" spans="14:15" x14ac:dyDescent="0.35">
      <c r="N2023" s="47">
        <v>40206</v>
      </c>
      <c r="O2023" s="95">
        <v>3.68</v>
      </c>
    </row>
    <row r="2024" spans="14:15" x14ac:dyDescent="0.35">
      <c r="N2024" s="47">
        <v>40207</v>
      </c>
      <c r="O2024" s="95">
        <v>3.63</v>
      </c>
    </row>
    <row r="2025" spans="14:15" x14ac:dyDescent="0.35">
      <c r="N2025" s="47">
        <v>40210</v>
      </c>
      <c r="O2025" s="95">
        <v>3.68</v>
      </c>
    </row>
    <row r="2026" spans="14:15" x14ac:dyDescent="0.35">
      <c r="N2026" s="47">
        <v>40211</v>
      </c>
      <c r="O2026" s="95">
        <v>3.67</v>
      </c>
    </row>
    <row r="2027" spans="14:15" x14ac:dyDescent="0.35">
      <c r="N2027" s="47">
        <v>40212</v>
      </c>
      <c r="O2027" s="95">
        <v>3.73</v>
      </c>
    </row>
    <row r="2028" spans="14:15" x14ac:dyDescent="0.35">
      <c r="N2028" s="47">
        <v>40213</v>
      </c>
      <c r="O2028" s="95">
        <v>3.62</v>
      </c>
    </row>
    <row r="2029" spans="14:15" x14ac:dyDescent="0.35">
      <c r="N2029" s="47">
        <v>40214</v>
      </c>
      <c r="O2029" s="95">
        <v>3.59</v>
      </c>
    </row>
    <row r="2030" spans="14:15" x14ac:dyDescent="0.35">
      <c r="N2030" s="47">
        <v>40217</v>
      </c>
      <c r="O2030" s="95">
        <v>3.62</v>
      </c>
    </row>
    <row r="2031" spans="14:15" x14ac:dyDescent="0.35">
      <c r="N2031" s="47">
        <v>40218</v>
      </c>
      <c r="O2031" s="95">
        <v>3.67</v>
      </c>
    </row>
    <row r="2032" spans="14:15" x14ac:dyDescent="0.35">
      <c r="N2032" s="47">
        <v>40219</v>
      </c>
      <c r="O2032" s="95">
        <v>3.72</v>
      </c>
    </row>
    <row r="2033" spans="14:15" x14ac:dyDescent="0.35">
      <c r="N2033" s="47">
        <v>40220</v>
      </c>
      <c r="O2033" s="95">
        <v>3.73</v>
      </c>
    </row>
    <row r="2034" spans="14:15" x14ac:dyDescent="0.35">
      <c r="N2034" s="47">
        <v>40221</v>
      </c>
      <c r="O2034" s="95">
        <v>3.69</v>
      </c>
    </row>
    <row r="2035" spans="14:15" x14ac:dyDescent="0.35">
      <c r="N2035" s="47">
        <v>40225</v>
      </c>
      <c r="O2035" s="95">
        <v>3.66</v>
      </c>
    </row>
    <row r="2036" spans="14:15" x14ac:dyDescent="0.35">
      <c r="N2036" s="47">
        <v>40226</v>
      </c>
      <c r="O2036" s="95">
        <v>3.74</v>
      </c>
    </row>
    <row r="2037" spans="14:15" x14ac:dyDescent="0.35">
      <c r="N2037" s="47">
        <v>40227</v>
      </c>
      <c r="O2037" s="95">
        <v>3.79</v>
      </c>
    </row>
    <row r="2038" spans="14:15" x14ac:dyDescent="0.35">
      <c r="N2038" s="47">
        <v>40228</v>
      </c>
      <c r="O2038" s="95">
        <v>3.78</v>
      </c>
    </row>
    <row r="2039" spans="14:15" x14ac:dyDescent="0.35">
      <c r="N2039" s="47">
        <v>40231</v>
      </c>
      <c r="O2039" s="95">
        <v>3.8</v>
      </c>
    </row>
    <row r="2040" spans="14:15" x14ac:dyDescent="0.35">
      <c r="N2040" s="47">
        <v>40232</v>
      </c>
      <c r="O2040" s="95">
        <v>3.69</v>
      </c>
    </row>
    <row r="2041" spans="14:15" x14ac:dyDescent="0.35">
      <c r="N2041" s="47">
        <v>40233</v>
      </c>
      <c r="O2041" s="95">
        <v>3.7</v>
      </c>
    </row>
    <row r="2042" spans="14:15" x14ac:dyDescent="0.35">
      <c r="N2042" s="47">
        <v>40234</v>
      </c>
      <c r="O2042" s="95">
        <v>3.64</v>
      </c>
    </row>
    <row r="2043" spans="14:15" x14ac:dyDescent="0.35">
      <c r="N2043" s="47">
        <v>40235</v>
      </c>
      <c r="O2043" s="95">
        <v>3.61</v>
      </c>
    </row>
    <row r="2044" spans="14:15" x14ac:dyDescent="0.35">
      <c r="N2044" s="47">
        <v>40238</v>
      </c>
      <c r="O2044" s="95">
        <v>3.61</v>
      </c>
    </row>
    <row r="2045" spans="14:15" x14ac:dyDescent="0.35">
      <c r="N2045" s="47">
        <v>40239</v>
      </c>
      <c r="O2045" s="95">
        <v>3.62</v>
      </c>
    </row>
    <row r="2046" spans="14:15" x14ac:dyDescent="0.35">
      <c r="N2046" s="47">
        <v>40240</v>
      </c>
      <c r="O2046" s="95">
        <v>3.63</v>
      </c>
    </row>
    <row r="2047" spans="14:15" x14ac:dyDescent="0.35">
      <c r="N2047" s="47">
        <v>40241</v>
      </c>
      <c r="O2047" s="95">
        <v>3.61</v>
      </c>
    </row>
    <row r="2048" spans="14:15" x14ac:dyDescent="0.35">
      <c r="N2048" s="47">
        <v>40242</v>
      </c>
      <c r="O2048" s="95">
        <v>3.69</v>
      </c>
    </row>
    <row r="2049" spans="14:15" x14ac:dyDescent="0.35">
      <c r="N2049" s="47">
        <v>40245</v>
      </c>
      <c r="O2049" s="95">
        <v>3.72</v>
      </c>
    </row>
    <row r="2050" spans="14:15" x14ac:dyDescent="0.35">
      <c r="N2050" s="47">
        <v>40246</v>
      </c>
      <c r="O2050" s="95">
        <v>3.71</v>
      </c>
    </row>
    <row r="2051" spans="14:15" x14ac:dyDescent="0.35">
      <c r="N2051" s="47">
        <v>40247</v>
      </c>
      <c r="O2051" s="95">
        <v>3.73</v>
      </c>
    </row>
    <row r="2052" spans="14:15" x14ac:dyDescent="0.35">
      <c r="N2052" s="47">
        <v>40248</v>
      </c>
      <c r="O2052" s="95">
        <v>3.73</v>
      </c>
    </row>
    <row r="2053" spans="14:15" x14ac:dyDescent="0.35">
      <c r="N2053" s="47">
        <v>40249</v>
      </c>
      <c r="O2053" s="95">
        <v>3.71</v>
      </c>
    </row>
    <row r="2054" spans="14:15" x14ac:dyDescent="0.35">
      <c r="N2054" s="47">
        <v>40252</v>
      </c>
      <c r="O2054" s="95">
        <v>3.71</v>
      </c>
    </row>
    <row r="2055" spans="14:15" x14ac:dyDescent="0.35">
      <c r="N2055" s="47">
        <v>40253</v>
      </c>
      <c r="O2055" s="95">
        <v>3.66</v>
      </c>
    </row>
    <row r="2056" spans="14:15" x14ac:dyDescent="0.35">
      <c r="N2056" s="47">
        <v>40254</v>
      </c>
      <c r="O2056" s="95">
        <v>3.65</v>
      </c>
    </row>
    <row r="2057" spans="14:15" x14ac:dyDescent="0.35">
      <c r="N2057" s="47">
        <v>40255</v>
      </c>
      <c r="O2057" s="95">
        <v>3.68</v>
      </c>
    </row>
    <row r="2058" spans="14:15" x14ac:dyDescent="0.35">
      <c r="N2058" s="47">
        <v>40256</v>
      </c>
      <c r="O2058" s="95">
        <v>3.7</v>
      </c>
    </row>
    <row r="2059" spans="14:15" x14ac:dyDescent="0.35">
      <c r="N2059" s="47">
        <v>40259</v>
      </c>
      <c r="O2059" s="95">
        <v>3.67</v>
      </c>
    </row>
    <row r="2060" spans="14:15" x14ac:dyDescent="0.35">
      <c r="N2060" s="47">
        <v>40260</v>
      </c>
      <c r="O2060" s="95">
        <v>3.69</v>
      </c>
    </row>
    <row r="2061" spans="14:15" x14ac:dyDescent="0.35">
      <c r="N2061" s="47">
        <v>40261</v>
      </c>
      <c r="O2061" s="95">
        <v>3.84</v>
      </c>
    </row>
    <row r="2062" spans="14:15" x14ac:dyDescent="0.35">
      <c r="N2062" s="47">
        <v>40262</v>
      </c>
      <c r="O2062" s="95">
        <v>3.91</v>
      </c>
    </row>
    <row r="2063" spans="14:15" x14ac:dyDescent="0.35">
      <c r="N2063" s="47">
        <v>40263</v>
      </c>
      <c r="O2063" s="95">
        <v>3.86</v>
      </c>
    </row>
    <row r="2064" spans="14:15" x14ac:dyDescent="0.35">
      <c r="N2064" s="47">
        <v>40266</v>
      </c>
      <c r="O2064" s="95">
        <v>3.88</v>
      </c>
    </row>
    <row r="2065" spans="14:15" x14ac:dyDescent="0.35">
      <c r="N2065" s="47">
        <v>40267</v>
      </c>
      <c r="O2065" s="95">
        <v>3.88</v>
      </c>
    </row>
    <row r="2066" spans="14:15" x14ac:dyDescent="0.35">
      <c r="N2066" s="47">
        <v>40268</v>
      </c>
      <c r="O2066" s="95">
        <v>3.84</v>
      </c>
    </row>
    <row r="2067" spans="14:15" x14ac:dyDescent="0.35">
      <c r="N2067" s="47">
        <v>40269</v>
      </c>
      <c r="O2067" s="95">
        <v>3.89</v>
      </c>
    </row>
    <row r="2068" spans="14:15" x14ac:dyDescent="0.35">
      <c r="N2068" s="47">
        <v>40270</v>
      </c>
      <c r="O2068" s="95">
        <v>3.96</v>
      </c>
    </row>
    <row r="2069" spans="14:15" x14ac:dyDescent="0.35">
      <c r="N2069" s="47">
        <v>40273</v>
      </c>
      <c r="O2069" s="95">
        <v>4.01</v>
      </c>
    </row>
    <row r="2070" spans="14:15" x14ac:dyDescent="0.35">
      <c r="N2070" s="47">
        <v>40274</v>
      </c>
      <c r="O2070" s="95">
        <v>3.98</v>
      </c>
    </row>
    <row r="2071" spans="14:15" x14ac:dyDescent="0.35">
      <c r="N2071" s="47">
        <v>40275</v>
      </c>
      <c r="O2071" s="95">
        <v>3.89</v>
      </c>
    </row>
    <row r="2072" spans="14:15" x14ac:dyDescent="0.35">
      <c r="N2072" s="47">
        <v>40276</v>
      </c>
      <c r="O2072" s="95">
        <v>3.91</v>
      </c>
    </row>
    <row r="2073" spans="14:15" x14ac:dyDescent="0.35">
      <c r="N2073" s="47">
        <v>40277</v>
      </c>
      <c r="O2073" s="95">
        <v>3.9</v>
      </c>
    </row>
    <row r="2074" spans="14:15" x14ac:dyDescent="0.35">
      <c r="N2074" s="47">
        <v>40280</v>
      </c>
      <c r="O2074" s="95">
        <v>3.87</v>
      </c>
    </row>
    <row r="2075" spans="14:15" x14ac:dyDescent="0.35">
      <c r="N2075" s="47">
        <v>40281</v>
      </c>
      <c r="O2075" s="95">
        <v>3.84</v>
      </c>
    </row>
    <row r="2076" spans="14:15" x14ac:dyDescent="0.35">
      <c r="N2076" s="47">
        <v>40282</v>
      </c>
      <c r="O2076" s="95">
        <v>3.88</v>
      </c>
    </row>
    <row r="2077" spans="14:15" x14ac:dyDescent="0.35">
      <c r="N2077" s="47">
        <v>40283</v>
      </c>
      <c r="O2077" s="95">
        <v>3.86</v>
      </c>
    </row>
    <row r="2078" spans="14:15" x14ac:dyDescent="0.35">
      <c r="N2078" s="47">
        <v>40284</v>
      </c>
      <c r="O2078" s="95">
        <v>3.79</v>
      </c>
    </row>
    <row r="2079" spans="14:15" x14ac:dyDescent="0.35">
      <c r="N2079" s="47">
        <v>40287</v>
      </c>
      <c r="O2079" s="95">
        <v>3.83</v>
      </c>
    </row>
    <row r="2080" spans="14:15" x14ac:dyDescent="0.35">
      <c r="N2080" s="47">
        <v>40288</v>
      </c>
      <c r="O2080" s="95">
        <v>3.82</v>
      </c>
    </row>
    <row r="2081" spans="14:15" x14ac:dyDescent="0.35">
      <c r="N2081" s="47">
        <v>40289</v>
      </c>
      <c r="O2081" s="95">
        <v>3.77</v>
      </c>
    </row>
    <row r="2082" spans="14:15" x14ac:dyDescent="0.35">
      <c r="N2082" s="47">
        <v>40290</v>
      </c>
      <c r="O2082" s="95">
        <v>3.8</v>
      </c>
    </row>
    <row r="2083" spans="14:15" x14ac:dyDescent="0.35">
      <c r="N2083" s="47">
        <v>40291</v>
      </c>
      <c r="O2083" s="95">
        <v>3.84</v>
      </c>
    </row>
    <row r="2084" spans="14:15" x14ac:dyDescent="0.35">
      <c r="N2084" s="47">
        <v>40294</v>
      </c>
      <c r="O2084" s="95">
        <v>3.83</v>
      </c>
    </row>
    <row r="2085" spans="14:15" x14ac:dyDescent="0.35">
      <c r="N2085" s="47">
        <v>40295</v>
      </c>
      <c r="O2085" s="95">
        <v>3.71</v>
      </c>
    </row>
    <row r="2086" spans="14:15" x14ac:dyDescent="0.35">
      <c r="N2086" s="47">
        <v>40296</v>
      </c>
      <c r="O2086" s="95">
        <v>3.8</v>
      </c>
    </row>
    <row r="2087" spans="14:15" x14ac:dyDescent="0.35">
      <c r="N2087" s="47">
        <v>40297</v>
      </c>
      <c r="O2087" s="95">
        <v>3.76</v>
      </c>
    </row>
    <row r="2088" spans="14:15" x14ac:dyDescent="0.35">
      <c r="N2088" s="47">
        <v>40298</v>
      </c>
      <c r="O2088" s="95">
        <v>3.69</v>
      </c>
    </row>
    <row r="2089" spans="14:15" x14ac:dyDescent="0.35">
      <c r="N2089" s="47">
        <v>40301</v>
      </c>
      <c r="O2089" s="95">
        <v>3.72</v>
      </c>
    </row>
    <row r="2090" spans="14:15" x14ac:dyDescent="0.35">
      <c r="N2090" s="47">
        <v>40302</v>
      </c>
      <c r="O2090" s="95">
        <v>3.63</v>
      </c>
    </row>
    <row r="2091" spans="14:15" x14ac:dyDescent="0.35">
      <c r="N2091" s="47">
        <v>40303</v>
      </c>
      <c r="O2091" s="95">
        <v>3.58</v>
      </c>
    </row>
    <row r="2092" spans="14:15" x14ac:dyDescent="0.35">
      <c r="N2092" s="47">
        <v>40304</v>
      </c>
      <c r="O2092" s="95">
        <v>3.41</v>
      </c>
    </row>
    <row r="2093" spans="14:15" x14ac:dyDescent="0.35">
      <c r="N2093" s="47">
        <v>40305</v>
      </c>
      <c r="O2093" s="95">
        <v>3.45</v>
      </c>
    </row>
    <row r="2094" spans="14:15" x14ac:dyDescent="0.35">
      <c r="N2094" s="47">
        <v>40308</v>
      </c>
      <c r="O2094" s="95">
        <v>3.57</v>
      </c>
    </row>
    <row r="2095" spans="14:15" x14ac:dyDescent="0.35">
      <c r="N2095" s="47">
        <v>40309</v>
      </c>
      <c r="O2095" s="95">
        <v>3.56</v>
      </c>
    </row>
    <row r="2096" spans="14:15" x14ac:dyDescent="0.35">
      <c r="N2096" s="47">
        <v>40310</v>
      </c>
      <c r="O2096" s="95">
        <v>3.56</v>
      </c>
    </row>
    <row r="2097" spans="14:15" x14ac:dyDescent="0.35">
      <c r="N2097" s="47">
        <v>40311</v>
      </c>
      <c r="O2097" s="95">
        <v>3.55</v>
      </c>
    </row>
    <row r="2098" spans="14:15" x14ac:dyDescent="0.35">
      <c r="N2098" s="47">
        <v>40312</v>
      </c>
      <c r="O2098" s="95">
        <v>3.44</v>
      </c>
    </row>
    <row r="2099" spans="14:15" x14ac:dyDescent="0.35">
      <c r="N2099" s="47">
        <v>40315</v>
      </c>
      <c r="O2099" s="95">
        <v>3.47</v>
      </c>
    </row>
    <row r="2100" spans="14:15" x14ac:dyDescent="0.35">
      <c r="N2100" s="47">
        <v>40316</v>
      </c>
      <c r="O2100" s="95">
        <v>3.38</v>
      </c>
    </row>
    <row r="2101" spans="14:15" x14ac:dyDescent="0.35">
      <c r="N2101" s="47">
        <v>40317</v>
      </c>
      <c r="O2101" s="95">
        <v>3.36</v>
      </c>
    </row>
    <row r="2102" spans="14:15" x14ac:dyDescent="0.35">
      <c r="N2102" s="47">
        <v>40318</v>
      </c>
      <c r="O2102" s="95">
        <v>3.25</v>
      </c>
    </row>
    <row r="2103" spans="14:15" x14ac:dyDescent="0.35">
      <c r="N2103" s="47">
        <v>40319</v>
      </c>
      <c r="O2103" s="95">
        <v>3.2</v>
      </c>
    </row>
    <row r="2104" spans="14:15" x14ac:dyDescent="0.35">
      <c r="N2104" s="47">
        <v>40322</v>
      </c>
      <c r="O2104" s="95">
        <v>3.23</v>
      </c>
    </row>
    <row r="2105" spans="14:15" x14ac:dyDescent="0.35">
      <c r="N2105" s="47">
        <v>40323</v>
      </c>
      <c r="O2105" s="95">
        <v>3.18</v>
      </c>
    </row>
    <row r="2106" spans="14:15" x14ac:dyDescent="0.35">
      <c r="N2106" s="47">
        <v>40324</v>
      </c>
      <c r="O2106" s="95">
        <v>3.21</v>
      </c>
    </row>
    <row r="2107" spans="14:15" x14ac:dyDescent="0.35">
      <c r="N2107" s="47">
        <v>40325</v>
      </c>
      <c r="O2107" s="95">
        <v>3.34</v>
      </c>
    </row>
    <row r="2108" spans="14:15" x14ac:dyDescent="0.35">
      <c r="N2108" s="47">
        <v>40326</v>
      </c>
      <c r="O2108" s="95">
        <v>3.31</v>
      </c>
    </row>
    <row r="2109" spans="14:15" x14ac:dyDescent="0.35">
      <c r="N2109" s="47">
        <v>40330</v>
      </c>
      <c r="O2109" s="95">
        <v>3.29</v>
      </c>
    </row>
    <row r="2110" spans="14:15" x14ac:dyDescent="0.35">
      <c r="N2110" s="47">
        <v>40331</v>
      </c>
      <c r="O2110" s="95">
        <v>3.35</v>
      </c>
    </row>
    <row r="2111" spans="14:15" x14ac:dyDescent="0.35">
      <c r="N2111" s="47">
        <v>40332</v>
      </c>
      <c r="O2111" s="95">
        <v>3.39</v>
      </c>
    </row>
    <row r="2112" spans="14:15" x14ac:dyDescent="0.35">
      <c r="N2112" s="47">
        <v>40333</v>
      </c>
      <c r="O2112" s="95">
        <v>3.2</v>
      </c>
    </row>
    <row r="2113" spans="14:15" x14ac:dyDescent="0.35">
      <c r="N2113" s="47">
        <v>40336</v>
      </c>
      <c r="O2113" s="95">
        <v>3.17</v>
      </c>
    </row>
    <row r="2114" spans="14:15" x14ac:dyDescent="0.35">
      <c r="N2114" s="47">
        <v>40337</v>
      </c>
      <c r="O2114" s="95">
        <v>3.18</v>
      </c>
    </row>
    <row r="2115" spans="14:15" x14ac:dyDescent="0.35">
      <c r="N2115" s="47">
        <v>40338</v>
      </c>
      <c r="O2115" s="95">
        <v>3.2</v>
      </c>
    </row>
    <row r="2116" spans="14:15" x14ac:dyDescent="0.35">
      <c r="N2116" s="47">
        <v>40339</v>
      </c>
      <c r="O2116" s="95">
        <v>3.33</v>
      </c>
    </row>
    <row r="2117" spans="14:15" x14ac:dyDescent="0.35">
      <c r="N2117" s="47">
        <v>40340</v>
      </c>
      <c r="O2117" s="95">
        <v>3.24</v>
      </c>
    </row>
    <row r="2118" spans="14:15" x14ac:dyDescent="0.35">
      <c r="N2118" s="47">
        <v>40343</v>
      </c>
      <c r="O2118" s="95">
        <v>3.28</v>
      </c>
    </row>
    <row r="2119" spans="14:15" x14ac:dyDescent="0.35">
      <c r="N2119" s="47">
        <v>40344</v>
      </c>
      <c r="O2119" s="95">
        <v>3.32</v>
      </c>
    </row>
    <row r="2120" spans="14:15" x14ac:dyDescent="0.35">
      <c r="N2120" s="47">
        <v>40345</v>
      </c>
      <c r="O2120" s="95">
        <v>3.27</v>
      </c>
    </row>
    <row r="2121" spans="14:15" x14ac:dyDescent="0.35">
      <c r="N2121" s="47">
        <v>40346</v>
      </c>
      <c r="O2121" s="95">
        <v>3.21</v>
      </c>
    </row>
    <row r="2122" spans="14:15" x14ac:dyDescent="0.35">
      <c r="N2122" s="47">
        <v>40347</v>
      </c>
      <c r="O2122" s="95">
        <v>3.24</v>
      </c>
    </row>
    <row r="2123" spans="14:15" x14ac:dyDescent="0.35">
      <c r="N2123" s="47">
        <v>40350</v>
      </c>
      <c r="O2123" s="95">
        <v>3.26</v>
      </c>
    </row>
    <row r="2124" spans="14:15" x14ac:dyDescent="0.35">
      <c r="N2124" s="47">
        <v>40351</v>
      </c>
      <c r="O2124" s="95">
        <v>3.18</v>
      </c>
    </row>
    <row r="2125" spans="14:15" x14ac:dyDescent="0.35">
      <c r="N2125" s="47">
        <v>40352</v>
      </c>
      <c r="O2125" s="95">
        <v>3.13</v>
      </c>
    </row>
    <row r="2126" spans="14:15" x14ac:dyDescent="0.35">
      <c r="N2126" s="47">
        <v>40353</v>
      </c>
      <c r="O2126" s="95">
        <v>3.14</v>
      </c>
    </row>
    <row r="2127" spans="14:15" x14ac:dyDescent="0.35">
      <c r="N2127" s="47">
        <v>40354</v>
      </c>
      <c r="O2127" s="95">
        <v>3.12</v>
      </c>
    </row>
    <row r="2128" spans="14:15" x14ac:dyDescent="0.35">
      <c r="N2128" s="47">
        <v>40357</v>
      </c>
      <c r="O2128" s="95">
        <v>3.05</v>
      </c>
    </row>
    <row r="2129" spans="14:15" x14ac:dyDescent="0.35">
      <c r="N2129" s="47">
        <v>40358</v>
      </c>
      <c r="O2129" s="95">
        <v>2.97</v>
      </c>
    </row>
    <row r="2130" spans="14:15" x14ac:dyDescent="0.35">
      <c r="N2130" s="47">
        <v>40359</v>
      </c>
      <c r="O2130" s="95">
        <v>2.97</v>
      </c>
    </row>
    <row r="2131" spans="14:15" x14ac:dyDescent="0.35">
      <c r="N2131" s="47">
        <v>40360</v>
      </c>
      <c r="O2131" s="95">
        <v>2.96</v>
      </c>
    </row>
    <row r="2132" spans="14:15" x14ac:dyDescent="0.35">
      <c r="N2132" s="47">
        <v>40361</v>
      </c>
      <c r="O2132" s="95">
        <v>3</v>
      </c>
    </row>
    <row r="2133" spans="14:15" x14ac:dyDescent="0.35">
      <c r="N2133" s="47">
        <v>40365</v>
      </c>
      <c r="O2133" s="95">
        <v>2.95</v>
      </c>
    </row>
    <row r="2134" spans="14:15" x14ac:dyDescent="0.35">
      <c r="N2134" s="47">
        <v>40366</v>
      </c>
      <c r="O2134" s="95">
        <v>3</v>
      </c>
    </row>
    <row r="2135" spans="14:15" x14ac:dyDescent="0.35">
      <c r="N2135" s="47">
        <v>40367</v>
      </c>
      <c r="O2135" s="95">
        <v>3.04</v>
      </c>
    </row>
    <row r="2136" spans="14:15" x14ac:dyDescent="0.35">
      <c r="N2136" s="47">
        <v>40368</v>
      </c>
      <c r="O2136" s="95">
        <v>3.07</v>
      </c>
    </row>
    <row r="2137" spans="14:15" x14ac:dyDescent="0.35">
      <c r="N2137" s="47">
        <v>40371</v>
      </c>
      <c r="O2137" s="95">
        <v>3.08</v>
      </c>
    </row>
    <row r="2138" spans="14:15" x14ac:dyDescent="0.35">
      <c r="N2138" s="47">
        <v>40372</v>
      </c>
      <c r="O2138" s="95">
        <v>3.15</v>
      </c>
    </row>
    <row r="2139" spans="14:15" x14ac:dyDescent="0.35">
      <c r="N2139" s="47">
        <v>40373</v>
      </c>
      <c r="O2139" s="95">
        <v>3.07</v>
      </c>
    </row>
    <row r="2140" spans="14:15" x14ac:dyDescent="0.35">
      <c r="N2140" s="47">
        <v>40374</v>
      </c>
      <c r="O2140" s="95">
        <v>3</v>
      </c>
    </row>
    <row r="2141" spans="14:15" x14ac:dyDescent="0.35">
      <c r="N2141" s="47">
        <v>40375</v>
      </c>
      <c r="O2141" s="95">
        <v>2.96</v>
      </c>
    </row>
    <row r="2142" spans="14:15" x14ac:dyDescent="0.35">
      <c r="N2142" s="47">
        <v>40378</v>
      </c>
      <c r="O2142" s="95">
        <v>2.99</v>
      </c>
    </row>
    <row r="2143" spans="14:15" x14ac:dyDescent="0.35">
      <c r="N2143" s="47">
        <v>40379</v>
      </c>
      <c r="O2143" s="95">
        <v>2.98</v>
      </c>
    </row>
    <row r="2144" spans="14:15" x14ac:dyDescent="0.35">
      <c r="N2144" s="47">
        <v>40380</v>
      </c>
      <c r="O2144" s="95">
        <v>2.9</v>
      </c>
    </row>
    <row r="2145" spans="14:15" x14ac:dyDescent="0.35">
      <c r="N2145" s="47">
        <v>40381</v>
      </c>
      <c r="O2145" s="95">
        <v>2.96</v>
      </c>
    </row>
    <row r="2146" spans="14:15" x14ac:dyDescent="0.35">
      <c r="N2146" s="47">
        <v>40382</v>
      </c>
      <c r="O2146" s="95">
        <v>3.02</v>
      </c>
    </row>
    <row r="2147" spans="14:15" x14ac:dyDescent="0.35">
      <c r="N2147" s="47">
        <v>40385</v>
      </c>
      <c r="O2147" s="95">
        <v>3.03</v>
      </c>
    </row>
    <row r="2148" spans="14:15" x14ac:dyDescent="0.35">
      <c r="N2148" s="47">
        <v>40386</v>
      </c>
      <c r="O2148" s="95">
        <v>3.08</v>
      </c>
    </row>
    <row r="2149" spans="14:15" x14ac:dyDescent="0.35">
      <c r="N2149" s="47">
        <v>40387</v>
      </c>
      <c r="O2149" s="95">
        <v>3.03</v>
      </c>
    </row>
    <row r="2150" spans="14:15" x14ac:dyDescent="0.35">
      <c r="N2150" s="47">
        <v>40388</v>
      </c>
      <c r="O2150" s="95">
        <v>3.03</v>
      </c>
    </row>
    <row r="2151" spans="14:15" x14ac:dyDescent="0.35">
      <c r="N2151" s="47">
        <v>40389</v>
      </c>
      <c r="O2151" s="95">
        <v>2.94</v>
      </c>
    </row>
    <row r="2152" spans="14:15" x14ac:dyDescent="0.35">
      <c r="N2152" s="47">
        <v>40392</v>
      </c>
      <c r="O2152" s="95">
        <v>2.99</v>
      </c>
    </row>
    <row r="2153" spans="14:15" x14ac:dyDescent="0.35">
      <c r="N2153" s="47">
        <v>40393</v>
      </c>
      <c r="O2153" s="95">
        <v>2.94</v>
      </c>
    </row>
    <row r="2154" spans="14:15" x14ac:dyDescent="0.35">
      <c r="N2154" s="47">
        <v>40394</v>
      </c>
      <c r="O2154" s="95">
        <v>2.98</v>
      </c>
    </row>
    <row r="2155" spans="14:15" x14ac:dyDescent="0.35">
      <c r="N2155" s="47">
        <v>40395</v>
      </c>
      <c r="O2155" s="95">
        <v>2.94</v>
      </c>
    </row>
    <row r="2156" spans="14:15" x14ac:dyDescent="0.35">
      <c r="N2156" s="47">
        <v>40396</v>
      </c>
      <c r="O2156" s="95">
        <v>2.86</v>
      </c>
    </row>
    <row r="2157" spans="14:15" x14ac:dyDescent="0.35">
      <c r="N2157" s="47">
        <v>40399</v>
      </c>
      <c r="O2157" s="95">
        <v>2.86</v>
      </c>
    </row>
    <row r="2158" spans="14:15" x14ac:dyDescent="0.35">
      <c r="N2158" s="47">
        <v>40400</v>
      </c>
      <c r="O2158" s="95">
        <v>2.79</v>
      </c>
    </row>
    <row r="2159" spans="14:15" x14ac:dyDescent="0.35">
      <c r="N2159" s="47">
        <v>40401</v>
      </c>
      <c r="O2159" s="95">
        <v>2.72</v>
      </c>
    </row>
    <row r="2160" spans="14:15" x14ac:dyDescent="0.35">
      <c r="N2160" s="47">
        <v>40402</v>
      </c>
      <c r="O2160" s="95">
        <v>2.74</v>
      </c>
    </row>
    <row r="2161" spans="14:15" x14ac:dyDescent="0.35">
      <c r="N2161" s="47">
        <v>40403</v>
      </c>
      <c r="O2161" s="95">
        <v>2.68</v>
      </c>
    </row>
    <row r="2162" spans="14:15" x14ac:dyDescent="0.35">
      <c r="N2162" s="47">
        <v>40406</v>
      </c>
      <c r="O2162" s="95">
        <v>2.58</v>
      </c>
    </row>
    <row r="2163" spans="14:15" x14ac:dyDescent="0.35">
      <c r="N2163" s="47">
        <v>40407</v>
      </c>
      <c r="O2163" s="95">
        <v>2.64</v>
      </c>
    </row>
    <row r="2164" spans="14:15" x14ac:dyDescent="0.35">
      <c r="N2164" s="47">
        <v>40408</v>
      </c>
      <c r="O2164" s="95">
        <v>2.64</v>
      </c>
    </row>
    <row r="2165" spans="14:15" x14ac:dyDescent="0.35">
      <c r="N2165" s="47">
        <v>40409</v>
      </c>
      <c r="O2165" s="95">
        <v>2.58</v>
      </c>
    </row>
    <row r="2166" spans="14:15" x14ac:dyDescent="0.35">
      <c r="N2166" s="47">
        <v>40410</v>
      </c>
      <c r="O2166" s="95">
        <v>2.62</v>
      </c>
    </row>
    <row r="2167" spans="14:15" x14ac:dyDescent="0.35">
      <c r="N2167" s="47">
        <v>40413</v>
      </c>
      <c r="O2167" s="95">
        <v>2.6</v>
      </c>
    </row>
    <row r="2168" spans="14:15" x14ac:dyDescent="0.35">
      <c r="N2168" s="47">
        <v>40414</v>
      </c>
      <c r="O2168" s="95">
        <v>2.5</v>
      </c>
    </row>
    <row r="2169" spans="14:15" x14ac:dyDescent="0.35">
      <c r="N2169" s="47">
        <v>40415</v>
      </c>
      <c r="O2169" s="95">
        <v>2.54</v>
      </c>
    </row>
    <row r="2170" spans="14:15" x14ac:dyDescent="0.35">
      <c r="N2170" s="47">
        <v>40416</v>
      </c>
      <c r="O2170" s="95">
        <v>2.5</v>
      </c>
    </row>
    <row r="2171" spans="14:15" x14ac:dyDescent="0.35">
      <c r="N2171" s="47">
        <v>40417</v>
      </c>
      <c r="O2171" s="95">
        <v>2.66</v>
      </c>
    </row>
    <row r="2172" spans="14:15" x14ac:dyDescent="0.35">
      <c r="N2172" s="47">
        <v>40420</v>
      </c>
      <c r="O2172" s="95">
        <v>2.54</v>
      </c>
    </row>
    <row r="2173" spans="14:15" x14ac:dyDescent="0.35">
      <c r="N2173" s="47">
        <v>40421</v>
      </c>
      <c r="O2173" s="95">
        <v>2.4700000000000002</v>
      </c>
    </row>
    <row r="2174" spans="14:15" x14ac:dyDescent="0.35">
      <c r="N2174" s="47">
        <v>40422</v>
      </c>
      <c r="O2174" s="95">
        <v>2.58</v>
      </c>
    </row>
    <row r="2175" spans="14:15" x14ac:dyDescent="0.35">
      <c r="N2175" s="47">
        <v>40423</v>
      </c>
      <c r="O2175" s="95">
        <v>2.63</v>
      </c>
    </row>
    <row r="2176" spans="14:15" x14ac:dyDescent="0.35">
      <c r="N2176" s="47">
        <v>40424</v>
      </c>
      <c r="O2176" s="95">
        <v>2.72</v>
      </c>
    </row>
    <row r="2177" spans="14:15" x14ac:dyDescent="0.35">
      <c r="N2177" s="47">
        <v>40428</v>
      </c>
      <c r="O2177" s="95">
        <v>2.61</v>
      </c>
    </row>
    <row r="2178" spans="14:15" x14ac:dyDescent="0.35">
      <c r="N2178" s="47">
        <v>40429</v>
      </c>
      <c r="O2178" s="95">
        <v>2.66</v>
      </c>
    </row>
    <row r="2179" spans="14:15" x14ac:dyDescent="0.35">
      <c r="N2179" s="47">
        <v>40430</v>
      </c>
      <c r="O2179" s="95">
        <v>2.77</v>
      </c>
    </row>
    <row r="2180" spans="14:15" x14ac:dyDescent="0.35">
      <c r="N2180" s="47">
        <v>40431</v>
      </c>
      <c r="O2180" s="95">
        <v>2.81</v>
      </c>
    </row>
    <row r="2181" spans="14:15" x14ac:dyDescent="0.35">
      <c r="N2181" s="47">
        <v>40434</v>
      </c>
      <c r="O2181" s="95">
        <v>2.74</v>
      </c>
    </row>
    <row r="2182" spans="14:15" x14ac:dyDescent="0.35">
      <c r="N2182" s="47">
        <v>40435</v>
      </c>
      <c r="O2182" s="95">
        <v>2.68</v>
      </c>
    </row>
    <row r="2183" spans="14:15" x14ac:dyDescent="0.35">
      <c r="N2183" s="47">
        <v>40436</v>
      </c>
      <c r="O2183" s="95">
        <v>2.74</v>
      </c>
    </row>
    <row r="2184" spans="14:15" x14ac:dyDescent="0.35">
      <c r="N2184" s="47">
        <v>40437</v>
      </c>
      <c r="O2184" s="95">
        <v>2.77</v>
      </c>
    </row>
    <row r="2185" spans="14:15" x14ac:dyDescent="0.35">
      <c r="N2185" s="47">
        <v>40438</v>
      </c>
      <c r="O2185" s="95">
        <v>2.75</v>
      </c>
    </row>
    <row r="2186" spans="14:15" x14ac:dyDescent="0.35">
      <c r="N2186" s="47">
        <v>40441</v>
      </c>
      <c r="O2186" s="95">
        <v>2.72</v>
      </c>
    </row>
    <row r="2187" spans="14:15" x14ac:dyDescent="0.35">
      <c r="N2187" s="47">
        <v>40442</v>
      </c>
      <c r="O2187" s="95">
        <v>2.61</v>
      </c>
    </row>
    <row r="2188" spans="14:15" x14ac:dyDescent="0.35">
      <c r="N2188" s="47">
        <v>40443</v>
      </c>
      <c r="O2188" s="95">
        <v>2.56</v>
      </c>
    </row>
    <row r="2189" spans="14:15" x14ac:dyDescent="0.35">
      <c r="N2189" s="47">
        <v>40444</v>
      </c>
      <c r="O2189" s="95">
        <v>2.56</v>
      </c>
    </row>
    <row r="2190" spans="14:15" x14ac:dyDescent="0.35">
      <c r="N2190" s="47">
        <v>40445</v>
      </c>
      <c r="O2190" s="95">
        <v>2.62</v>
      </c>
    </row>
    <row r="2191" spans="14:15" x14ac:dyDescent="0.35">
      <c r="N2191" s="47">
        <v>40448</v>
      </c>
      <c r="O2191" s="95">
        <v>2.54</v>
      </c>
    </row>
    <row r="2192" spans="14:15" x14ac:dyDescent="0.35">
      <c r="N2192" s="47">
        <v>40449</v>
      </c>
      <c r="O2192" s="95">
        <v>2.48</v>
      </c>
    </row>
    <row r="2193" spans="14:15" x14ac:dyDescent="0.35">
      <c r="N2193" s="47">
        <v>40450</v>
      </c>
      <c r="O2193" s="95">
        <v>2.52</v>
      </c>
    </row>
    <row r="2194" spans="14:15" x14ac:dyDescent="0.35">
      <c r="N2194" s="47">
        <v>40451</v>
      </c>
      <c r="O2194" s="95">
        <v>2.5299999999999998</v>
      </c>
    </row>
    <row r="2195" spans="14:15" x14ac:dyDescent="0.35">
      <c r="N2195" s="47">
        <v>40452</v>
      </c>
      <c r="O2195" s="95">
        <v>2.54</v>
      </c>
    </row>
    <row r="2196" spans="14:15" x14ac:dyDescent="0.35">
      <c r="N2196" s="47">
        <v>40455</v>
      </c>
      <c r="O2196" s="95">
        <v>2.5</v>
      </c>
    </row>
    <row r="2197" spans="14:15" x14ac:dyDescent="0.35">
      <c r="N2197" s="47">
        <v>40456</v>
      </c>
      <c r="O2197" s="95">
        <v>2.5</v>
      </c>
    </row>
    <row r="2198" spans="14:15" x14ac:dyDescent="0.35">
      <c r="N2198" s="47">
        <v>40457</v>
      </c>
      <c r="O2198" s="95">
        <v>2.41</v>
      </c>
    </row>
    <row r="2199" spans="14:15" x14ac:dyDescent="0.35">
      <c r="N2199" s="47">
        <v>40458</v>
      </c>
      <c r="O2199" s="95">
        <v>2.41</v>
      </c>
    </row>
    <row r="2200" spans="14:15" x14ac:dyDescent="0.35">
      <c r="N2200" s="47">
        <v>40459</v>
      </c>
      <c r="O2200" s="95">
        <v>2.41</v>
      </c>
    </row>
    <row r="2201" spans="14:15" x14ac:dyDescent="0.35">
      <c r="N2201" s="47">
        <v>40463</v>
      </c>
      <c r="O2201" s="95">
        <v>2.44</v>
      </c>
    </row>
    <row r="2202" spans="14:15" x14ac:dyDescent="0.35">
      <c r="N2202" s="47">
        <v>40464</v>
      </c>
      <c r="O2202" s="95">
        <v>2.46</v>
      </c>
    </row>
    <row r="2203" spans="14:15" x14ac:dyDescent="0.35">
      <c r="N2203" s="47">
        <v>40465</v>
      </c>
      <c r="O2203" s="95">
        <v>2.52</v>
      </c>
    </row>
    <row r="2204" spans="14:15" x14ac:dyDescent="0.35">
      <c r="N2204" s="47">
        <v>40466</v>
      </c>
      <c r="O2204" s="95">
        <v>2.59</v>
      </c>
    </row>
    <row r="2205" spans="14:15" x14ac:dyDescent="0.35">
      <c r="N2205" s="47">
        <v>40469</v>
      </c>
      <c r="O2205" s="95">
        <v>2.52</v>
      </c>
    </row>
    <row r="2206" spans="14:15" x14ac:dyDescent="0.35">
      <c r="N2206" s="47">
        <v>40470</v>
      </c>
      <c r="O2206" s="95">
        <v>2.5</v>
      </c>
    </row>
    <row r="2207" spans="14:15" x14ac:dyDescent="0.35">
      <c r="N2207" s="47">
        <v>40471</v>
      </c>
      <c r="O2207" s="95">
        <v>2.5099999999999998</v>
      </c>
    </row>
    <row r="2208" spans="14:15" x14ac:dyDescent="0.35">
      <c r="N2208" s="47">
        <v>40472</v>
      </c>
      <c r="O2208" s="95">
        <v>2.57</v>
      </c>
    </row>
    <row r="2209" spans="14:15" x14ac:dyDescent="0.35">
      <c r="N2209" s="47">
        <v>40473</v>
      </c>
      <c r="O2209" s="95">
        <v>2.59</v>
      </c>
    </row>
    <row r="2210" spans="14:15" x14ac:dyDescent="0.35">
      <c r="N2210" s="47">
        <v>40476</v>
      </c>
      <c r="O2210" s="95">
        <v>2.59</v>
      </c>
    </row>
    <row r="2211" spans="14:15" x14ac:dyDescent="0.35">
      <c r="N2211" s="47">
        <v>40477</v>
      </c>
      <c r="O2211" s="95">
        <v>2.67</v>
      </c>
    </row>
    <row r="2212" spans="14:15" x14ac:dyDescent="0.35">
      <c r="N2212" s="47">
        <v>40478</v>
      </c>
      <c r="O2212" s="95">
        <v>2.75</v>
      </c>
    </row>
    <row r="2213" spans="14:15" x14ac:dyDescent="0.35">
      <c r="N2213" s="47">
        <v>40479</v>
      </c>
      <c r="O2213" s="95">
        <v>2.69</v>
      </c>
    </row>
    <row r="2214" spans="14:15" x14ac:dyDescent="0.35">
      <c r="N2214" s="47">
        <v>40480</v>
      </c>
      <c r="O2214" s="95">
        <v>2.63</v>
      </c>
    </row>
    <row r="2215" spans="14:15" x14ac:dyDescent="0.35">
      <c r="N2215" s="47">
        <v>40483</v>
      </c>
      <c r="O2215" s="95">
        <v>2.66</v>
      </c>
    </row>
    <row r="2216" spans="14:15" x14ac:dyDescent="0.35">
      <c r="N2216" s="47">
        <v>40484</v>
      </c>
      <c r="O2216" s="95">
        <v>2.63</v>
      </c>
    </row>
    <row r="2217" spans="14:15" x14ac:dyDescent="0.35">
      <c r="N2217" s="47">
        <v>40485</v>
      </c>
      <c r="O2217" s="95">
        <v>2.67</v>
      </c>
    </row>
    <row r="2218" spans="14:15" x14ac:dyDescent="0.35">
      <c r="N2218" s="47">
        <v>40486</v>
      </c>
      <c r="O2218" s="95">
        <v>2.5299999999999998</v>
      </c>
    </row>
    <row r="2219" spans="14:15" x14ac:dyDescent="0.35">
      <c r="N2219" s="47">
        <v>40487</v>
      </c>
      <c r="O2219" s="95">
        <v>2.58</v>
      </c>
    </row>
    <row r="2220" spans="14:15" x14ac:dyDescent="0.35">
      <c r="N2220" s="47">
        <v>40490</v>
      </c>
      <c r="O2220" s="95">
        <v>2.6</v>
      </c>
    </row>
    <row r="2221" spans="14:15" x14ac:dyDescent="0.35">
      <c r="N2221" s="47">
        <v>40491</v>
      </c>
      <c r="O2221" s="95">
        <v>2.72</v>
      </c>
    </row>
    <row r="2222" spans="14:15" x14ac:dyDescent="0.35">
      <c r="N2222" s="47">
        <v>40492</v>
      </c>
      <c r="O2222" s="95">
        <v>2.65</v>
      </c>
    </row>
    <row r="2223" spans="14:15" x14ac:dyDescent="0.35">
      <c r="N2223" s="47">
        <v>40494</v>
      </c>
      <c r="O2223" s="95">
        <v>2.76</v>
      </c>
    </row>
    <row r="2224" spans="14:15" x14ac:dyDescent="0.35">
      <c r="N2224" s="47">
        <v>40497</v>
      </c>
      <c r="O2224" s="95">
        <v>2.92</v>
      </c>
    </row>
    <row r="2225" spans="14:15" x14ac:dyDescent="0.35">
      <c r="N2225" s="47">
        <v>40498</v>
      </c>
      <c r="O2225" s="95">
        <v>2.85</v>
      </c>
    </row>
    <row r="2226" spans="14:15" x14ac:dyDescent="0.35">
      <c r="N2226" s="47">
        <v>40499</v>
      </c>
      <c r="O2226" s="95">
        <v>2.89</v>
      </c>
    </row>
    <row r="2227" spans="14:15" x14ac:dyDescent="0.35">
      <c r="N2227" s="47">
        <v>40500</v>
      </c>
      <c r="O2227" s="95">
        <v>2.9</v>
      </c>
    </row>
    <row r="2228" spans="14:15" x14ac:dyDescent="0.35">
      <c r="N2228" s="47">
        <v>40501</v>
      </c>
      <c r="O2228" s="95">
        <v>2.88</v>
      </c>
    </row>
    <row r="2229" spans="14:15" x14ac:dyDescent="0.35">
      <c r="N2229" s="47">
        <v>40504</v>
      </c>
      <c r="O2229" s="95">
        <v>2.8</v>
      </c>
    </row>
    <row r="2230" spans="14:15" x14ac:dyDescent="0.35">
      <c r="N2230" s="47">
        <v>40505</v>
      </c>
      <c r="O2230" s="95">
        <v>2.77</v>
      </c>
    </row>
    <row r="2231" spans="14:15" x14ac:dyDescent="0.35">
      <c r="N2231" s="47">
        <v>40506</v>
      </c>
      <c r="O2231" s="95">
        <v>2.93</v>
      </c>
    </row>
    <row r="2232" spans="14:15" x14ac:dyDescent="0.35">
      <c r="N2232" s="47">
        <v>40508</v>
      </c>
      <c r="O2232" s="95">
        <v>2.87</v>
      </c>
    </row>
    <row r="2233" spans="14:15" x14ac:dyDescent="0.35">
      <c r="N2233" s="47">
        <v>40511</v>
      </c>
      <c r="O2233" s="95">
        <v>2.84</v>
      </c>
    </row>
    <row r="2234" spans="14:15" x14ac:dyDescent="0.35">
      <c r="N2234" s="47">
        <v>40512</v>
      </c>
      <c r="O2234" s="95">
        <v>2.81</v>
      </c>
    </row>
    <row r="2235" spans="14:15" x14ac:dyDescent="0.35">
      <c r="N2235" s="47">
        <v>40513</v>
      </c>
      <c r="O2235" s="95">
        <v>2.97</v>
      </c>
    </row>
    <row r="2236" spans="14:15" x14ac:dyDescent="0.35">
      <c r="N2236" s="47">
        <v>40514</v>
      </c>
      <c r="O2236" s="95">
        <v>3.01</v>
      </c>
    </row>
    <row r="2237" spans="14:15" x14ac:dyDescent="0.35">
      <c r="N2237" s="47">
        <v>40515</v>
      </c>
      <c r="O2237" s="95">
        <v>3.03</v>
      </c>
    </row>
    <row r="2238" spans="14:15" x14ac:dyDescent="0.35">
      <c r="N2238" s="47">
        <v>40518</v>
      </c>
      <c r="O2238" s="95">
        <v>2.95</v>
      </c>
    </row>
    <row r="2239" spans="14:15" x14ac:dyDescent="0.35">
      <c r="N2239" s="47">
        <v>40519</v>
      </c>
      <c r="O2239" s="95">
        <v>3.15</v>
      </c>
    </row>
    <row r="2240" spans="14:15" x14ac:dyDescent="0.35">
      <c r="N2240" s="47">
        <v>40520</v>
      </c>
      <c r="O2240" s="95">
        <v>3.26</v>
      </c>
    </row>
    <row r="2241" spans="14:15" x14ac:dyDescent="0.35">
      <c r="N2241" s="47">
        <v>40521</v>
      </c>
      <c r="O2241" s="95">
        <v>3.23</v>
      </c>
    </row>
    <row r="2242" spans="14:15" x14ac:dyDescent="0.35">
      <c r="N2242" s="47">
        <v>40522</v>
      </c>
      <c r="O2242" s="95">
        <v>3.32</v>
      </c>
    </row>
    <row r="2243" spans="14:15" x14ac:dyDescent="0.35">
      <c r="N2243" s="47">
        <v>40525</v>
      </c>
      <c r="O2243" s="95">
        <v>3.29</v>
      </c>
    </row>
    <row r="2244" spans="14:15" x14ac:dyDescent="0.35">
      <c r="N2244" s="47">
        <v>40526</v>
      </c>
      <c r="O2244" s="95">
        <v>3.49</v>
      </c>
    </row>
    <row r="2245" spans="14:15" x14ac:dyDescent="0.35">
      <c r="N2245" s="47">
        <v>40527</v>
      </c>
      <c r="O2245" s="95">
        <v>3.53</v>
      </c>
    </row>
    <row r="2246" spans="14:15" x14ac:dyDescent="0.35">
      <c r="N2246" s="47">
        <v>40528</v>
      </c>
      <c r="O2246" s="95">
        <v>3.47</v>
      </c>
    </row>
    <row r="2247" spans="14:15" x14ac:dyDescent="0.35">
      <c r="N2247" s="47">
        <v>40529</v>
      </c>
      <c r="O2247" s="95">
        <v>3.33</v>
      </c>
    </row>
    <row r="2248" spans="14:15" x14ac:dyDescent="0.35">
      <c r="N2248" s="47">
        <v>40532</v>
      </c>
      <c r="O2248" s="95">
        <v>3.36</v>
      </c>
    </row>
    <row r="2249" spans="14:15" x14ac:dyDescent="0.35">
      <c r="N2249" s="47">
        <v>40533</v>
      </c>
      <c r="O2249" s="95">
        <v>3.35</v>
      </c>
    </row>
    <row r="2250" spans="14:15" x14ac:dyDescent="0.35">
      <c r="N2250" s="47">
        <v>40534</v>
      </c>
      <c r="O2250" s="95">
        <v>3.36</v>
      </c>
    </row>
    <row r="2251" spans="14:15" x14ac:dyDescent="0.35">
      <c r="N2251" s="47">
        <v>40535</v>
      </c>
      <c r="O2251" s="95">
        <v>3.41</v>
      </c>
    </row>
    <row r="2252" spans="14:15" x14ac:dyDescent="0.35">
      <c r="N2252" s="47">
        <v>40539</v>
      </c>
      <c r="O2252" s="95">
        <v>3.36</v>
      </c>
    </row>
    <row r="2253" spans="14:15" x14ac:dyDescent="0.35">
      <c r="N2253" s="47">
        <v>40540</v>
      </c>
      <c r="O2253" s="95">
        <v>3.5</v>
      </c>
    </row>
    <row r="2254" spans="14:15" x14ac:dyDescent="0.35">
      <c r="N2254" s="47">
        <v>40541</v>
      </c>
      <c r="O2254" s="95">
        <v>3.35</v>
      </c>
    </row>
    <row r="2255" spans="14:15" x14ac:dyDescent="0.35">
      <c r="N2255" s="47">
        <v>40542</v>
      </c>
      <c r="O2255" s="95">
        <v>3.38</v>
      </c>
    </row>
    <row r="2256" spans="14:15" x14ac:dyDescent="0.35">
      <c r="N2256" s="47">
        <v>40543</v>
      </c>
      <c r="O2256" s="95">
        <v>3.3</v>
      </c>
    </row>
    <row r="2257" spans="14:15" x14ac:dyDescent="0.35">
      <c r="N2257" s="47">
        <v>40546</v>
      </c>
      <c r="O2257" s="95">
        <v>3.36</v>
      </c>
    </row>
    <row r="2258" spans="14:15" x14ac:dyDescent="0.35">
      <c r="N2258" s="47">
        <v>40547</v>
      </c>
      <c r="O2258" s="95">
        <v>3.36</v>
      </c>
    </row>
    <row r="2259" spans="14:15" x14ac:dyDescent="0.35">
      <c r="N2259" s="47">
        <v>40548</v>
      </c>
      <c r="O2259" s="95">
        <v>3.5</v>
      </c>
    </row>
    <row r="2260" spans="14:15" x14ac:dyDescent="0.35">
      <c r="N2260" s="47">
        <v>40549</v>
      </c>
      <c r="O2260" s="95">
        <v>3.44</v>
      </c>
    </row>
    <row r="2261" spans="14:15" x14ac:dyDescent="0.35">
      <c r="N2261" s="47">
        <v>40550</v>
      </c>
      <c r="O2261" s="95">
        <v>3.34</v>
      </c>
    </row>
    <row r="2262" spans="14:15" x14ac:dyDescent="0.35">
      <c r="N2262" s="47">
        <v>40553</v>
      </c>
      <c r="O2262" s="95">
        <v>3.32</v>
      </c>
    </row>
    <row r="2263" spans="14:15" x14ac:dyDescent="0.35">
      <c r="N2263" s="47">
        <v>40554</v>
      </c>
      <c r="O2263" s="95">
        <v>3.37</v>
      </c>
    </row>
    <row r="2264" spans="14:15" x14ac:dyDescent="0.35">
      <c r="N2264" s="47">
        <v>40555</v>
      </c>
      <c r="O2264" s="95">
        <v>3.4</v>
      </c>
    </row>
    <row r="2265" spans="14:15" x14ac:dyDescent="0.35">
      <c r="N2265" s="47">
        <v>40556</v>
      </c>
      <c r="O2265" s="95">
        <v>3.34</v>
      </c>
    </row>
    <row r="2266" spans="14:15" x14ac:dyDescent="0.35">
      <c r="N2266" s="47">
        <v>40557</v>
      </c>
      <c r="O2266" s="95">
        <v>3.35</v>
      </c>
    </row>
    <row r="2267" spans="14:15" x14ac:dyDescent="0.35">
      <c r="N2267" s="47">
        <v>40561</v>
      </c>
      <c r="O2267" s="95">
        <v>3.39</v>
      </c>
    </row>
    <row r="2268" spans="14:15" x14ac:dyDescent="0.35">
      <c r="N2268" s="47">
        <v>40562</v>
      </c>
      <c r="O2268" s="95">
        <v>3.37</v>
      </c>
    </row>
    <row r="2269" spans="14:15" x14ac:dyDescent="0.35">
      <c r="N2269" s="47">
        <v>40563</v>
      </c>
      <c r="O2269" s="95">
        <v>3.47</v>
      </c>
    </row>
    <row r="2270" spans="14:15" x14ac:dyDescent="0.35">
      <c r="N2270" s="47">
        <v>40564</v>
      </c>
      <c r="O2270" s="95">
        <v>3.44</v>
      </c>
    </row>
    <row r="2271" spans="14:15" x14ac:dyDescent="0.35">
      <c r="N2271" s="47">
        <v>40567</v>
      </c>
      <c r="O2271" s="95">
        <v>3.43</v>
      </c>
    </row>
    <row r="2272" spans="14:15" x14ac:dyDescent="0.35">
      <c r="N2272" s="47">
        <v>40568</v>
      </c>
      <c r="O2272" s="95">
        <v>3.35</v>
      </c>
    </row>
    <row r="2273" spans="14:15" x14ac:dyDescent="0.35">
      <c r="N2273" s="47">
        <v>40569</v>
      </c>
      <c r="O2273" s="95">
        <v>3.45</v>
      </c>
    </row>
    <row r="2274" spans="14:15" x14ac:dyDescent="0.35">
      <c r="N2274" s="47">
        <v>40570</v>
      </c>
      <c r="O2274" s="95">
        <v>3.42</v>
      </c>
    </row>
    <row r="2275" spans="14:15" x14ac:dyDescent="0.35">
      <c r="N2275" s="47">
        <v>40571</v>
      </c>
      <c r="O2275" s="95">
        <v>3.36</v>
      </c>
    </row>
    <row r="2276" spans="14:15" x14ac:dyDescent="0.35">
      <c r="N2276" s="47">
        <v>40574</v>
      </c>
      <c r="O2276" s="95">
        <v>3.42</v>
      </c>
    </row>
    <row r="2277" spans="14:15" x14ac:dyDescent="0.35">
      <c r="N2277" s="47">
        <v>40575</v>
      </c>
      <c r="O2277" s="95">
        <v>3.48</v>
      </c>
    </row>
    <row r="2278" spans="14:15" x14ac:dyDescent="0.35">
      <c r="N2278" s="47">
        <v>40576</v>
      </c>
      <c r="O2278" s="95">
        <v>3.52</v>
      </c>
    </row>
    <row r="2279" spans="14:15" x14ac:dyDescent="0.35">
      <c r="N2279" s="47">
        <v>40577</v>
      </c>
      <c r="O2279" s="95">
        <v>3.58</v>
      </c>
    </row>
    <row r="2280" spans="14:15" x14ac:dyDescent="0.35">
      <c r="N2280" s="47">
        <v>40578</v>
      </c>
      <c r="O2280" s="95">
        <v>3.68</v>
      </c>
    </row>
    <row r="2281" spans="14:15" x14ac:dyDescent="0.35">
      <c r="N2281" s="47">
        <v>40581</v>
      </c>
      <c r="O2281" s="95">
        <v>3.68</v>
      </c>
    </row>
    <row r="2282" spans="14:15" x14ac:dyDescent="0.35">
      <c r="N2282" s="47">
        <v>40582</v>
      </c>
      <c r="O2282" s="95">
        <v>3.75</v>
      </c>
    </row>
    <row r="2283" spans="14:15" x14ac:dyDescent="0.35">
      <c r="N2283" s="47">
        <v>40583</v>
      </c>
      <c r="O2283" s="95">
        <v>3.65</v>
      </c>
    </row>
    <row r="2284" spans="14:15" x14ac:dyDescent="0.35">
      <c r="N2284" s="47">
        <v>40584</v>
      </c>
      <c r="O2284" s="95">
        <v>3.7</v>
      </c>
    </row>
    <row r="2285" spans="14:15" x14ac:dyDescent="0.35">
      <c r="N2285" s="47">
        <v>40585</v>
      </c>
      <c r="O2285" s="95">
        <v>3.64</v>
      </c>
    </row>
    <row r="2286" spans="14:15" x14ac:dyDescent="0.35">
      <c r="N2286" s="47">
        <v>40588</v>
      </c>
      <c r="O2286" s="95">
        <v>3.62</v>
      </c>
    </row>
    <row r="2287" spans="14:15" x14ac:dyDescent="0.35">
      <c r="N2287" s="47">
        <v>40589</v>
      </c>
      <c r="O2287" s="95">
        <v>3.61</v>
      </c>
    </row>
    <row r="2288" spans="14:15" x14ac:dyDescent="0.35">
      <c r="N2288" s="47">
        <v>40590</v>
      </c>
      <c r="O2288" s="95">
        <v>3.62</v>
      </c>
    </row>
    <row r="2289" spans="14:15" x14ac:dyDescent="0.35">
      <c r="N2289" s="47">
        <v>40591</v>
      </c>
      <c r="O2289" s="95">
        <v>3.58</v>
      </c>
    </row>
    <row r="2290" spans="14:15" x14ac:dyDescent="0.35">
      <c r="N2290" s="47">
        <v>40592</v>
      </c>
      <c r="O2290" s="95">
        <v>3.59</v>
      </c>
    </row>
    <row r="2291" spans="14:15" x14ac:dyDescent="0.35">
      <c r="N2291" s="47">
        <v>40596</v>
      </c>
      <c r="O2291" s="95">
        <v>3.46</v>
      </c>
    </row>
    <row r="2292" spans="14:15" x14ac:dyDescent="0.35">
      <c r="N2292" s="47">
        <v>40597</v>
      </c>
      <c r="O2292" s="95">
        <v>3.49</v>
      </c>
    </row>
    <row r="2293" spans="14:15" x14ac:dyDescent="0.35">
      <c r="N2293" s="47">
        <v>40598</v>
      </c>
      <c r="O2293" s="95">
        <v>3.46</v>
      </c>
    </row>
    <row r="2294" spans="14:15" x14ac:dyDescent="0.35">
      <c r="N2294" s="47">
        <v>40599</v>
      </c>
      <c r="O2294" s="95">
        <v>3.42</v>
      </c>
    </row>
    <row r="2295" spans="14:15" x14ac:dyDescent="0.35">
      <c r="N2295" s="47">
        <v>40602</v>
      </c>
      <c r="O2295" s="95">
        <v>3.42</v>
      </c>
    </row>
    <row r="2296" spans="14:15" x14ac:dyDescent="0.35">
      <c r="N2296" s="47">
        <v>40603</v>
      </c>
      <c r="O2296" s="95">
        <v>3.41</v>
      </c>
    </row>
    <row r="2297" spans="14:15" x14ac:dyDescent="0.35">
      <c r="N2297" s="47">
        <v>40604</v>
      </c>
      <c r="O2297" s="95">
        <v>3.46</v>
      </c>
    </row>
    <row r="2298" spans="14:15" x14ac:dyDescent="0.35">
      <c r="N2298" s="47">
        <v>40605</v>
      </c>
      <c r="O2298" s="95">
        <v>3.58</v>
      </c>
    </row>
    <row r="2299" spans="14:15" x14ac:dyDescent="0.35">
      <c r="N2299" s="47">
        <v>40606</v>
      </c>
      <c r="O2299" s="95">
        <v>3.49</v>
      </c>
    </row>
    <row r="2300" spans="14:15" x14ac:dyDescent="0.35">
      <c r="N2300" s="47">
        <v>40609</v>
      </c>
      <c r="O2300" s="95">
        <v>3.51</v>
      </c>
    </row>
    <row r="2301" spans="14:15" x14ac:dyDescent="0.35">
      <c r="N2301" s="47">
        <v>40610</v>
      </c>
      <c r="O2301" s="95">
        <v>3.56</v>
      </c>
    </row>
    <row r="2302" spans="14:15" x14ac:dyDescent="0.35">
      <c r="N2302" s="47">
        <v>40611</v>
      </c>
      <c r="O2302" s="95">
        <v>3.48</v>
      </c>
    </row>
    <row r="2303" spans="14:15" x14ac:dyDescent="0.35">
      <c r="N2303" s="47">
        <v>40612</v>
      </c>
      <c r="O2303" s="95">
        <v>3.37</v>
      </c>
    </row>
    <row r="2304" spans="14:15" x14ac:dyDescent="0.35">
      <c r="N2304" s="47">
        <v>40613</v>
      </c>
      <c r="O2304" s="95">
        <v>3.4</v>
      </c>
    </row>
    <row r="2305" spans="14:15" x14ac:dyDescent="0.35">
      <c r="N2305" s="47">
        <v>40616</v>
      </c>
      <c r="O2305" s="95">
        <v>3.36</v>
      </c>
    </row>
    <row r="2306" spans="14:15" x14ac:dyDescent="0.35">
      <c r="N2306" s="47">
        <v>40617</v>
      </c>
      <c r="O2306" s="95">
        <v>3.33</v>
      </c>
    </row>
    <row r="2307" spans="14:15" x14ac:dyDescent="0.35">
      <c r="N2307" s="47">
        <v>40618</v>
      </c>
      <c r="O2307" s="95">
        <v>3.22</v>
      </c>
    </row>
    <row r="2308" spans="14:15" x14ac:dyDescent="0.35">
      <c r="N2308" s="47">
        <v>40619</v>
      </c>
      <c r="O2308" s="95">
        <v>3.25</v>
      </c>
    </row>
    <row r="2309" spans="14:15" x14ac:dyDescent="0.35">
      <c r="N2309" s="47">
        <v>40620</v>
      </c>
      <c r="O2309" s="95">
        <v>3.28</v>
      </c>
    </row>
    <row r="2310" spans="14:15" x14ac:dyDescent="0.35">
      <c r="N2310" s="47">
        <v>40623</v>
      </c>
      <c r="O2310" s="95">
        <v>3.34</v>
      </c>
    </row>
    <row r="2311" spans="14:15" x14ac:dyDescent="0.35">
      <c r="N2311" s="47">
        <v>40624</v>
      </c>
      <c r="O2311" s="95">
        <v>3.34</v>
      </c>
    </row>
    <row r="2312" spans="14:15" x14ac:dyDescent="0.35">
      <c r="N2312" s="47">
        <v>40625</v>
      </c>
      <c r="O2312" s="95">
        <v>3.36</v>
      </c>
    </row>
    <row r="2313" spans="14:15" x14ac:dyDescent="0.35">
      <c r="N2313" s="47">
        <v>40626</v>
      </c>
      <c r="O2313" s="95">
        <v>3.42</v>
      </c>
    </row>
    <row r="2314" spans="14:15" x14ac:dyDescent="0.35">
      <c r="N2314" s="47">
        <v>40627</v>
      </c>
      <c r="O2314" s="95">
        <v>3.46</v>
      </c>
    </row>
    <row r="2315" spans="14:15" x14ac:dyDescent="0.35">
      <c r="N2315" s="47">
        <v>40630</v>
      </c>
      <c r="O2315" s="95">
        <v>3.47</v>
      </c>
    </row>
    <row r="2316" spans="14:15" x14ac:dyDescent="0.35">
      <c r="N2316" s="47">
        <v>40631</v>
      </c>
      <c r="O2316" s="95">
        <v>3.5</v>
      </c>
    </row>
    <row r="2317" spans="14:15" x14ac:dyDescent="0.35">
      <c r="N2317" s="47">
        <v>40632</v>
      </c>
      <c r="O2317" s="95">
        <v>3.47</v>
      </c>
    </row>
    <row r="2318" spans="14:15" x14ac:dyDescent="0.35">
      <c r="N2318" s="47">
        <v>40633</v>
      </c>
      <c r="O2318" s="95">
        <v>3.47</v>
      </c>
    </row>
    <row r="2319" spans="14:15" x14ac:dyDescent="0.35">
      <c r="N2319" s="47">
        <v>40634</v>
      </c>
      <c r="O2319" s="95">
        <v>3.46</v>
      </c>
    </row>
    <row r="2320" spans="14:15" x14ac:dyDescent="0.35">
      <c r="N2320" s="47">
        <v>40637</v>
      </c>
      <c r="O2320" s="95">
        <v>3.45</v>
      </c>
    </row>
    <row r="2321" spans="14:15" x14ac:dyDescent="0.35">
      <c r="N2321" s="47">
        <v>40638</v>
      </c>
      <c r="O2321" s="95">
        <v>3.5</v>
      </c>
    </row>
    <row r="2322" spans="14:15" x14ac:dyDescent="0.35">
      <c r="N2322" s="47">
        <v>40639</v>
      </c>
      <c r="O2322" s="95">
        <v>3.56</v>
      </c>
    </row>
    <row r="2323" spans="14:15" x14ac:dyDescent="0.35">
      <c r="N2323" s="47">
        <v>40640</v>
      </c>
      <c r="O2323" s="95">
        <v>3.58</v>
      </c>
    </row>
    <row r="2324" spans="14:15" x14ac:dyDescent="0.35">
      <c r="N2324" s="47">
        <v>40641</v>
      </c>
      <c r="O2324" s="95">
        <v>3.59</v>
      </c>
    </row>
    <row r="2325" spans="14:15" x14ac:dyDescent="0.35">
      <c r="N2325" s="47">
        <v>40644</v>
      </c>
      <c r="O2325" s="95">
        <v>3.59</v>
      </c>
    </row>
    <row r="2326" spans="14:15" x14ac:dyDescent="0.35">
      <c r="N2326" s="47">
        <v>40645</v>
      </c>
      <c r="O2326" s="95">
        <v>3.52</v>
      </c>
    </row>
    <row r="2327" spans="14:15" x14ac:dyDescent="0.35">
      <c r="N2327" s="47">
        <v>40646</v>
      </c>
      <c r="O2327" s="95">
        <v>3.49</v>
      </c>
    </row>
    <row r="2328" spans="14:15" x14ac:dyDescent="0.35">
      <c r="N2328" s="47">
        <v>40647</v>
      </c>
      <c r="O2328" s="95">
        <v>3.51</v>
      </c>
    </row>
    <row r="2329" spans="14:15" x14ac:dyDescent="0.35">
      <c r="N2329" s="47">
        <v>40648</v>
      </c>
      <c r="O2329" s="95">
        <v>3.43</v>
      </c>
    </row>
    <row r="2330" spans="14:15" x14ac:dyDescent="0.35">
      <c r="N2330" s="47">
        <v>40651</v>
      </c>
      <c r="O2330" s="95">
        <v>3.4</v>
      </c>
    </row>
    <row r="2331" spans="14:15" x14ac:dyDescent="0.35">
      <c r="N2331" s="47">
        <v>40652</v>
      </c>
      <c r="O2331" s="95">
        <v>3.39</v>
      </c>
    </row>
    <row r="2332" spans="14:15" x14ac:dyDescent="0.35">
      <c r="N2332" s="47">
        <v>40653</v>
      </c>
      <c r="O2332" s="95">
        <v>3.43</v>
      </c>
    </row>
    <row r="2333" spans="14:15" x14ac:dyDescent="0.35">
      <c r="N2333" s="47">
        <v>40654</v>
      </c>
      <c r="O2333" s="95">
        <v>3.42</v>
      </c>
    </row>
    <row r="2334" spans="14:15" x14ac:dyDescent="0.35">
      <c r="N2334" s="47">
        <v>40658</v>
      </c>
      <c r="O2334" s="95">
        <v>3.39</v>
      </c>
    </row>
    <row r="2335" spans="14:15" x14ac:dyDescent="0.35">
      <c r="N2335" s="47">
        <v>40659</v>
      </c>
      <c r="O2335" s="95">
        <v>3.34</v>
      </c>
    </row>
    <row r="2336" spans="14:15" x14ac:dyDescent="0.35">
      <c r="N2336" s="47">
        <v>40660</v>
      </c>
      <c r="O2336" s="95">
        <v>3.39</v>
      </c>
    </row>
    <row r="2337" spans="14:15" x14ac:dyDescent="0.35">
      <c r="N2337" s="47">
        <v>40661</v>
      </c>
      <c r="O2337" s="95">
        <v>3.34</v>
      </c>
    </row>
    <row r="2338" spans="14:15" x14ac:dyDescent="0.35">
      <c r="N2338" s="47">
        <v>40662</v>
      </c>
      <c r="O2338" s="95">
        <v>3.32</v>
      </c>
    </row>
    <row r="2339" spans="14:15" x14ac:dyDescent="0.35">
      <c r="N2339" s="47">
        <v>40665</v>
      </c>
      <c r="O2339" s="95">
        <v>3.31</v>
      </c>
    </row>
    <row r="2340" spans="14:15" x14ac:dyDescent="0.35">
      <c r="N2340" s="47">
        <v>40666</v>
      </c>
      <c r="O2340" s="95">
        <v>3.28</v>
      </c>
    </row>
    <row r="2341" spans="14:15" x14ac:dyDescent="0.35">
      <c r="N2341" s="47">
        <v>40667</v>
      </c>
      <c r="O2341" s="95">
        <v>3.25</v>
      </c>
    </row>
    <row r="2342" spans="14:15" x14ac:dyDescent="0.35">
      <c r="N2342" s="47">
        <v>40668</v>
      </c>
      <c r="O2342" s="95">
        <v>3.18</v>
      </c>
    </row>
    <row r="2343" spans="14:15" x14ac:dyDescent="0.35">
      <c r="N2343" s="47">
        <v>40669</v>
      </c>
      <c r="O2343" s="95">
        <v>3.19</v>
      </c>
    </row>
    <row r="2344" spans="14:15" x14ac:dyDescent="0.35">
      <c r="N2344" s="47">
        <v>40672</v>
      </c>
      <c r="O2344" s="95">
        <v>3.17</v>
      </c>
    </row>
    <row r="2345" spans="14:15" x14ac:dyDescent="0.35">
      <c r="N2345" s="47">
        <v>40673</v>
      </c>
      <c r="O2345" s="95">
        <v>3.23</v>
      </c>
    </row>
    <row r="2346" spans="14:15" x14ac:dyDescent="0.35">
      <c r="N2346" s="47">
        <v>40674</v>
      </c>
      <c r="O2346" s="95">
        <v>3.19</v>
      </c>
    </row>
    <row r="2347" spans="14:15" x14ac:dyDescent="0.35">
      <c r="N2347" s="47">
        <v>40675</v>
      </c>
      <c r="O2347" s="95">
        <v>3.22</v>
      </c>
    </row>
    <row r="2348" spans="14:15" x14ac:dyDescent="0.35">
      <c r="N2348" s="47">
        <v>40676</v>
      </c>
      <c r="O2348" s="95">
        <v>3.18</v>
      </c>
    </row>
    <row r="2349" spans="14:15" x14ac:dyDescent="0.35">
      <c r="N2349" s="47">
        <v>40679</v>
      </c>
      <c r="O2349" s="95">
        <v>3.15</v>
      </c>
    </row>
    <row r="2350" spans="14:15" x14ac:dyDescent="0.35">
      <c r="N2350" s="47">
        <v>40680</v>
      </c>
      <c r="O2350" s="95">
        <v>3.12</v>
      </c>
    </row>
    <row r="2351" spans="14:15" x14ac:dyDescent="0.35">
      <c r="N2351" s="47">
        <v>40681</v>
      </c>
      <c r="O2351" s="95">
        <v>3.18</v>
      </c>
    </row>
    <row r="2352" spans="14:15" x14ac:dyDescent="0.35">
      <c r="N2352" s="47">
        <v>40682</v>
      </c>
      <c r="O2352" s="95">
        <v>3.17</v>
      </c>
    </row>
    <row r="2353" spans="14:15" x14ac:dyDescent="0.35">
      <c r="N2353" s="47">
        <v>40683</v>
      </c>
      <c r="O2353" s="95">
        <v>3.15</v>
      </c>
    </row>
    <row r="2354" spans="14:15" x14ac:dyDescent="0.35">
      <c r="N2354" s="47">
        <v>40686</v>
      </c>
      <c r="O2354" s="95">
        <v>3.13</v>
      </c>
    </row>
    <row r="2355" spans="14:15" x14ac:dyDescent="0.35">
      <c r="N2355" s="47">
        <v>40687</v>
      </c>
      <c r="O2355" s="95">
        <v>3.12</v>
      </c>
    </row>
    <row r="2356" spans="14:15" x14ac:dyDescent="0.35">
      <c r="N2356" s="47">
        <v>40688</v>
      </c>
      <c r="O2356" s="95">
        <v>3.13</v>
      </c>
    </row>
    <row r="2357" spans="14:15" x14ac:dyDescent="0.35">
      <c r="N2357" s="47">
        <v>40689</v>
      </c>
      <c r="O2357" s="95">
        <v>3.07</v>
      </c>
    </row>
    <row r="2358" spans="14:15" x14ac:dyDescent="0.35">
      <c r="N2358" s="47">
        <v>40690</v>
      </c>
      <c r="O2358" s="95">
        <v>3.07</v>
      </c>
    </row>
    <row r="2359" spans="14:15" x14ac:dyDescent="0.35">
      <c r="N2359" s="47">
        <v>40694</v>
      </c>
      <c r="O2359" s="95">
        <v>3.05</v>
      </c>
    </row>
    <row r="2360" spans="14:15" x14ac:dyDescent="0.35">
      <c r="N2360" s="47">
        <v>40695</v>
      </c>
      <c r="O2360" s="95">
        <v>2.96</v>
      </c>
    </row>
    <row r="2361" spans="14:15" x14ac:dyDescent="0.35">
      <c r="N2361" s="47">
        <v>40696</v>
      </c>
      <c r="O2361" s="95">
        <v>3.04</v>
      </c>
    </row>
    <row r="2362" spans="14:15" x14ac:dyDescent="0.35">
      <c r="N2362" s="47">
        <v>40697</v>
      </c>
      <c r="O2362" s="95">
        <v>2.99</v>
      </c>
    </row>
    <row r="2363" spans="14:15" x14ac:dyDescent="0.35">
      <c r="N2363" s="47">
        <v>40700</v>
      </c>
      <c r="O2363" s="95">
        <v>3.01</v>
      </c>
    </row>
    <row r="2364" spans="14:15" x14ac:dyDescent="0.35">
      <c r="N2364" s="47">
        <v>40701</v>
      </c>
      <c r="O2364" s="95">
        <v>3.01</v>
      </c>
    </row>
    <row r="2365" spans="14:15" x14ac:dyDescent="0.35">
      <c r="N2365" s="47">
        <v>40702</v>
      </c>
      <c r="O2365" s="95">
        <v>2.98</v>
      </c>
    </row>
    <row r="2366" spans="14:15" x14ac:dyDescent="0.35">
      <c r="N2366" s="47">
        <v>40703</v>
      </c>
      <c r="O2366" s="95">
        <v>3.01</v>
      </c>
    </row>
    <row r="2367" spans="14:15" x14ac:dyDescent="0.35">
      <c r="N2367" s="47">
        <v>40704</v>
      </c>
      <c r="O2367" s="95">
        <v>2.99</v>
      </c>
    </row>
    <row r="2368" spans="14:15" x14ac:dyDescent="0.35">
      <c r="N2368" s="47">
        <v>40707</v>
      </c>
      <c r="O2368" s="95">
        <v>3</v>
      </c>
    </row>
    <row r="2369" spans="14:15" x14ac:dyDescent="0.35">
      <c r="N2369" s="47">
        <v>40708</v>
      </c>
      <c r="O2369" s="95">
        <v>3.11</v>
      </c>
    </row>
    <row r="2370" spans="14:15" x14ac:dyDescent="0.35">
      <c r="N2370" s="47">
        <v>40709</v>
      </c>
      <c r="O2370" s="95">
        <v>2.98</v>
      </c>
    </row>
    <row r="2371" spans="14:15" x14ac:dyDescent="0.35">
      <c r="N2371" s="47">
        <v>40710</v>
      </c>
      <c r="O2371" s="95">
        <v>2.93</v>
      </c>
    </row>
    <row r="2372" spans="14:15" x14ac:dyDescent="0.35">
      <c r="N2372" s="47">
        <v>40711</v>
      </c>
      <c r="O2372" s="95">
        <v>2.94</v>
      </c>
    </row>
    <row r="2373" spans="14:15" x14ac:dyDescent="0.35">
      <c r="N2373" s="47">
        <v>40714</v>
      </c>
      <c r="O2373" s="95">
        <v>2.97</v>
      </c>
    </row>
    <row r="2374" spans="14:15" x14ac:dyDescent="0.35">
      <c r="N2374" s="47">
        <v>40715</v>
      </c>
      <c r="O2374" s="95">
        <v>2.99</v>
      </c>
    </row>
    <row r="2375" spans="14:15" x14ac:dyDescent="0.35">
      <c r="N2375" s="47">
        <v>40716</v>
      </c>
      <c r="O2375" s="95">
        <v>3.01</v>
      </c>
    </row>
    <row r="2376" spans="14:15" x14ac:dyDescent="0.35">
      <c r="N2376" s="47">
        <v>40717</v>
      </c>
      <c r="O2376" s="95">
        <v>2.93</v>
      </c>
    </row>
    <row r="2377" spans="14:15" x14ac:dyDescent="0.35">
      <c r="N2377" s="47">
        <v>40718</v>
      </c>
      <c r="O2377" s="95">
        <v>2.88</v>
      </c>
    </row>
    <row r="2378" spans="14:15" x14ac:dyDescent="0.35">
      <c r="N2378" s="47">
        <v>40721</v>
      </c>
      <c r="O2378" s="95">
        <v>2.95</v>
      </c>
    </row>
    <row r="2379" spans="14:15" x14ac:dyDescent="0.35">
      <c r="N2379" s="47">
        <v>40722</v>
      </c>
      <c r="O2379" s="95">
        <v>3.05</v>
      </c>
    </row>
    <row r="2380" spans="14:15" x14ac:dyDescent="0.35">
      <c r="N2380" s="47">
        <v>40723</v>
      </c>
      <c r="O2380" s="95">
        <v>3.14</v>
      </c>
    </row>
    <row r="2381" spans="14:15" x14ac:dyDescent="0.35">
      <c r="N2381" s="47">
        <v>40724</v>
      </c>
      <c r="O2381" s="95">
        <v>3.18</v>
      </c>
    </row>
    <row r="2382" spans="14:15" x14ac:dyDescent="0.35">
      <c r="N2382" s="47">
        <v>40725</v>
      </c>
      <c r="O2382" s="95">
        <v>3.22</v>
      </c>
    </row>
    <row r="2383" spans="14:15" x14ac:dyDescent="0.35">
      <c r="N2383" s="47">
        <v>40729</v>
      </c>
      <c r="O2383" s="95">
        <v>3.16</v>
      </c>
    </row>
    <row r="2384" spans="14:15" x14ac:dyDescent="0.35">
      <c r="N2384" s="47">
        <v>40730</v>
      </c>
      <c r="O2384" s="95">
        <v>3.12</v>
      </c>
    </row>
    <row r="2385" spans="14:15" x14ac:dyDescent="0.35">
      <c r="N2385" s="47">
        <v>40731</v>
      </c>
      <c r="O2385" s="95">
        <v>3.17</v>
      </c>
    </row>
    <row r="2386" spans="14:15" x14ac:dyDescent="0.35">
      <c r="N2386" s="47">
        <v>40732</v>
      </c>
      <c r="O2386" s="95">
        <v>3.03</v>
      </c>
    </row>
    <row r="2387" spans="14:15" x14ac:dyDescent="0.35">
      <c r="N2387" s="47">
        <v>40735</v>
      </c>
      <c r="O2387" s="95">
        <v>2.94</v>
      </c>
    </row>
    <row r="2388" spans="14:15" x14ac:dyDescent="0.35">
      <c r="N2388" s="47">
        <v>40736</v>
      </c>
      <c r="O2388" s="95">
        <v>2.92</v>
      </c>
    </row>
    <row r="2389" spans="14:15" x14ac:dyDescent="0.35">
      <c r="N2389" s="47">
        <v>40737</v>
      </c>
      <c r="O2389" s="95">
        <v>2.92</v>
      </c>
    </row>
    <row r="2390" spans="14:15" x14ac:dyDescent="0.35">
      <c r="N2390" s="47">
        <v>40738</v>
      </c>
      <c r="O2390" s="95">
        <v>2.98</v>
      </c>
    </row>
    <row r="2391" spans="14:15" x14ac:dyDescent="0.35">
      <c r="N2391" s="47">
        <v>40739</v>
      </c>
      <c r="O2391" s="95">
        <v>2.94</v>
      </c>
    </row>
    <row r="2392" spans="14:15" x14ac:dyDescent="0.35">
      <c r="N2392" s="47">
        <v>40742</v>
      </c>
      <c r="O2392" s="95">
        <v>2.94</v>
      </c>
    </row>
    <row r="2393" spans="14:15" x14ac:dyDescent="0.35">
      <c r="N2393" s="47">
        <v>40743</v>
      </c>
      <c r="O2393" s="95">
        <v>2.91</v>
      </c>
    </row>
    <row r="2394" spans="14:15" x14ac:dyDescent="0.35">
      <c r="N2394" s="47">
        <v>40744</v>
      </c>
      <c r="O2394" s="95">
        <v>2.96</v>
      </c>
    </row>
    <row r="2395" spans="14:15" x14ac:dyDescent="0.35">
      <c r="N2395" s="47">
        <v>40745</v>
      </c>
      <c r="O2395" s="95">
        <v>3.03</v>
      </c>
    </row>
    <row r="2396" spans="14:15" x14ac:dyDescent="0.35">
      <c r="N2396" s="47">
        <v>40746</v>
      </c>
      <c r="O2396" s="95">
        <v>2.99</v>
      </c>
    </row>
    <row r="2397" spans="14:15" x14ac:dyDescent="0.35">
      <c r="N2397" s="47">
        <v>40749</v>
      </c>
      <c r="O2397" s="95">
        <v>3.03</v>
      </c>
    </row>
    <row r="2398" spans="14:15" x14ac:dyDescent="0.35">
      <c r="N2398" s="47">
        <v>40750</v>
      </c>
      <c r="O2398" s="95">
        <v>2.99</v>
      </c>
    </row>
    <row r="2399" spans="14:15" x14ac:dyDescent="0.35">
      <c r="N2399" s="47">
        <v>40751</v>
      </c>
      <c r="O2399" s="95">
        <v>3.01</v>
      </c>
    </row>
    <row r="2400" spans="14:15" x14ac:dyDescent="0.35">
      <c r="N2400" s="47">
        <v>40752</v>
      </c>
      <c r="O2400" s="95">
        <v>2.98</v>
      </c>
    </row>
    <row r="2401" spans="14:15" x14ac:dyDescent="0.35">
      <c r="N2401" s="47">
        <v>40753</v>
      </c>
      <c r="O2401" s="95">
        <v>2.82</v>
      </c>
    </row>
    <row r="2402" spans="14:15" x14ac:dyDescent="0.35">
      <c r="N2402" s="47">
        <v>40756</v>
      </c>
      <c r="O2402" s="95">
        <v>2.77</v>
      </c>
    </row>
    <row r="2403" spans="14:15" x14ac:dyDescent="0.35">
      <c r="N2403" s="47">
        <v>40757</v>
      </c>
      <c r="O2403" s="95">
        <v>2.66</v>
      </c>
    </row>
    <row r="2404" spans="14:15" x14ac:dyDescent="0.35">
      <c r="N2404" s="47">
        <v>40758</v>
      </c>
      <c r="O2404" s="95">
        <v>2.64</v>
      </c>
    </row>
    <row r="2405" spans="14:15" x14ac:dyDescent="0.35">
      <c r="N2405" s="47">
        <v>40759</v>
      </c>
      <c r="O2405" s="95">
        <v>2.4700000000000002</v>
      </c>
    </row>
    <row r="2406" spans="14:15" x14ac:dyDescent="0.35">
      <c r="N2406" s="47">
        <v>40760</v>
      </c>
      <c r="O2406" s="95">
        <v>2.58</v>
      </c>
    </row>
    <row r="2407" spans="14:15" x14ac:dyDescent="0.35">
      <c r="N2407" s="47">
        <v>40763</v>
      </c>
      <c r="O2407" s="95">
        <v>2.4</v>
      </c>
    </row>
    <row r="2408" spans="14:15" x14ac:dyDescent="0.35">
      <c r="N2408" s="47">
        <v>40764</v>
      </c>
      <c r="O2408" s="95">
        <v>2.2000000000000002</v>
      </c>
    </row>
    <row r="2409" spans="14:15" x14ac:dyDescent="0.35">
      <c r="N2409" s="47">
        <v>40765</v>
      </c>
      <c r="O2409" s="95">
        <v>2.17</v>
      </c>
    </row>
    <row r="2410" spans="14:15" x14ac:dyDescent="0.35">
      <c r="N2410" s="47">
        <v>40766</v>
      </c>
      <c r="O2410" s="95">
        <v>2.34</v>
      </c>
    </row>
    <row r="2411" spans="14:15" x14ac:dyDescent="0.35">
      <c r="N2411" s="47">
        <v>40767</v>
      </c>
      <c r="O2411" s="95">
        <v>2.2400000000000002</v>
      </c>
    </row>
    <row r="2412" spans="14:15" x14ac:dyDescent="0.35">
      <c r="N2412" s="47">
        <v>40770</v>
      </c>
      <c r="O2412" s="95">
        <v>2.29</v>
      </c>
    </row>
    <row r="2413" spans="14:15" x14ac:dyDescent="0.35">
      <c r="N2413" s="47">
        <v>40771</v>
      </c>
      <c r="O2413" s="95">
        <v>2.23</v>
      </c>
    </row>
    <row r="2414" spans="14:15" x14ac:dyDescent="0.35">
      <c r="N2414" s="47">
        <v>40772</v>
      </c>
      <c r="O2414" s="95">
        <v>2.17</v>
      </c>
    </row>
    <row r="2415" spans="14:15" x14ac:dyDescent="0.35">
      <c r="N2415" s="47">
        <v>40773</v>
      </c>
      <c r="O2415" s="95">
        <v>2.08</v>
      </c>
    </row>
    <row r="2416" spans="14:15" x14ac:dyDescent="0.35">
      <c r="N2416" s="47">
        <v>40774</v>
      </c>
      <c r="O2416" s="95">
        <v>2.0699999999999998</v>
      </c>
    </row>
    <row r="2417" spans="14:15" x14ac:dyDescent="0.35">
      <c r="N2417" s="47">
        <v>40777</v>
      </c>
      <c r="O2417" s="95">
        <v>2.1</v>
      </c>
    </row>
    <row r="2418" spans="14:15" x14ac:dyDescent="0.35">
      <c r="N2418" s="47">
        <v>40778</v>
      </c>
      <c r="O2418" s="95">
        <v>2.15</v>
      </c>
    </row>
    <row r="2419" spans="14:15" x14ac:dyDescent="0.35">
      <c r="N2419" s="47">
        <v>40779</v>
      </c>
      <c r="O2419" s="95">
        <v>2.29</v>
      </c>
    </row>
    <row r="2420" spans="14:15" x14ac:dyDescent="0.35">
      <c r="N2420" s="47">
        <v>40780</v>
      </c>
      <c r="O2420" s="95">
        <v>2.23</v>
      </c>
    </row>
    <row r="2421" spans="14:15" x14ac:dyDescent="0.35">
      <c r="N2421" s="47">
        <v>40781</v>
      </c>
      <c r="O2421" s="95">
        <v>2.19</v>
      </c>
    </row>
    <row r="2422" spans="14:15" x14ac:dyDescent="0.35">
      <c r="N2422" s="47">
        <v>40784</v>
      </c>
      <c r="O2422" s="95">
        <v>2.2799999999999998</v>
      </c>
    </row>
    <row r="2423" spans="14:15" x14ac:dyDescent="0.35">
      <c r="N2423" s="47">
        <v>40785</v>
      </c>
      <c r="O2423" s="95">
        <v>2.19</v>
      </c>
    </row>
    <row r="2424" spans="14:15" x14ac:dyDescent="0.35">
      <c r="N2424" s="47">
        <v>40786</v>
      </c>
      <c r="O2424" s="95">
        <v>2.23</v>
      </c>
    </row>
    <row r="2425" spans="14:15" x14ac:dyDescent="0.35">
      <c r="N2425" s="47">
        <v>40787</v>
      </c>
      <c r="O2425" s="95">
        <v>2.15</v>
      </c>
    </row>
    <row r="2426" spans="14:15" x14ac:dyDescent="0.35">
      <c r="N2426" s="47">
        <v>40788</v>
      </c>
      <c r="O2426" s="95">
        <v>2.02</v>
      </c>
    </row>
    <row r="2427" spans="14:15" x14ac:dyDescent="0.35">
      <c r="N2427" s="47">
        <v>40792</v>
      </c>
      <c r="O2427" s="95">
        <v>1.98</v>
      </c>
    </row>
    <row r="2428" spans="14:15" x14ac:dyDescent="0.35">
      <c r="N2428" s="47">
        <v>40793</v>
      </c>
      <c r="O2428" s="95">
        <v>2.0499999999999998</v>
      </c>
    </row>
    <row r="2429" spans="14:15" x14ac:dyDescent="0.35">
      <c r="N2429" s="47">
        <v>40794</v>
      </c>
      <c r="O2429" s="95">
        <v>2</v>
      </c>
    </row>
    <row r="2430" spans="14:15" x14ac:dyDescent="0.35">
      <c r="N2430" s="47">
        <v>40795</v>
      </c>
      <c r="O2430" s="95">
        <v>1.93</v>
      </c>
    </row>
    <row r="2431" spans="14:15" x14ac:dyDescent="0.35">
      <c r="N2431" s="47">
        <v>40798</v>
      </c>
      <c r="O2431" s="95">
        <v>1.94</v>
      </c>
    </row>
    <row r="2432" spans="14:15" x14ac:dyDescent="0.35">
      <c r="N2432" s="47">
        <v>40799</v>
      </c>
      <c r="O2432" s="95">
        <v>2</v>
      </c>
    </row>
    <row r="2433" spans="14:15" x14ac:dyDescent="0.35">
      <c r="N2433" s="47">
        <v>40800</v>
      </c>
      <c r="O2433" s="95">
        <v>2.0299999999999998</v>
      </c>
    </row>
    <row r="2434" spans="14:15" x14ac:dyDescent="0.35">
      <c r="N2434" s="47">
        <v>40801</v>
      </c>
      <c r="O2434" s="95">
        <v>2.09</v>
      </c>
    </row>
    <row r="2435" spans="14:15" x14ac:dyDescent="0.35">
      <c r="N2435" s="47">
        <v>40802</v>
      </c>
      <c r="O2435" s="95">
        <v>2.08</v>
      </c>
    </row>
    <row r="2436" spans="14:15" x14ac:dyDescent="0.35">
      <c r="N2436" s="47">
        <v>40805</v>
      </c>
      <c r="O2436" s="95">
        <v>1.97</v>
      </c>
    </row>
    <row r="2437" spans="14:15" x14ac:dyDescent="0.35">
      <c r="N2437" s="47">
        <v>40806</v>
      </c>
      <c r="O2437" s="95">
        <v>1.95</v>
      </c>
    </row>
    <row r="2438" spans="14:15" x14ac:dyDescent="0.35">
      <c r="N2438" s="47">
        <v>40807</v>
      </c>
      <c r="O2438" s="95">
        <v>1.88</v>
      </c>
    </row>
    <row r="2439" spans="14:15" x14ac:dyDescent="0.35">
      <c r="N2439" s="47">
        <v>40808</v>
      </c>
      <c r="O2439" s="95">
        <v>1.72</v>
      </c>
    </row>
    <row r="2440" spans="14:15" x14ac:dyDescent="0.35">
      <c r="N2440" s="47">
        <v>40809</v>
      </c>
      <c r="O2440" s="95">
        <v>1.84</v>
      </c>
    </row>
    <row r="2441" spans="14:15" x14ac:dyDescent="0.35">
      <c r="N2441" s="47">
        <v>40812</v>
      </c>
      <c r="O2441" s="95">
        <v>1.91</v>
      </c>
    </row>
    <row r="2442" spans="14:15" x14ac:dyDescent="0.35">
      <c r="N2442" s="47">
        <v>40813</v>
      </c>
      <c r="O2442" s="95">
        <v>2</v>
      </c>
    </row>
    <row r="2443" spans="14:15" x14ac:dyDescent="0.35">
      <c r="N2443" s="47">
        <v>40814</v>
      </c>
      <c r="O2443" s="95">
        <v>2.0299999999999998</v>
      </c>
    </row>
    <row r="2444" spans="14:15" x14ac:dyDescent="0.35">
      <c r="N2444" s="47">
        <v>40815</v>
      </c>
      <c r="O2444" s="95">
        <v>1.99</v>
      </c>
    </row>
    <row r="2445" spans="14:15" x14ac:dyDescent="0.35">
      <c r="N2445" s="47">
        <v>40816</v>
      </c>
      <c r="O2445" s="95">
        <v>1.92</v>
      </c>
    </row>
    <row r="2446" spans="14:15" x14ac:dyDescent="0.35">
      <c r="N2446" s="47">
        <v>40819</v>
      </c>
      <c r="O2446" s="95">
        <v>1.8</v>
      </c>
    </row>
    <row r="2447" spans="14:15" x14ac:dyDescent="0.35">
      <c r="N2447" s="47">
        <v>40820</v>
      </c>
      <c r="O2447" s="95">
        <v>1.81</v>
      </c>
    </row>
    <row r="2448" spans="14:15" x14ac:dyDescent="0.35">
      <c r="N2448" s="47">
        <v>40821</v>
      </c>
      <c r="O2448" s="95">
        <v>1.92</v>
      </c>
    </row>
    <row r="2449" spans="14:15" x14ac:dyDescent="0.35">
      <c r="N2449" s="47">
        <v>40822</v>
      </c>
      <c r="O2449" s="95">
        <v>2.0099999999999998</v>
      </c>
    </row>
    <row r="2450" spans="14:15" x14ac:dyDescent="0.35">
      <c r="N2450" s="47">
        <v>40823</v>
      </c>
      <c r="O2450" s="95">
        <v>2.1</v>
      </c>
    </row>
    <row r="2451" spans="14:15" x14ac:dyDescent="0.35">
      <c r="N2451" s="47">
        <v>40827</v>
      </c>
      <c r="O2451" s="95">
        <v>2.1800000000000002</v>
      </c>
    </row>
    <row r="2452" spans="14:15" x14ac:dyDescent="0.35">
      <c r="N2452" s="47">
        <v>40828</v>
      </c>
      <c r="O2452" s="95">
        <v>2.2400000000000002</v>
      </c>
    </row>
    <row r="2453" spans="14:15" x14ac:dyDescent="0.35">
      <c r="N2453" s="47">
        <v>40829</v>
      </c>
      <c r="O2453" s="95">
        <v>2.19</v>
      </c>
    </row>
    <row r="2454" spans="14:15" x14ac:dyDescent="0.35">
      <c r="N2454" s="47">
        <v>40830</v>
      </c>
      <c r="O2454" s="95">
        <v>2.2599999999999998</v>
      </c>
    </row>
    <row r="2455" spans="14:15" x14ac:dyDescent="0.35">
      <c r="N2455" s="47">
        <v>40833</v>
      </c>
      <c r="O2455" s="95">
        <v>2.1800000000000002</v>
      </c>
    </row>
    <row r="2456" spans="14:15" x14ac:dyDescent="0.35">
      <c r="N2456" s="47">
        <v>40834</v>
      </c>
      <c r="O2456" s="95">
        <v>2.19</v>
      </c>
    </row>
    <row r="2457" spans="14:15" x14ac:dyDescent="0.35">
      <c r="N2457" s="47">
        <v>40835</v>
      </c>
      <c r="O2457" s="95">
        <v>2.1800000000000002</v>
      </c>
    </row>
    <row r="2458" spans="14:15" x14ac:dyDescent="0.35">
      <c r="N2458" s="47">
        <v>40836</v>
      </c>
      <c r="O2458" s="95">
        <v>2.2000000000000002</v>
      </c>
    </row>
    <row r="2459" spans="14:15" x14ac:dyDescent="0.35">
      <c r="N2459" s="47">
        <v>40837</v>
      </c>
      <c r="O2459" s="95">
        <v>2.23</v>
      </c>
    </row>
    <row r="2460" spans="14:15" x14ac:dyDescent="0.35">
      <c r="N2460" s="47">
        <v>40840</v>
      </c>
      <c r="O2460" s="95">
        <v>2.25</v>
      </c>
    </row>
    <row r="2461" spans="14:15" x14ac:dyDescent="0.35">
      <c r="N2461" s="47">
        <v>40841</v>
      </c>
      <c r="O2461" s="95">
        <v>2.14</v>
      </c>
    </row>
    <row r="2462" spans="14:15" x14ac:dyDescent="0.35">
      <c r="N2462" s="47">
        <v>40842</v>
      </c>
      <c r="O2462" s="95">
        <v>2.23</v>
      </c>
    </row>
    <row r="2463" spans="14:15" x14ac:dyDescent="0.35">
      <c r="N2463" s="47">
        <v>40843</v>
      </c>
      <c r="O2463" s="95">
        <v>2.42</v>
      </c>
    </row>
    <row r="2464" spans="14:15" x14ac:dyDescent="0.35">
      <c r="N2464" s="47">
        <v>40844</v>
      </c>
      <c r="O2464" s="95">
        <v>2.34</v>
      </c>
    </row>
    <row r="2465" spans="14:15" x14ac:dyDescent="0.35">
      <c r="N2465" s="47">
        <v>40847</v>
      </c>
      <c r="O2465" s="95">
        <v>2.17</v>
      </c>
    </row>
    <row r="2466" spans="14:15" x14ac:dyDescent="0.35">
      <c r="N2466" s="47">
        <v>40848</v>
      </c>
      <c r="O2466" s="95">
        <v>2.0099999999999998</v>
      </c>
    </row>
    <row r="2467" spans="14:15" x14ac:dyDescent="0.35">
      <c r="N2467" s="47">
        <v>40849</v>
      </c>
      <c r="O2467" s="95">
        <v>2.0299999999999998</v>
      </c>
    </row>
    <row r="2468" spans="14:15" x14ac:dyDescent="0.35">
      <c r="N2468" s="47">
        <v>40850</v>
      </c>
      <c r="O2468" s="95">
        <v>2.09</v>
      </c>
    </row>
    <row r="2469" spans="14:15" x14ac:dyDescent="0.35">
      <c r="N2469" s="47">
        <v>40851</v>
      </c>
      <c r="O2469" s="95">
        <v>2.06</v>
      </c>
    </row>
    <row r="2470" spans="14:15" x14ac:dyDescent="0.35">
      <c r="N2470" s="47">
        <v>40854</v>
      </c>
      <c r="O2470" s="95">
        <v>2.04</v>
      </c>
    </row>
    <row r="2471" spans="14:15" x14ac:dyDescent="0.35">
      <c r="N2471" s="47">
        <v>40855</v>
      </c>
      <c r="O2471" s="95">
        <v>2.1</v>
      </c>
    </row>
    <row r="2472" spans="14:15" x14ac:dyDescent="0.35">
      <c r="N2472" s="47">
        <v>40856</v>
      </c>
      <c r="O2472" s="95">
        <v>2</v>
      </c>
    </row>
    <row r="2473" spans="14:15" x14ac:dyDescent="0.35">
      <c r="N2473" s="47">
        <v>40857</v>
      </c>
      <c r="O2473" s="95">
        <v>2.04</v>
      </c>
    </row>
    <row r="2474" spans="14:15" x14ac:dyDescent="0.35">
      <c r="N2474" s="47">
        <v>40861</v>
      </c>
      <c r="O2474" s="95">
        <v>2.04</v>
      </c>
    </row>
    <row r="2475" spans="14:15" x14ac:dyDescent="0.35">
      <c r="N2475" s="47">
        <v>40862</v>
      </c>
      <c r="O2475" s="95">
        <v>2.06</v>
      </c>
    </row>
    <row r="2476" spans="14:15" x14ac:dyDescent="0.35">
      <c r="N2476" s="47">
        <v>40863</v>
      </c>
      <c r="O2476" s="95">
        <v>2.0099999999999998</v>
      </c>
    </row>
    <row r="2477" spans="14:15" x14ac:dyDescent="0.35">
      <c r="N2477" s="47">
        <v>40864</v>
      </c>
      <c r="O2477" s="95">
        <v>1.96</v>
      </c>
    </row>
    <row r="2478" spans="14:15" x14ac:dyDescent="0.35">
      <c r="N2478" s="47">
        <v>40865</v>
      </c>
      <c r="O2478" s="95">
        <v>2.0099999999999998</v>
      </c>
    </row>
    <row r="2479" spans="14:15" x14ac:dyDescent="0.35">
      <c r="N2479" s="47">
        <v>40868</v>
      </c>
      <c r="O2479" s="95">
        <v>1.97</v>
      </c>
    </row>
    <row r="2480" spans="14:15" x14ac:dyDescent="0.35">
      <c r="N2480" s="47">
        <v>40869</v>
      </c>
      <c r="O2480" s="95">
        <v>1.94</v>
      </c>
    </row>
    <row r="2481" spans="14:15" x14ac:dyDescent="0.35">
      <c r="N2481" s="47">
        <v>40870</v>
      </c>
      <c r="O2481" s="95">
        <v>1.89</v>
      </c>
    </row>
    <row r="2482" spans="14:15" x14ac:dyDescent="0.35">
      <c r="N2482" s="47">
        <v>40872</v>
      </c>
      <c r="O2482" s="95">
        <v>1.97</v>
      </c>
    </row>
    <row r="2483" spans="14:15" x14ac:dyDescent="0.35">
      <c r="N2483" s="47">
        <v>40875</v>
      </c>
      <c r="O2483" s="95">
        <v>1.97</v>
      </c>
    </row>
    <row r="2484" spans="14:15" x14ac:dyDescent="0.35">
      <c r="N2484" s="47">
        <v>40876</v>
      </c>
      <c r="O2484" s="95">
        <v>2</v>
      </c>
    </row>
    <row r="2485" spans="14:15" x14ac:dyDescent="0.35">
      <c r="N2485" s="47">
        <v>40877</v>
      </c>
      <c r="O2485" s="95">
        <v>2.08</v>
      </c>
    </row>
    <row r="2486" spans="14:15" x14ac:dyDescent="0.35">
      <c r="N2486" s="47">
        <v>40878</v>
      </c>
      <c r="O2486" s="95">
        <v>2.11</v>
      </c>
    </row>
    <row r="2487" spans="14:15" x14ac:dyDescent="0.35">
      <c r="N2487" s="47">
        <v>40879</v>
      </c>
      <c r="O2487" s="95">
        <v>2.0499999999999998</v>
      </c>
    </row>
    <row r="2488" spans="14:15" x14ac:dyDescent="0.35">
      <c r="N2488" s="47">
        <v>40882</v>
      </c>
      <c r="O2488" s="95">
        <v>2.04</v>
      </c>
    </row>
    <row r="2489" spans="14:15" x14ac:dyDescent="0.35">
      <c r="N2489" s="47">
        <v>40883</v>
      </c>
      <c r="O2489" s="95">
        <v>2.08</v>
      </c>
    </row>
    <row r="2490" spans="14:15" x14ac:dyDescent="0.35">
      <c r="N2490" s="47">
        <v>40884</v>
      </c>
      <c r="O2490" s="95">
        <v>2.02</v>
      </c>
    </row>
    <row r="2491" spans="14:15" x14ac:dyDescent="0.35">
      <c r="N2491" s="47">
        <v>40885</v>
      </c>
      <c r="O2491" s="95">
        <v>1.99</v>
      </c>
    </row>
    <row r="2492" spans="14:15" x14ac:dyDescent="0.35">
      <c r="N2492" s="47">
        <v>40886</v>
      </c>
      <c r="O2492" s="95">
        <v>2.0699999999999998</v>
      </c>
    </row>
    <row r="2493" spans="14:15" x14ac:dyDescent="0.35">
      <c r="N2493" s="47">
        <v>40889</v>
      </c>
      <c r="O2493" s="95">
        <v>2.0299999999999998</v>
      </c>
    </row>
    <row r="2494" spans="14:15" x14ac:dyDescent="0.35">
      <c r="N2494" s="47">
        <v>40890</v>
      </c>
      <c r="O2494" s="95">
        <v>1.96</v>
      </c>
    </row>
    <row r="2495" spans="14:15" x14ac:dyDescent="0.35">
      <c r="N2495" s="47">
        <v>40891</v>
      </c>
      <c r="O2495" s="95">
        <v>1.92</v>
      </c>
    </row>
    <row r="2496" spans="14:15" x14ac:dyDescent="0.35">
      <c r="N2496" s="47">
        <v>40892</v>
      </c>
      <c r="O2496" s="95">
        <v>1.92</v>
      </c>
    </row>
    <row r="2497" spans="14:15" x14ac:dyDescent="0.35">
      <c r="N2497" s="47">
        <v>40893</v>
      </c>
      <c r="O2497" s="95">
        <v>1.86</v>
      </c>
    </row>
    <row r="2498" spans="14:15" x14ac:dyDescent="0.35">
      <c r="N2498" s="47">
        <v>40896</v>
      </c>
      <c r="O2498" s="95">
        <v>1.82</v>
      </c>
    </row>
    <row r="2499" spans="14:15" x14ac:dyDescent="0.35">
      <c r="N2499" s="47">
        <v>40897</v>
      </c>
      <c r="O2499" s="95">
        <v>1.94</v>
      </c>
    </row>
    <row r="2500" spans="14:15" x14ac:dyDescent="0.35">
      <c r="N2500" s="47">
        <v>40898</v>
      </c>
      <c r="O2500" s="95">
        <v>1.98</v>
      </c>
    </row>
    <row r="2501" spans="14:15" x14ac:dyDescent="0.35">
      <c r="N2501" s="47">
        <v>40899</v>
      </c>
      <c r="O2501" s="95">
        <v>1.97</v>
      </c>
    </row>
    <row r="2502" spans="14:15" x14ac:dyDescent="0.35">
      <c r="N2502" s="47">
        <v>40900</v>
      </c>
      <c r="O2502" s="95">
        <v>2.0299999999999998</v>
      </c>
    </row>
    <row r="2503" spans="14:15" x14ac:dyDescent="0.35">
      <c r="N2503" s="47">
        <v>40904</v>
      </c>
      <c r="O2503" s="95">
        <v>2.02</v>
      </c>
    </row>
    <row r="2504" spans="14:15" x14ac:dyDescent="0.35">
      <c r="N2504" s="47">
        <v>40905</v>
      </c>
      <c r="O2504" s="95">
        <v>1.93</v>
      </c>
    </row>
    <row r="2505" spans="14:15" x14ac:dyDescent="0.35">
      <c r="N2505" s="47">
        <v>40906</v>
      </c>
      <c r="O2505" s="95">
        <v>1.91</v>
      </c>
    </row>
    <row r="2506" spans="14:15" x14ac:dyDescent="0.35">
      <c r="N2506" s="47">
        <v>40907</v>
      </c>
      <c r="O2506" s="95">
        <v>1.89</v>
      </c>
    </row>
    <row r="2507" spans="14:15" x14ac:dyDescent="0.35">
      <c r="N2507" s="47">
        <v>40911</v>
      </c>
      <c r="O2507" s="95">
        <v>1.97</v>
      </c>
    </row>
    <row r="2508" spans="14:15" x14ac:dyDescent="0.35">
      <c r="N2508" s="47">
        <v>40912</v>
      </c>
      <c r="O2508" s="95">
        <v>2</v>
      </c>
    </row>
    <row r="2509" spans="14:15" x14ac:dyDescent="0.35">
      <c r="N2509" s="47">
        <v>40913</v>
      </c>
      <c r="O2509" s="95">
        <v>2.02</v>
      </c>
    </row>
    <row r="2510" spans="14:15" x14ac:dyDescent="0.35">
      <c r="N2510" s="47">
        <v>40914</v>
      </c>
      <c r="O2510" s="95">
        <v>1.98</v>
      </c>
    </row>
    <row r="2511" spans="14:15" x14ac:dyDescent="0.35">
      <c r="N2511" s="47">
        <v>40917</v>
      </c>
      <c r="O2511" s="95">
        <v>1.98</v>
      </c>
    </row>
    <row r="2512" spans="14:15" x14ac:dyDescent="0.35">
      <c r="N2512" s="47">
        <v>40918</v>
      </c>
      <c r="O2512" s="95">
        <v>2</v>
      </c>
    </row>
    <row r="2513" spans="14:15" x14ac:dyDescent="0.35">
      <c r="N2513" s="47">
        <v>40919</v>
      </c>
      <c r="O2513" s="95">
        <v>1.93</v>
      </c>
    </row>
    <row r="2514" spans="14:15" x14ac:dyDescent="0.35">
      <c r="N2514" s="47">
        <v>40920</v>
      </c>
      <c r="O2514" s="95">
        <v>1.94</v>
      </c>
    </row>
    <row r="2515" spans="14:15" x14ac:dyDescent="0.35">
      <c r="N2515" s="47">
        <v>40921</v>
      </c>
      <c r="O2515" s="95">
        <v>1.89</v>
      </c>
    </row>
    <row r="2516" spans="14:15" x14ac:dyDescent="0.35">
      <c r="N2516" s="47">
        <v>40925</v>
      </c>
      <c r="O2516" s="95">
        <v>1.87</v>
      </c>
    </row>
    <row r="2517" spans="14:15" x14ac:dyDescent="0.35">
      <c r="N2517" s="47">
        <v>40926</v>
      </c>
      <c r="O2517" s="95">
        <v>1.92</v>
      </c>
    </row>
    <row r="2518" spans="14:15" x14ac:dyDescent="0.35">
      <c r="N2518" s="47">
        <v>40927</v>
      </c>
      <c r="O2518" s="95">
        <v>2.0099999999999998</v>
      </c>
    </row>
    <row r="2519" spans="14:15" x14ac:dyDescent="0.35">
      <c r="N2519" s="47">
        <v>40928</v>
      </c>
      <c r="O2519" s="95">
        <v>2.0499999999999998</v>
      </c>
    </row>
    <row r="2520" spans="14:15" x14ac:dyDescent="0.35">
      <c r="N2520" s="47">
        <v>40931</v>
      </c>
      <c r="O2520" s="95">
        <v>2.09</v>
      </c>
    </row>
    <row r="2521" spans="14:15" x14ac:dyDescent="0.35">
      <c r="N2521" s="47">
        <v>40932</v>
      </c>
      <c r="O2521" s="95">
        <v>2.08</v>
      </c>
    </row>
    <row r="2522" spans="14:15" x14ac:dyDescent="0.35">
      <c r="N2522" s="47">
        <v>40933</v>
      </c>
      <c r="O2522" s="95">
        <v>2.0099999999999998</v>
      </c>
    </row>
    <row r="2523" spans="14:15" x14ac:dyDescent="0.35">
      <c r="N2523" s="47">
        <v>40934</v>
      </c>
      <c r="O2523" s="95">
        <v>1.96</v>
      </c>
    </row>
    <row r="2524" spans="14:15" x14ac:dyDescent="0.35">
      <c r="N2524" s="47">
        <v>40935</v>
      </c>
      <c r="O2524" s="95">
        <v>1.93</v>
      </c>
    </row>
    <row r="2525" spans="14:15" x14ac:dyDescent="0.35">
      <c r="N2525" s="47">
        <v>40938</v>
      </c>
      <c r="O2525" s="95">
        <v>1.87</v>
      </c>
    </row>
    <row r="2526" spans="14:15" x14ac:dyDescent="0.35">
      <c r="N2526" s="47">
        <v>40939</v>
      </c>
      <c r="O2526" s="95">
        <v>1.83</v>
      </c>
    </row>
    <row r="2527" spans="14:15" x14ac:dyDescent="0.35">
      <c r="N2527" s="47">
        <v>40940</v>
      </c>
      <c r="O2527" s="95">
        <v>1.87</v>
      </c>
    </row>
    <row r="2528" spans="14:15" x14ac:dyDescent="0.35">
      <c r="N2528" s="47">
        <v>40941</v>
      </c>
      <c r="O2528" s="95">
        <v>1.86</v>
      </c>
    </row>
    <row r="2529" spans="14:15" x14ac:dyDescent="0.35">
      <c r="N2529" s="47">
        <v>40942</v>
      </c>
      <c r="O2529" s="95">
        <v>1.97</v>
      </c>
    </row>
    <row r="2530" spans="14:15" x14ac:dyDescent="0.35">
      <c r="N2530" s="47">
        <v>40945</v>
      </c>
      <c r="O2530" s="95">
        <v>1.93</v>
      </c>
    </row>
    <row r="2531" spans="14:15" x14ac:dyDescent="0.35">
      <c r="N2531" s="47">
        <v>40946</v>
      </c>
      <c r="O2531" s="95">
        <v>2</v>
      </c>
    </row>
    <row r="2532" spans="14:15" x14ac:dyDescent="0.35">
      <c r="N2532" s="47">
        <v>40947</v>
      </c>
      <c r="O2532" s="95">
        <v>2.0099999999999998</v>
      </c>
    </row>
    <row r="2533" spans="14:15" x14ac:dyDescent="0.35">
      <c r="N2533" s="47">
        <v>40948</v>
      </c>
      <c r="O2533" s="95">
        <v>2.04</v>
      </c>
    </row>
    <row r="2534" spans="14:15" x14ac:dyDescent="0.35">
      <c r="N2534" s="47">
        <v>40949</v>
      </c>
      <c r="O2534" s="95">
        <v>1.96</v>
      </c>
    </row>
    <row r="2535" spans="14:15" x14ac:dyDescent="0.35">
      <c r="N2535" s="47">
        <v>40952</v>
      </c>
      <c r="O2535" s="95">
        <v>1.99</v>
      </c>
    </row>
    <row r="2536" spans="14:15" x14ac:dyDescent="0.35">
      <c r="N2536" s="47">
        <v>40953</v>
      </c>
      <c r="O2536" s="95">
        <v>1.92</v>
      </c>
    </row>
    <row r="2537" spans="14:15" x14ac:dyDescent="0.35">
      <c r="N2537" s="47">
        <v>40954</v>
      </c>
      <c r="O2537" s="95">
        <v>1.93</v>
      </c>
    </row>
    <row r="2538" spans="14:15" x14ac:dyDescent="0.35">
      <c r="N2538" s="47">
        <v>40955</v>
      </c>
      <c r="O2538" s="95">
        <v>1.99</v>
      </c>
    </row>
    <row r="2539" spans="14:15" x14ac:dyDescent="0.35">
      <c r="N2539" s="47">
        <v>40956</v>
      </c>
      <c r="O2539" s="95">
        <v>2.0099999999999998</v>
      </c>
    </row>
    <row r="2540" spans="14:15" x14ac:dyDescent="0.35">
      <c r="N2540" s="47">
        <v>40960</v>
      </c>
      <c r="O2540" s="95">
        <v>2.0499999999999998</v>
      </c>
    </row>
    <row r="2541" spans="14:15" x14ac:dyDescent="0.35">
      <c r="N2541" s="47">
        <v>40961</v>
      </c>
      <c r="O2541" s="95">
        <v>2.0099999999999998</v>
      </c>
    </row>
    <row r="2542" spans="14:15" x14ac:dyDescent="0.35">
      <c r="N2542" s="47">
        <v>40962</v>
      </c>
      <c r="O2542" s="95">
        <v>1.99</v>
      </c>
    </row>
    <row r="2543" spans="14:15" x14ac:dyDescent="0.35">
      <c r="N2543" s="47">
        <v>40963</v>
      </c>
      <c r="O2543" s="95">
        <v>1.98</v>
      </c>
    </row>
    <row r="2544" spans="14:15" x14ac:dyDescent="0.35">
      <c r="N2544" s="47">
        <v>40966</v>
      </c>
      <c r="O2544" s="95">
        <v>1.92</v>
      </c>
    </row>
    <row r="2545" spans="14:15" x14ac:dyDescent="0.35">
      <c r="N2545" s="47">
        <v>40967</v>
      </c>
      <c r="O2545" s="95">
        <v>1.94</v>
      </c>
    </row>
    <row r="2546" spans="14:15" x14ac:dyDescent="0.35">
      <c r="N2546" s="47">
        <v>40968</v>
      </c>
      <c r="O2546" s="95">
        <v>1.98</v>
      </c>
    </row>
    <row r="2547" spans="14:15" x14ac:dyDescent="0.35">
      <c r="N2547" s="47">
        <v>40969</v>
      </c>
      <c r="O2547" s="95">
        <v>2.0299999999999998</v>
      </c>
    </row>
    <row r="2548" spans="14:15" x14ac:dyDescent="0.35">
      <c r="N2548" s="47">
        <v>40970</v>
      </c>
      <c r="O2548" s="95">
        <v>1.99</v>
      </c>
    </row>
    <row r="2549" spans="14:15" x14ac:dyDescent="0.35">
      <c r="N2549" s="47">
        <v>40973</v>
      </c>
      <c r="O2549" s="95">
        <v>2</v>
      </c>
    </row>
    <row r="2550" spans="14:15" x14ac:dyDescent="0.35">
      <c r="N2550" s="47">
        <v>40974</v>
      </c>
      <c r="O2550" s="95">
        <v>1.96</v>
      </c>
    </row>
    <row r="2551" spans="14:15" x14ac:dyDescent="0.35">
      <c r="N2551" s="47">
        <v>40975</v>
      </c>
      <c r="O2551" s="95">
        <v>1.98</v>
      </c>
    </row>
    <row r="2552" spans="14:15" x14ac:dyDescent="0.35">
      <c r="N2552" s="47">
        <v>40976</v>
      </c>
      <c r="O2552" s="95">
        <v>2.0299999999999998</v>
      </c>
    </row>
    <row r="2553" spans="14:15" x14ac:dyDescent="0.35">
      <c r="N2553" s="47">
        <v>40977</v>
      </c>
      <c r="O2553" s="95">
        <v>2.04</v>
      </c>
    </row>
    <row r="2554" spans="14:15" x14ac:dyDescent="0.35">
      <c r="N2554" s="47">
        <v>40980</v>
      </c>
      <c r="O2554" s="95">
        <v>2.04</v>
      </c>
    </row>
    <row r="2555" spans="14:15" x14ac:dyDescent="0.35">
      <c r="N2555" s="47">
        <v>40981</v>
      </c>
      <c r="O2555" s="95">
        <v>2.14</v>
      </c>
    </row>
    <row r="2556" spans="14:15" x14ac:dyDescent="0.35">
      <c r="N2556" s="47">
        <v>40982</v>
      </c>
      <c r="O2556" s="95">
        <v>2.29</v>
      </c>
    </row>
    <row r="2557" spans="14:15" x14ac:dyDescent="0.35">
      <c r="N2557" s="47">
        <v>40983</v>
      </c>
      <c r="O2557" s="95">
        <v>2.29</v>
      </c>
    </row>
    <row r="2558" spans="14:15" x14ac:dyDescent="0.35">
      <c r="N2558" s="47">
        <v>40984</v>
      </c>
      <c r="O2558" s="95">
        <v>2.31</v>
      </c>
    </row>
    <row r="2559" spans="14:15" x14ac:dyDescent="0.35">
      <c r="N2559" s="47">
        <v>40987</v>
      </c>
      <c r="O2559" s="95">
        <v>2.39</v>
      </c>
    </row>
    <row r="2560" spans="14:15" x14ac:dyDescent="0.35">
      <c r="N2560" s="47">
        <v>40988</v>
      </c>
      <c r="O2560" s="95">
        <v>2.38</v>
      </c>
    </row>
    <row r="2561" spans="14:15" x14ac:dyDescent="0.35">
      <c r="N2561" s="47">
        <v>40989</v>
      </c>
      <c r="O2561" s="95">
        <v>2.31</v>
      </c>
    </row>
    <row r="2562" spans="14:15" x14ac:dyDescent="0.35">
      <c r="N2562" s="47">
        <v>40990</v>
      </c>
      <c r="O2562" s="95">
        <v>2.29</v>
      </c>
    </row>
    <row r="2563" spans="14:15" x14ac:dyDescent="0.35">
      <c r="N2563" s="47">
        <v>40991</v>
      </c>
      <c r="O2563" s="95">
        <v>2.25</v>
      </c>
    </row>
    <row r="2564" spans="14:15" x14ac:dyDescent="0.35">
      <c r="N2564" s="47">
        <v>40994</v>
      </c>
      <c r="O2564" s="95">
        <v>2.2599999999999998</v>
      </c>
    </row>
    <row r="2565" spans="14:15" x14ac:dyDescent="0.35">
      <c r="N2565" s="47">
        <v>40995</v>
      </c>
      <c r="O2565" s="95">
        <v>2.2000000000000002</v>
      </c>
    </row>
    <row r="2566" spans="14:15" x14ac:dyDescent="0.35">
      <c r="N2566" s="47">
        <v>40996</v>
      </c>
      <c r="O2566" s="95">
        <v>2.21</v>
      </c>
    </row>
    <row r="2567" spans="14:15" x14ac:dyDescent="0.35">
      <c r="N2567" s="47">
        <v>40997</v>
      </c>
      <c r="O2567" s="95">
        <v>2.1800000000000002</v>
      </c>
    </row>
    <row r="2568" spans="14:15" x14ac:dyDescent="0.35">
      <c r="N2568" s="47">
        <v>40998</v>
      </c>
      <c r="O2568" s="95">
        <v>2.23</v>
      </c>
    </row>
    <row r="2569" spans="14:15" x14ac:dyDescent="0.35">
      <c r="N2569" s="47">
        <v>41001</v>
      </c>
      <c r="O2569" s="95">
        <v>2.2200000000000002</v>
      </c>
    </row>
    <row r="2570" spans="14:15" x14ac:dyDescent="0.35">
      <c r="N2570" s="47">
        <v>41002</v>
      </c>
      <c r="O2570" s="95">
        <v>2.2999999999999998</v>
      </c>
    </row>
    <row r="2571" spans="14:15" x14ac:dyDescent="0.35">
      <c r="N2571" s="47">
        <v>41003</v>
      </c>
      <c r="O2571" s="95">
        <v>2.25</v>
      </c>
    </row>
    <row r="2572" spans="14:15" x14ac:dyDescent="0.35">
      <c r="N2572" s="47">
        <v>41004</v>
      </c>
      <c r="O2572" s="95">
        <v>2.19</v>
      </c>
    </row>
    <row r="2573" spans="14:15" x14ac:dyDescent="0.35">
      <c r="N2573" s="47">
        <v>41005</v>
      </c>
      <c r="O2573" s="95">
        <v>2.0699999999999998</v>
      </c>
    </row>
    <row r="2574" spans="14:15" x14ac:dyDescent="0.35">
      <c r="N2574" s="47">
        <v>41008</v>
      </c>
      <c r="O2574" s="95">
        <v>2.06</v>
      </c>
    </row>
    <row r="2575" spans="14:15" x14ac:dyDescent="0.35">
      <c r="N2575" s="47">
        <v>41009</v>
      </c>
      <c r="O2575" s="95">
        <v>2.0099999999999998</v>
      </c>
    </row>
    <row r="2576" spans="14:15" x14ac:dyDescent="0.35">
      <c r="N2576" s="47">
        <v>41010</v>
      </c>
      <c r="O2576" s="95">
        <v>2.0499999999999998</v>
      </c>
    </row>
    <row r="2577" spans="14:15" x14ac:dyDescent="0.35">
      <c r="N2577" s="47">
        <v>41011</v>
      </c>
      <c r="O2577" s="95">
        <v>2.08</v>
      </c>
    </row>
    <row r="2578" spans="14:15" x14ac:dyDescent="0.35">
      <c r="N2578" s="47">
        <v>41012</v>
      </c>
      <c r="O2578" s="95">
        <v>2.02</v>
      </c>
    </row>
    <row r="2579" spans="14:15" x14ac:dyDescent="0.35">
      <c r="N2579" s="47">
        <v>41015</v>
      </c>
      <c r="O2579" s="95">
        <v>2</v>
      </c>
    </row>
    <row r="2580" spans="14:15" x14ac:dyDescent="0.35">
      <c r="N2580" s="47">
        <v>41016</v>
      </c>
      <c r="O2580" s="95">
        <v>2.0299999999999998</v>
      </c>
    </row>
    <row r="2581" spans="14:15" x14ac:dyDescent="0.35">
      <c r="N2581" s="47">
        <v>41017</v>
      </c>
      <c r="O2581" s="95">
        <v>2</v>
      </c>
    </row>
    <row r="2582" spans="14:15" x14ac:dyDescent="0.35">
      <c r="N2582" s="47">
        <v>41018</v>
      </c>
      <c r="O2582" s="95">
        <v>1.98</v>
      </c>
    </row>
    <row r="2583" spans="14:15" x14ac:dyDescent="0.35">
      <c r="N2583" s="47">
        <v>41019</v>
      </c>
      <c r="O2583" s="95">
        <v>1.99</v>
      </c>
    </row>
    <row r="2584" spans="14:15" x14ac:dyDescent="0.35">
      <c r="N2584" s="47">
        <v>41022</v>
      </c>
      <c r="O2584" s="95">
        <v>1.96</v>
      </c>
    </row>
    <row r="2585" spans="14:15" x14ac:dyDescent="0.35">
      <c r="N2585" s="47">
        <v>41023</v>
      </c>
      <c r="O2585" s="95">
        <v>2</v>
      </c>
    </row>
    <row r="2586" spans="14:15" x14ac:dyDescent="0.35">
      <c r="N2586" s="47">
        <v>41024</v>
      </c>
      <c r="O2586" s="95">
        <v>2.0099999999999998</v>
      </c>
    </row>
    <row r="2587" spans="14:15" x14ac:dyDescent="0.35">
      <c r="N2587" s="47">
        <v>41025</v>
      </c>
      <c r="O2587" s="95">
        <v>1.98</v>
      </c>
    </row>
    <row r="2588" spans="14:15" x14ac:dyDescent="0.35">
      <c r="N2588" s="47">
        <v>41026</v>
      </c>
      <c r="O2588" s="95">
        <v>1.96</v>
      </c>
    </row>
    <row r="2589" spans="14:15" x14ac:dyDescent="0.35">
      <c r="N2589" s="47">
        <v>41029</v>
      </c>
      <c r="O2589" s="95">
        <v>1.95</v>
      </c>
    </row>
    <row r="2590" spans="14:15" x14ac:dyDescent="0.35">
      <c r="N2590" s="47">
        <v>41030</v>
      </c>
      <c r="O2590" s="95">
        <v>1.98</v>
      </c>
    </row>
    <row r="2591" spans="14:15" x14ac:dyDescent="0.35">
      <c r="N2591" s="47">
        <v>41031</v>
      </c>
      <c r="O2591" s="95">
        <v>1.96</v>
      </c>
    </row>
    <row r="2592" spans="14:15" x14ac:dyDescent="0.35">
      <c r="N2592" s="47">
        <v>41032</v>
      </c>
      <c r="O2592" s="95">
        <v>1.96</v>
      </c>
    </row>
    <row r="2593" spans="14:15" x14ac:dyDescent="0.35">
      <c r="N2593" s="47">
        <v>41033</v>
      </c>
      <c r="O2593" s="95">
        <v>1.91</v>
      </c>
    </row>
    <row r="2594" spans="14:15" x14ac:dyDescent="0.35">
      <c r="N2594" s="47">
        <v>41036</v>
      </c>
      <c r="O2594" s="95">
        <v>1.92</v>
      </c>
    </row>
    <row r="2595" spans="14:15" x14ac:dyDescent="0.35">
      <c r="N2595" s="47">
        <v>41037</v>
      </c>
      <c r="O2595" s="95">
        <v>1.88</v>
      </c>
    </row>
    <row r="2596" spans="14:15" x14ac:dyDescent="0.35">
      <c r="N2596" s="47">
        <v>41038</v>
      </c>
      <c r="O2596" s="95">
        <v>1.87</v>
      </c>
    </row>
    <row r="2597" spans="14:15" x14ac:dyDescent="0.35">
      <c r="N2597" s="47">
        <v>41039</v>
      </c>
      <c r="O2597" s="95">
        <v>1.89</v>
      </c>
    </row>
    <row r="2598" spans="14:15" x14ac:dyDescent="0.35">
      <c r="N2598" s="47">
        <v>41040</v>
      </c>
      <c r="O2598" s="95">
        <v>1.84</v>
      </c>
    </row>
    <row r="2599" spans="14:15" x14ac:dyDescent="0.35">
      <c r="N2599" s="47">
        <v>41043</v>
      </c>
      <c r="O2599" s="95">
        <v>1.78</v>
      </c>
    </row>
    <row r="2600" spans="14:15" x14ac:dyDescent="0.35">
      <c r="N2600" s="47">
        <v>41044</v>
      </c>
      <c r="O2600" s="95">
        <v>1.76</v>
      </c>
    </row>
    <row r="2601" spans="14:15" x14ac:dyDescent="0.35">
      <c r="N2601" s="47">
        <v>41045</v>
      </c>
      <c r="O2601" s="95">
        <v>1.76</v>
      </c>
    </row>
    <row r="2602" spans="14:15" x14ac:dyDescent="0.35">
      <c r="N2602" s="47">
        <v>41046</v>
      </c>
      <c r="O2602" s="95">
        <v>1.7</v>
      </c>
    </row>
    <row r="2603" spans="14:15" x14ac:dyDescent="0.35">
      <c r="N2603" s="47">
        <v>41047</v>
      </c>
      <c r="O2603" s="95">
        <v>1.71</v>
      </c>
    </row>
    <row r="2604" spans="14:15" x14ac:dyDescent="0.35">
      <c r="N2604" s="47">
        <v>41050</v>
      </c>
      <c r="O2604" s="95">
        <v>1.75</v>
      </c>
    </row>
    <row r="2605" spans="14:15" x14ac:dyDescent="0.35">
      <c r="N2605" s="47">
        <v>41051</v>
      </c>
      <c r="O2605" s="95">
        <v>1.79</v>
      </c>
    </row>
    <row r="2606" spans="14:15" x14ac:dyDescent="0.35">
      <c r="N2606" s="47">
        <v>41052</v>
      </c>
      <c r="O2606" s="95">
        <v>1.73</v>
      </c>
    </row>
    <row r="2607" spans="14:15" x14ac:dyDescent="0.35">
      <c r="N2607" s="47">
        <v>41053</v>
      </c>
      <c r="O2607" s="95">
        <v>1.77</v>
      </c>
    </row>
    <row r="2608" spans="14:15" x14ac:dyDescent="0.35">
      <c r="N2608" s="47">
        <v>41054</v>
      </c>
      <c r="O2608" s="95">
        <v>1.75</v>
      </c>
    </row>
    <row r="2609" spans="14:15" x14ac:dyDescent="0.35">
      <c r="N2609" s="47">
        <v>41058</v>
      </c>
      <c r="O2609" s="95">
        <v>1.74</v>
      </c>
    </row>
    <row r="2610" spans="14:15" x14ac:dyDescent="0.35">
      <c r="N2610" s="47">
        <v>41059</v>
      </c>
      <c r="O2610" s="95">
        <v>1.63</v>
      </c>
    </row>
    <row r="2611" spans="14:15" x14ac:dyDescent="0.35">
      <c r="N2611" s="47">
        <v>41060</v>
      </c>
      <c r="O2611" s="95">
        <v>1.59</v>
      </c>
    </row>
    <row r="2612" spans="14:15" x14ac:dyDescent="0.35">
      <c r="N2612" s="47">
        <v>41061</v>
      </c>
      <c r="O2612" s="95">
        <v>1.47</v>
      </c>
    </row>
    <row r="2613" spans="14:15" x14ac:dyDescent="0.35">
      <c r="N2613" s="47">
        <v>41064</v>
      </c>
      <c r="O2613" s="95">
        <v>1.53</v>
      </c>
    </row>
    <row r="2614" spans="14:15" x14ac:dyDescent="0.35">
      <c r="N2614" s="47">
        <v>41065</v>
      </c>
      <c r="O2614" s="95">
        <v>1.57</v>
      </c>
    </row>
    <row r="2615" spans="14:15" x14ac:dyDescent="0.35">
      <c r="N2615" s="47">
        <v>41066</v>
      </c>
      <c r="O2615" s="95">
        <v>1.66</v>
      </c>
    </row>
    <row r="2616" spans="14:15" x14ac:dyDescent="0.35">
      <c r="N2616" s="47">
        <v>41067</v>
      </c>
      <c r="O2616" s="95">
        <v>1.66</v>
      </c>
    </row>
    <row r="2617" spans="14:15" x14ac:dyDescent="0.35">
      <c r="N2617" s="47">
        <v>41068</v>
      </c>
      <c r="O2617" s="95">
        <v>1.65</v>
      </c>
    </row>
    <row r="2618" spans="14:15" x14ac:dyDescent="0.35">
      <c r="N2618" s="47">
        <v>41071</v>
      </c>
      <c r="O2618" s="95">
        <v>1.6</v>
      </c>
    </row>
    <row r="2619" spans="14:15" x14ac:dyDescent="0.35">
      <c r="N2619" s="47">
        <v>41072</v>
      </c>
      <c r="O2619" s="95">
        <v>1.67</v>
      </c>
    </row>
    <row r="2620" spans="14:15" x14ac:dyDescent="0.35">
      <c r="N2620" s="47">
        <v>41073</v>
      </c>
      <c r="O2620" s="95">
        <v>1.61</v>
      </c>
    </row>
    <row r="2621" spans="14:15" x14ac:dyDescent="0.35">
      <c r="N2621" s="47">
        <v>41074</v>
      </c>
      <c r="O2621" s="95">
        <v>1.64</v>
      </c>
    </row>
    <row r="2622" spans="14:15" x14ac:dyDescent="0.35">
      <c r="N2622" s="47">
        <v>41075</v>
      </c>
      <c r="O2622" s="95">
        <v>1.6</v>
      </c>
    </row>
    <row r="2623" spans="14:15" x14ac:dyDescent="0.35">
      <c r="N2623" s="47">
        <v>41078</v>
      </c>
      <c r="O2623" s="95">
        <v>1.59</v>
      </c>
    </row>
    <row r="2624" spans="14:15" x14ac:dyDescent="0.35">
      <c r="N2624" s="47">
        <v>41079</v>
      </c>
      <c r="O2624" s="95">
        <v>1.64</v>
      </c>
    </row>
    <row r="2625" spans="14:15" x14ac:dyDescent="0.35">
      <c r="N2625" s="47">
        <v>41080</v>
      </c>
      <c r="O2625" s="95">
        <v>1.65</v>
      </c>
    </row>
    <row r="2626" spans="14:15" x14ac:dyDescent="0.35">
      <c r="N2626" s="47">
        <v>41081</v>
      </c>
      <c r="O2626" s="95">
        <v>1.63</v>
      </c>
    </row>
    <row r="2627" spans="14:15" x14ac:dyDescent="0.35">
      <c r="N2627" s="47">
        <v>41082</v>
      </c>
      <c r="O2627" s="95">
        <v>1.69</v>
      </c>
    </row>
    <row r="2628" spans="14:15" x14ac:dyDescent="0.35">
      <c r="N2628" s="47">
        <v>41085</v>
      </c>
      <c r="O2628" s="95">
        <v>1.63</v>
      </c>
    </row>
    <row r="2629" spans="14:15" x14ac:dyDescent="0.35">
      <c r="N2629" s="47">
        <v>41086</v>
      </c>
      <c r="O2629" s="95">
        <v>1.66</v>
      </c>
    </row>
    <row r="2630" spans="14:15" x14ac:dyDescent="0.35">
      <c r="N2630" s="47">
        <v>41087</v>
      </c>
      <c r="O2630" s="95">
        <v>1.65</v>
      </c>
    </row>
    <row r="2631" spans="14:15" x14ac:dyDescent="0.35">
      <c r="N2631" s="47">
        <v>41088</v>
      </c>
      <c r="O2631" s="95">
        <v>1.6</v>
      </c>
    </row>
    <row r="2632" spans="14:15" x14ac:dyDescent="0.35">
      <c r="N2632" s="47">
        <v>41089</v>
      </c>
      <c r="O2632" s="95">
        <v>1.67</v>
      </c>
    </row>
    <row r="2633" spans="14:15" x14ac:dyDescent="0.35">
      <c r="N2633" s="47">
        <v>41092</v>
      </c>
      <c r="O2633" s="95">
        <v>1.61</v>
      </c>
    </row>
    <row r="2634" spans="14:15" x14ac:dyDescent="0.35">
      <c r="N2634" s="47">
        <v>41093</v>
      </c>
      <c r="O2634" s="95">
        <v>1.65</v>
      </c>
    </row>
    <row r="2635" spans="14:15" x14ac:dyDescent="0.35">
      <c r="N2635" s="47">
        <v>41095</v>
      </c>
      <c r="O2635" s="95">
        <v>1.62</v>
      </c>
    </row>
    <row r="2636" spans="14:15" x14ac:dyDescent="0.35">
      <c r="N2636" s="47">
        <v>41096</v>
      </c>
      <c r="O2636" s="95">
        <v>1.57</v>
      </c>
    </row>
    <row r="2637" spans="14:15" x14ac:dyDescent="0.35">
      <c r="N2637" s="47">
        <v>41099</v>
      </c>
      <c r="O2637" s="95">
        <v>1.53</v>
      </c>
    </row>
    <row r="2638" spans="14:15" x14ac:dyDescent="0.35">
      <c r="N2638" s="47">
        <v>41100</v>
      </c>
      <c r="O2638" s="95">
        <v>1.53</v>
      </c>
    </row>
    <row r="2639" spans="14:15" x14ac:dyDescent="0.35">
      <c r="N2639" s="47">
        <v>41101</v>
      </c>
      <c r="O2639" s="95">
        <v>1.54</v>
      </c>
    </row>
    <row r="2640" spans="14:15" x14ac:dyDescent="0.35">
      <c r="N2640" s="47">
        <v>41102</v>
      </c>
      <c r="O2640" s="95">
        <v>1.5</v>
      </c>
    </row>
    <row r="2641" spans="14:15" x14ac:dyDescent="0.35">
      <c r="N2641" s="47">
        <v>41103</v>
      </c>
      <c r="O2641" s="95">
        <v>1.52</v>
      </c>
    </row>
    <row r="2642" spans="14:15" x14ac:dyDescent="0.35">
      <c r="N2642" s="47">
        <v>41106</v>
      </c>
      <c r="O2642" s="95">
        <v>1.5</v>
      </c>
    </row>
    <row r="2643" spans="14:15" x14ac:dyDescent="0.35">
      <c r="N2643" s="47">
        <v>41107</v>
      </c>
      <c r="O2643" s="95">
        <v>1.53</v>
      </c>
    </row>
    <row r="2644" spans="14:15" x14ac:dyDescent="0.35">
      <c r="N2644" s="47">
        <v>41108</v>
      </c>
      <c r="O2644" s="95">
        <v>1.52</v>
      </c>
    </row>
    <row r="2645" spans="14:15" x14ac:dyDescent="0.35">
      <c r="N2645" s="47">
        <v>41109</v>
      </c>
      <c r="O2645" s="95">
        <v>1.54</v>
      </c>
    </row>
    <row r="2646" spans="14:15" x14ac:dyDescent="0.35">
      <c r="N2646" s="47">
        <v>41110</v>
      </c>
      <c r="O2646" s="95">
        <v>1.49</v>
      </c>
    </row>
    <row r="2647" spans="14:15" x14ac:dyDescent="0.35">
      <c r="N2647" s="47">
        <v>41113</v>
      </c>
      <c r="O2647" s="95">
        <v>1.47</v>
      </c>
    </row>
    <row r="2648" spans="14:15" x14ac:dyDescent="0.35">
      <c r="N2648" s="47">
        <v>41114</v>
      </c>
      <c r="O2648" s="95">
        <v>1.44</v>
      </c>
    </row>
    <row r="2649" spans="14:15" x14ac:dyDescent="0.35">
      <c r="N2649" s="47">
        <v>41115</v>
      </c>
      <c r="O2649" s="95">
        <v>1.43</v>
      </c>
    </row>
    <row r="2650" spans="14:15" x14ac:dyDescent="0.35">
      <c r="N2650" s="47">
        <v>41116</v>
      </c>
      <c r="O2650" s="95">
        <v>1.45</v>
      </c>
    </row>
    <row r="2651" spans="14:15" x14ac:dyDescent="0.35">
      <c r="N2651" s="47">
        <v>41117</v>
      </c>
      <c r="O2651" s="95">
        <v>1.58</v>
      </c>
    </row>
    <row r="2652" spans="14:15" x14ac:dyDescent="0.35">
      <c r="N2652" s="47">
        <v>41120</v>
      </c>
      <c r="O2652" s="95">
        <v>1.53</v>
      </c>
    </row>
    <row r="2653" spans="14:15" x14ac:dyDescent="0.35">
      <c r="N2653" s="47">
        <v>41121</v>
      </c>
      <c r="O2653" s="95">
        <v>1.51</v>
      </c>
    </row>
    <row r="2654" spans="14:15" x14ac:dyDescent="0.35">
      <c r="N2654" s="47">
        <v>41122</v>
      </c>
      <c r="O2654" s="95">
        <v>1.56</v>
      </c>
    </row>
    <row r="2655" spans="14:15" x14ac:dyDescent="0.35">
      <c r="N2655" s="47">
        <v>41123</v>
      </c>
      <c r="O2655" s="95">
        <v>1.51</v>
      </c>
    </row>
    <row r="2656" spans="14:15" x14ac:dyDescent="0.35">
      <c r="N2656" s="47">
        <v>41124</v>
      </c>
      <c r="O2656" s="95">
        <v>1.6</v>
      </c>
    </row>
    <row r="2657" spans="14:15" x14ac:dyDescent="0.35">
      <c r="N2657" s="47">
        <v>41127</v>
      </c>
      <c r="O2657" s="95">
        <v>1.59</v>
      </c>
    </row>
    <row r="2658" spans="14:15" x14ac:dyDescent="0.35">
      <c r="N2658" s="47">
        <v>41128</v>
      </c>
      <c r="O2658" s="95">
        <v>1.66</v>
      </c>
    </row>
    <row r="2659" spans="14:15" x14ac:dyDescent="0.35">
      <c r="N2659" s="47">
        <v>41129</v>
      </c>
      <c r="O2659" s="95">
        <v>1.68</v>
      </c>
    </row>
    <row r="2660" spans="14:15" x14ac:dyDescent="0.35">
      <c r="N2660" s="47">
        <v>41130</v>
      </c>
      <c r="O2660" s="95">
        <v>1.69</v>
      </c>
    </row>
    <row r="2661" spans="14:15" x14ac:dyDescent="0.35">
      <c r="N2661" s="47">
        <v>41131</v>
      </c>
      <c r="O2661" s="95">
        <v>1.65</v>
      </c>
    </row>
    <row r="2662" spans="14:15" x14ac:dyDescent="0.35">
      <c r="N2662" s="47">
        <v>41134</v>
      </c>
      <c r="O2662" s="95">
        <v>1.65</v>
      </c>
    </row>
    <row r="2663" spans="14:15" x14ac:dyDescent="0.35">
      <c r="N2663" s="47">
        <v>41135</v>
      </c>
      <c r="O2663" s="95">
        <v>1.73</v>
      </c>
    </row>
    <row r="2664" spans="14:15" x14ac:dyDescent="0.35">
      <c r="N2664" s="47">
        <v>41136</v>
      </c>
      <c r="O2664" s="95">
        <v>1.8</v>
      </c>
    </row>
    <row r="2665" spans="14:15" x14ac:dyDescent="0.35">
      <c r="N2665" s="47">
        <v>41137</v>
      </c>
      <c r="O2665" s="95">
        <v>1.83</v>
      </c>
    </row>
    <row r="2666" spans="14:15" x14ac:dyDescent="0.35">
      <c r="N2666" s="47">
        <v>41138</v>
      </c>
      <c r="O2666" s="95">
        <v>1.81</v>
      </c>
    </row>
    <row r="2667" spans="14:15" x14ac:dyDescent="0.35">
      <c r="N2667" s="47">
        <v>41141</v>
      </c>
      <c r="O2667" s="95">
        <v>1.82</v>
      </c>
    </row>
    <row r="2668" spans="14:15" x14ac:dyDescent="0.35">
      <c r="N2668" s="47">
        <v>41142</v>
      </c>
      <c r="O2668" s="95">
        <v>1.8</v>
      </c>
    </row>
    <row r="2669" spans="14:15" x14ac:dyDescent="0.35">
      <c r="N2669" s="47">
        <v>41143</v>
      </c>
      <c r="O2669" s="95">
        <v>1.71</v>
      </c>
    </row>
    <row r="2670" spans="14:15" x14ac:dyDescent="0.35">
      <c r="N2670" s="47">
        <v>41144</v>
      </c>
      <c r="O2670" s="95">
        <v>1.68</v>
      </c>
    </row>
    <row r="2671" spans="14:15" x14ac:dyDescent="0.35">
      <c r="N2671" s="47">
        <v>41145</v>
      </c>
      <c r="O2671" s="95">
        <v>1.68</v>
      </c>
    </row>
    <row r="2672" spans="14:15" x14ac:dyDescent="0.35">
      <c r="N2672" s="47">
        <v>41148</v>
      </c>
      <c r="O2672" s="95">
        <v>1.65</v>
      </c>
    </row>
    <row r="2673" spans="14:15" x14ac:dyDescent="0.35">
      <c r="N2673" s="47">
        <v>41149</v>
      </c>
      <c r="O2673" s="95">
        <v>1.64</v>
      </c>
    </row>
    <row r="2674" spans="14:15" x14ac:dyDescent="0.35">
      <c r="N2674" s="47">
        <v>41150</v>
      </c>
      <c r="O2674" s="95">
        <v>1.66</v>
      </c>
    </row>
    <row r="2675" spans="14:15" x14ac:dyDescent="0.35">
      <c r="N2675" s="47">
        <v>41151</v>
      </c>
      <c r="O2675" s="95">
        <v>1.63</v>
      </c>
    </row>
    <row r="2676" spans="14:15" x14ac:dyDescent="0.35">
      <c r="N2676" s="47">
        <v>41152</v>
      </c>
      <c r="O2676" s="95">
        <v>1.57</v>
      </c>
    </row>
    <row r="2677" spans="14:15" x14ac:dyDescent="0.35">
      <c r="N2677" s="47">
        <v>41156</v>
      </c>
      <c r="O2677" s="95">
        <v>1.59</v>
      </c>
    </row>
    <row r="2678" spans="14:15" x14ac:dyDescent="0.35">
      <c r="N2678" s="47">
        <v>41157</v>
      </c>
      <c r="O2678" s="95">
        <v>1.6</v>
      </c>
    </row>
    <row r="2679" spans="14:15" x14ac:dyDescent="0.35">
      <c r="N2679" s="47">
        <v>41158</v>
      </c>
      <c r="O2679" s="95">
        <v>1.68</v>
      </c>
    </row>
    <row r="2680" spans="14:15" x14ac:dyDescent="0.35">
      <c r="N2680" s="47">
        <v>41159</v>
      </c>
      <c r="O2680" s="95">
        <v>1.67</v>
      </c>
    </row>
    <row r="2681" spans="14:15" x14ac:dyDescent="0.35">
      <c r="N2681" s="47">
        <v>41162</v>
      </c>
      <c r="O2681" s="95">
        <v>1.68</v>
      </c>
    </row>
    <row r="2682" spans="14:15" x14ac:dyDescent="0.35">
      <c r="N2682" s="47">
        <v>41163</v>
      </c>
      <c r="O2682" s="95">
        <v>1.7</v>
      </c>
    </row>
    <row r="2683" spans="14:15" x14ac:dyDescent="0.35">
      <c r="N2683" s="47">
        <v>41164</v>
      </c>
      <c r="O2683" s="95">
        <v>1.77</v>
      </c>
    </row>
    <row r="2684" spans="14:15" x14ac:dyDescent="0.35">
      <c r="N2684" s="47">
        <v>41165</v>
      </c>
      <c r="O2684" s="95">
        <v>1.75</v>
      </c>
    </row>
    <row r="2685" spans="14:15" x14ac:dyDescent="0.35">
      <c r="N2685" s="47">
        <v>41166</v>
      </c>
      <c r="O2685" s="95">
        <v>1.88</v>
      </c>
    </row>
    <row r="2686" spans="14:15" x14ac:dyDescent="0.35">
      <c r="N2686" s="47">
        <v>41169</v>
      </c>
      <c r="O2686" s="95">
        <v>1.85</v>
      </c>
    </row>
    <row r="2687" spans="14:15" x14ac:dyDescent="0.35">
      <c r="N2687" s="47">
        <v>41170</v>
      </c>
      <c r="O2687" s="95">
        <v>1.82</v>
      </c>
    </row>
    <row r="2688" spans="14:15" x14ac:dyDescent="0.35">
      <c r="N2688" s="47">
        <v>41171</v>
      </c>
      <c r="O2688" s="95">
        <v>1.79</v>
      </c>
    </row>
    <row r="2689" spans="14:15" x14ac:dyDescent="0.35">
      <c r="N2689" s="47">
        <v>41172</v>
      </c>
      <c r="O2689" s="95">
        <v>1.8</v>
      </c>
    </row>
    <row r="2690" spans="14:15" x14ac:dyDescent="0.35">
      <c r="N2690" s="47">
        <v>41173</v>
      </c>
      <c r="O2690" s="95">
        <v>1.77</v>
      </c>
    </row>
    <row r="2691" spans="14:15" x14ac:dyDescent="0.35">
      <c r="N2691" s="47">
        <v>41176</v>
      </c>
      <c r="O2691" s="95">
        <v>1.74</v>
      </c>
    </row>
    <row r="2692" spans="14:15" x14ac:dyDescent="0.35">
      <c r="N2692" s="47">
        <v>41177</v>
      </c>
      <c r="O2692" s="95">
        <v>1.7</v>
      </c>
    </row>
    <row r="2693" spans="14:15" x14ac:dyDescent="0.35">
      <c r="N2693" s="47">
        <v>41178</v>
      </c>
      <c r="O2693" s="95">
        <v>1.64</v>
      </c>
    </row>
    <row r="2694" spans="14:15" x14ac:dyDescent="0.35">
      <c r="N2694" s="47">
        <v>41179</v>
      </c>
      <c r="O2694" s="95">
        <v>1.66</v>
      </c>
    </row>
    <row r="2695" spans="14:15" x14ac:dyDescent="0.35">
      <c r="N2695" s="47">
        <v>41180</v>
      </c>
      <c r="O2695" s="95">
        <v>1.65</v>
      </c>
    </row>
    <row r="2696" spans="14:15" x14ac:dyDescent="0.35">
      <c r="N2696" s="47">
        <v>41183</v>
      </c>
      <c r="O2696" s="95">
        <v>1.64</v>
      </c>
    </row>
    <row r="2697" spans="14:15" x14ac:dyDescent="0.35">
      <c r="N2697" s="47">
        <v>41184</v>
      </c>
      <c r="O2697" s="95">
        <v>1.64</v>
      </c>
    </row>
    <row r="2698" spans="14:15" x14ac:dyDescent="0.35">
      <c r="N2698" s="47">
        <v>41185</v>
      </c>
      <c r="O2698" s="95">
        <v>1.64</v>
      </c>
    </row>
    <row r="2699" spans="14:15" x14ac:dyDescent="0.35">
      <c r="N2699" s="47">
        <v>41186</v>
      </c>
      <c r="O2699" s="95">
        <v>1.7</v>
      </c>
    </row>
    <row r="2700" spans="14:15" x14ac:dyDescent="0.35">
      <c r="N2700" s="47">
        <v>41187</v>
      </c>
      <c r="O2700" s="95">
        <v>1.75</v>
      </c>
    </row>
    <row r="2701" spans="14:15" x14ac:dyDescent="0.35">
      <c r="N2701" s="47">
        <v>41191</v>
      </c>
      <c r="O2701" s="95">
        <v>1.74</v>
      </c>
    </row>
    <row r="2702" spans="14:15" x14ac:dyDescent="0.35">
      <c r="N2702" s="47">
        <v>41192</v>
      </c>
      <c r="O2702" s="95">
        <v>1.72</v>
      </c>
    </row>
    <row r="2703" spans="14:15" x14ac:dyDescent="0.35">
      <c r="N2703" s="47">
        <v>41193</v>
      </c>
      <c r="O2703" s="95">
        <v>1.7</v>
      </c>
    </row>
    <row r="2704" spans="14:15" x14ac:dyDescent="0.35">
      <c r="N2704" s="47">
        <v>41194</v>
      </c>
      <c r="O2704" s="95">
        <v>1.69</v>
      </c>
    </row>
    <row r="2705" spans="14:15" x14ac:dyDescent="0.35">
      <c r="N2705" s="47">
        <v>41197</v>
      </c>
      <c r="O2705" s="95">
        <v>1.7</v>
      </c>
    </row>
    <row r="2706" spans="14:15" x14ac:dyDescent="0.35">
      <c r="N2706" s="47">
        <v>41198</v>
      </c>
      <c r="O2706" s="95">
        <v>1.75</v>
      </c>
    </row>
    <row r="2707" spans="14:15" x14ac:dyDescent="0.35">
      <c r="N2707" s="47">
        <v>41199</v>
      </c>
      <c r="O2707" s="95">
        <v>1.83</v>
      </c>
    </row>
    <row r="2708" spans="14:15" x14ac:dyDescent="0.35">
      <c r="N2708" s="47">
        <v>41200</v>
      </c>
      <c r="O2708" s="95">
        <v>1.86</v>
      </c>
    </row>
    <row r="2709" spans="14:15" x14ac:dyDescent="0.35">
      <c r="N2709" s="47">
        <v>41201</v>
      </c>
      <c r="O2709" s="95">
        <v>1.79</v>
      </c>
    </row>
    <row r="2710" spans="14:15" x14ac:dyDescent="0.35">
      <c r="N2710" s="47">
        <v>41204</v>
      </c>
      <c r="O2710" s="95">
        <v>1.83</v>
      </c>
    </row>
    <row r="2711" spans="14:15" x14ac:dyDescent="0.35">
      <c r="N2711" s="47">
        <v>41205</v>
      </c>
      <c r="O2711" s="95">
        <v>1.79</v>
      </c>
    </row>
    <row r="2712" spans="14:15" x14ac:dyDescent="0.35">
      <c r="N2712" s="47">
        <v>41206</v>
      </c>
      <c r="O2712" s="95">
        <v>1.8</v>
      </c>
    </row>
    <row r="2713" spans="14:15" x14ac:dyDescent="0.35">
      <c r="N2713" s="47">
        <v>41207</v>
      </c>
      <c r="O2713" s="95">
        <v>1.86</v>
      </c>
    </row>
    <row r="2714" spans="14:15" x14ac:dyDescent="0.35">
      <c r="N2714" s="47">
        <v>41208</v>
      </c>
      <c r="O2714" s="95">
        <v>1.78</v>
      </c>
    </row>
    <row r="2715" spans="14:15" x14ac:dyDescent="0.35">
      <c r="N2715" s="47">
        <v>41211</v>
      </c>
      <c r="O2715" s="95">
        <v>1.74</v>
      </c>
    </row>
    <row r="2716" spans="14:15" x14ac:dyDescent="0.35">
      <c r="N2716" s="47">
        <v>41213</v>
      </c>
      <c r="O2716" s="95">
        <v>1.72</v>
      </c>
    </row>
    <row r="2717" spans="14:15" x14ac:dyDescent="0.35">
      <c r="N2717" s="47">
        <v>41214</v>
      </c>
      <c r="O2717" s="95">
        <v>1.75</v>
      </c>
    </row>
    <row r="2718" spans="14:15" x14ac:dyDescent="0.35">
      <c r="N2718" s="47">
        <v>41215</v>
      </c>
      <c r="O2718" s="95">
        <v>1.75</v>
      </c>
    </row>
    <row r="2719" spans="14:15" x14ac:dyDescent="0.35">
      <c r="N2719" s="47">
        <v>41218</v>
      </c>
      <c r="O2719" s="95">
        <v>1.72</v>
      </c>
    </row>
    <row r="2720" spans="14:15" x14ac:dyDescent="0.35">
      <c r="N2720" s="47">
        <v>41219</v>
      </c>
      <c r="O2720" s="95">
        <v>1.78</v>
      </c>
    </row>
    <row r="2721" spans="14:15" x14ac:dyDescent="0.35">
      <c r="N2721" s="47">
        <v>41220</v>
      </c>
      <c r="O2721" s="95">
        <v>1.68</v>
      </c>
    </row>
    <row r="2722" spans="14:15" x14ac:dyDescent="0.35">
      <c r="N2722" s="47">
        <v>41221</v>
      </c>
      <c r="O2722" s="95">
        <v>1.62</v>
      </c>
    </row>
    <row r="2723" spans="14:15" x14ac:dyDescent="0.35">
      <c r="N2723" s="47">
        <v>41222</v>
      </c>
      <c r="O2723" s="95">
        <v>1.61</v>
      </c>
    </row>
    <row r="2724" spans="14:15" x14ac:dyDescent="0.35">
      <c r="N2724" s="47">
        <v>41226</v>
      </c>
      <c r="O2724" s="95">
        <v>1.59</v>
      </c>
    </row>
    <row r="2725" spans="14:15" x14ac:dyDescent="0.35">
      <c r="N2725" s="47">
        <v>41227</v>
      </c>
      <c r="O2725" s="95">
        <v>1.59</v>
      </c>
    </row>
    <row r="2726" spans="14:15" x14ac:dyDescent="0.35">
      <c r="N2726" s="47">
        <v>41228</v>
      </c>
      <c r="O2726" s="95">
        <v>1.58</v>
      </c>
    </row>
    <row r="2727" spans="14:15" x14ac:dyDescent="0.35">
      <c r="N2727" s="47">
        <v>41229</v>
      </c>
      <c r="O2727" s="95">
        <v>1.58</v>
      </c>
    </row>
    <row r="2728" spans="14:15" x14ac:dyDescent="0.35">
      <c r="N2728" s="47">
        <v>41232</v>
      </c>
      <c r="O2728" s="95">
        <v>1.61</v>
      </c>
    </row>
    <row r="2729" spans="14:15" x14ac:dyDescent="0.35">
      <c r="N2729" s="47">
        <v>41233</v>
      </c>
      <c r="O2729" s="95">
        <v>1.66</v>
      </c>
    </row>
    <row r="2730" spans="14:15" x14ac:dyDescent="0.35">
      <c r="N2730" s="47">
        <v>41234</v>
      </c>
      <c r="O2730" s="95">
        <v>1.69</v>
      </c>
    </row>
    <row r="2731" spans="14:15" x14ac:dyDescent="0.35">
      <c r="N2731" s="47">
        <v>41236</v>
      </c>
      <c r="O2731" s="95">
        <v>1.7</v>
      </c>
    </row>
    <row r="2732" spans="14:15" x14ac:dyDescent="0.35">
      <c r="N2732" s="47">
        <v>41239</v>
      </c>
      <c r="O2732" s="95">
        <v>1.66</v>
      </c>
    </row>
    <row r="2733" spans="14:15" x14ac:dyDescent="0.35">
      <c r="N2733" s="47">
        <v>41240</v>
      </c>
      <c r="O2733" s="95">
        <v>1.64</v>
      </c>
    </row>
    <row r="2734" spans="14:15" x14ac:dyDescent="0.35">
      <c r="N2734" s="47">
        <v>41241</v>
      </c>
      <c r="O2734" s="95">
        <v>1.63</v>
      </c>
    </row>
    <row r="2735" spans="14:15" x14ac:dyDescent="0.35">
      <c r="N2735" s="47">
        <v>41242</v>
      </c>
      <c r="O2735" s="95">
        <v>1.62</v>
      </c>
    </row>
    <row r="2736" spans="14:15" x14ac:dyDescent="0.35">
      <c r="N2736" s="47">
        <v>41243</v>
      </c>
      <c r="O2736" s="95">
        <v>1.62</v>
      </c>
    </row>
    <row r="2737" spans="14:15" x14ac:dyDescent="0.35">
      <c r="N2737" s="47">
        <v>41246</v>
      </c>
      <c r="O2737" s="95">
        <v>1.63</v>
      </c>
    </row>
    <row r="2738" spans="14:15" x14ac:dyDescent="0.35">
      <c r="N2738" s="47">
        <v>41247</v>
      </c>
      <c r="O2738" s="95">
        <v>1.62</v>
      </c>
    </row>
    <row r="2739" spans="14:15" x14ac:dyDescent="0.35">
      <c r="N2739" s="47">
        <v>41248</v>
      </c>
      <c r="O2739" s="95">
        <v>1.6</v>
      </c>
    </row>
    <row r="2740" spans="14:15" x14ac:dyDescent="0.35">
      <c r="N2740" s="47">
        <v>41249</v>
      </c>
      <c r="O2740" s="95">
        <v>1.59</v>
      </c>
    </row>
    <row r="2741" spans="14:15" x14ac:dyDescent="0.35">
      <c r="N2741" s="47">
        <v>41250</v>
      </c>
      <c r="O2741" s="95">
        <v>1.64</v>
      </c>
    </row>
    <row r="2742" spans="14:15" x14ac:dyDescent="0.35">
      <c r="N2742" s="47">
        <v>41253</v>
      </c>
      <c r="O2742" s="95">
        <v>1.63</v>
      </c>
    </row>
    <row r="2743" spans="14:15" x14ac:dyDescent="0.35">
      <c r="N2743" s="47">
        <v>41254</v>
      </c>
      <c r="O2743" s="95">
        <v>1.66</v>
      </c>
    </row>
    <row r="2744" spans="14:15" x14ac:dyDescent="0.35">
      <c r="N2744" s="47">
        <v>41255</v>
      </c>
      <c r="O2744" s="95">
        <v>1.72</v>
      </c>
    </row>
    <row r="2745" spans="14:15" x14ac:dyDescent="0.35">
      <c r="N2745" s="47">
        <v>41256</v>
      </c>
      <c r="O2745" s="95">
        <v>1.74</v>
      </c>
    </row>
    <row r="2746" spans="14:15" x14ac:dyDescent="0.35">
      <c r="N2746" s="47">
        <v>41257</v>
      </c>
      <c r="O2746" s="95">
        <v>1.72</v>
      </c>
    </row>
    <row r="2747" spans="14:15" x14ac:dyDescent="0.35">
      <c r="N2747" s="47">
        <v>41260</v>
      </c>
      <c r="O2747" s="95">
        <v>1.78</v>
      </c>
    </row>
    <row r="2748" spans="14:15" x14ac:dyDescent="0.35">
      <c r="N2748" s="47">
        <v>41261</v>
      </c>
      <c r="O2748" s="95">
        <v>1.84</v>
      </c>
    </row>
    <row r="2749" spans="14:15" x14ac:dyDescent="0.35">
      <c r="N2749" s="47">
        <v>41262</v>
      </c>
      <c r="O2749" s="95">
        <v>1.82</v>
      </c>
    </row>
    <row r="2750" spans="14:15" x14ac:dyDescent="0.35">
      <c r="N2750" s="47">
        <v>41263</v>
      </c>
      <c r="O2750" s="95">
        <v>1.81</v>
      </c>
    </row>
    <row r="2751" spans="14:15" x14ac:dyDescent="0.35">
      <c r="N2751" s="47">
        <v>41264</v>
      </c>
      <c r="O2751" s="95">
        <v>1.77</v>
      </c>
    </row>
    <row r="2752" spans="14:15" x14ac:dyDescent="0.35">
      <c r="N2752" s="47">
        <v>41267</v>
      </c>
      <c r="O2752" s="95">
        <v>1.79</v>
      </c>
    </row>
    <row r="2753" spans="14:15" x14ac:dyDescent="0.35">
      <c r="N2753" s="47">
        <v>41269</v>
      </c>
      <c r="O2753" s="95">
        <v>1.77</v>
      </c>
    </row>
    <row r="2754" spans="14:15" x14ac:dyDescent="0.35">
      <c r="N2754" s="47">
        <v>41270</v>
      </c>
      <c r="O2754" s="95">
        <v>1.74</v>
      </c>
    </row>
    <row r="2755" spans="14:15" x14ac:dyDescent="0.35">
      <c r="N2755" s="47">
        <v>41271</v>
      </c>
      <c r="O2755" s="95">
        <v>1.73</v>
      </c>
    </row>
    <row r="2756" spans="14:15" x14ac:dyDescent="0.35">
      <c r="N2756" s="47">
        <v>41274</v>
      </c>
      <c r="O2756" s="95">
        <v>1.78</v>
      </c>
    </row>
    <row r="2757" spans="14:15" x14ac:dyDescent="0.35">
      <c r="N2757" s="47">
        <v>41276</v>
      </c>
      <c r="O2757" s="95">
        <v>1.86</v>
      </c>
    </row>
    <row r="2758" spans="14:15" x14ac:dyDescent="0.35">
      <c r="N2758" s="47">
        <v>41277</v>
      </c>
      <c r="O2758" s="95">
        <v>1.92</v>
      </c>
    </row>
    <row r="2759" spans="14:15" x14ac:dyDescent="0.35">
      <c r="N2759" s="47">
        <v>41278</v>
      </c>
      <c r="O2759" s="95">
        <v>1.93</v>
      </c>
    </row>
    <row r="2760" spans="14:15" x14ac:dyDescent="0.35">
      <c r="N2760" s="47">
        <v>41281</v>
      </c>
      <c r="O2760" s="95">
        <v>1.92</v>
      </c>
    </row>
    <row r="2761" spans="14:15" x14ac:dyDescent="0.35">
      <c r="N2761" s="47">
        <v>41282</v>
      </c>
      <c r="O2761" s="95">
        <v>1.89</v>
      </c>
    </row>
    <row r="2762" spans="14:15" x14ac:dyDescent="0.35">
      <c r="N2762" s="47">
        <v>41283</v>
      </c>
      <c r="O2762" s="95">
        <v>1.88</v>
      </c>
    </row>
    <row r="2763" spans="14:15" x14ac:dyDescent="0.35">
      <c r="N2763" s="47">
        <v>41284</v>
      </c>
      <c r="O2763" s="95">
        <v>1.91</v>
      </c>
    </row>
    <row r="2764" spans="14:15" x14ac:dyDescent="0.35">
      <c r="N2764" s="47">
        <v>41285</v>
      </c>
      <c r="O2764" s="95">
        <v>1.89</v>
      </c>
    </row>
    <row r="2765" spans="14:15" x14ac:dyDescent="0.35">
      <c r="N2765" s="47">
        <v>41288</v>
      </c>
      <c r="O2765" s="95">
        <v>1.89</v>
      </c>
    </row>
    <row r="2766" spans="14:15" x14ac:dyDescent="0.35">
      <c r="N2766" s="47">
        <v>41289</v>
      </c>
      <c r="O2766" s="95">
        <v>1.86</v>
      </c>
    </row>
    <row r="2767" spans="14:15" x14ac:dyDescent="0.35">
      <c r="N2767" s="47">
        <v>41290</v>
      </c>
      <c r="O2767" s="95">
        <v>1.84</v>
      </c>
    </row>
    <row r="2768" spans="14:15" x14ac:dyDescent="0.35">
      <c r="N2768" s="47">
        <v>41291</v>
      </c>
      <c r="O2768" s="95">
        <v>1.89</v>
      </c>
    </row>
    <row r="2769" spans="14:15" x14ac:dyDescent="0.35">
      <c r="N2769" s="47">
        <v>41292</v>
      </c>
      <c r="O2769" s="95">
        <v>1.87</v>
      </c>
    </row>
    <row r="2770" spans="14:15" x14ac:dyDescent="0.35">
      <c r="N2770" s="47">
        <v>41296</v>
      </c>
      <c r="O2770" s="95">
        <v>1.86</v>
      </c>
    </row>
    <row r="2771" spans="14:15" x14ac:dyDescent="0.35">
      <c r="N2771" s="47">
        <v>41297</v>
      </c>
      <c r="O2771" s="95">
        <v>1.86</v>
      </c>
    </row>
    <row r="2772" spans="14:15" x14ac:dyDescent="0.35">
      <c r="N2772" s="47">
        <v>41298</v>
      </c>
      <c r="O2772" s="95">
        <v>1.88</v>
      </c>
    </row>
    <row r="2773" spans="14:15" x14ac:dyDescent="0.35">
      <c r="N2773" s="47">
        <v>41299</v>
      </c>
      <c r="O2773" s="95">
        <v>1.98</v>
      </c>
    </row>
    <row r="2774" spans="14:15" x14ac:dyDescent="0.35">
      <c r="N2774" s="47">
        <v>41302</v>
      </c>
      <c r="O2774" s="95">
        <v>2</v>
      </c>
    </row>
    <row r="2775" spans="14:15" x14ac:dyDescent="0.35">
      <c r="N2775" s="47">
        <v>41303</v>
      </c>
      <c r="O2775" s="95">
        <v>2.0299999999999998</v>
      </c>
    </row>
    <row r="2776" spans="14:15" x14ac:dyDescent="0.35">
      <c r="N2776" s="47">
        <v>41304</v>
      </c>
      <c r="O2776" s="95">
        <v>2.0299999999999998</v>
      </c>
    </row>
    <row r="2777" spans="14:15" x14ac:dyDescent="0.35">
      <c r="N2777" s="47">
        <v>41305</v>
      </c>
      <c r="O2777" s="95">
        <v>2.02</v>
      </c>
    </row>
    <row r="2778" spans="14:15" x14ac:dyDescent="0.35">
      <c r="N2778" s="47">
        <v>41306</v>
      </c>
      <c r="O2778" s="95">
        <v>2.04</v>
      </c>
    </row>
    <row r="2779" spans="14:15" x14ac:dyDescent="0.35">
      <c r="N2779" s="47">
        <v>41309</v>
      </c>
      <c r="O2779" s="95">
        <v>2</v>
      </c>
    </row>
    <row r="2780" spans="14:15" x14ac:dyDescent="0.35">
      <c r="N2780" s="47">
        <v>41310</v>
      </c>
      <c r="O2780" s="95">
        <v>2.04</v>
      </c>
    </row>
    <row r="2781" spans="14:15" x14ac:dyDescent="0.35">
      <c r="N2781" s="47">
        <v>41311</v>
      </c>
      <c r="O2781" s="95">
        <v>2</v>
      </c>
    </row>
    <row r="2782" spans="14:15" x14ac:dyDescent="0.35">
      <c r="N2782" s="47">
        <v>41312</v>
      </c>
      <c r="O2782" s="95">
        <v>1.99</v>
      </c>
    </row>
    <row r="2783" spans="14:15" x14ac:dyDescent="0.35">
      <c r="N2783" s="47">
        <v>41313</v>
      </c>
      <c r="O2783" s="95">
        <v>1.99</v>
      </c>
    </row>
    <row r="2784" spans="14:15" x14ac:dyDescent="0.35">
      <c r="N2784" s="47">
        <v>41316</v>
      </c>
      <c r="O2784" s="95">
        <v>1.99</v>
      </c>
    </row>
    <row r="2785" spans="14:15" x14ac:dyDescent="0.35">
      <c r="N2785" s="47">
        <v>41317</v>
      </c>
      <c r="O2785" s="95">
        <v>2.02</v>
      </c>
    </row>
    <row r="2786" spans="14:15" x14ac:dyDescent="0.35">
      <c r="N2786" s="47">
        <v>41318</v>
      </c>
      <c r="O2786" s="95">
        <v>2.0499999999999998</v>
      </c>
    </row>
    <row r="2787" spans="14:15" x14ac:dyDescent="0.35">
      <c r="N2787" s="47">
        <v>41319</v>
      </c>
      <c r="O2787" s="95">
        <v>2</v>
      </c>
    </row>
    <row r="2788" spans="14:15" x14ac:dyDescent="0.35">
      <c r="N2788" s="47">
        <v>41320</v>
      </c>
      <c r="O2788" s="95">
        <v>2.0099999999999998</v>
      </c>
    </row>
    <row r="2789" spans="14:15" x14ac:dyDescent="0.35">
      <c r="N2789" s="47">
        <v>41324</v>
      </c>
      <c r="O2789" s="95">
        <v>2.0299999999999998</v>
      </c>
    </row>
    <row r="2790" spans="14:15" x14ac:dyDescent="0.35">
      <c r="N2790" s="47">
        <v>41325</v>
      </c>
      <c r="O2790" s="95">
        <v>2.02</v>
      </c>
    </row>
    <row r="2791" spans="14:15" x14ac:dyDescent="0.35">
      <c r="N2791" s="47">
        <v>41326</v>
      </c>
      <c r="O2791" s="95">
        <v>1.99</v>
      </c>
    </row>
    <row r="2792" spans="14:15" x14ac:dyDescent="0.35">
      <c r="N2792" s="47">
        <v>41327</v>
      </c>
      <c r="O2792" s="95">
        <v>1.97</v>
      </c>
    </row>
    <row r="2793" spans="14:15" x14ac:dyDescent="0.35">
      <c r="N2793" s="47">
        <v>41330</v>
      </c>
      <c r="O2793" s="95">
        <v>1.88</v>
      </c>
    </row>
    <row r="2794" spans="14:15" x14ac:dyDescent="0.35">
      <c r="N2794" s="47">
        <v>41331</v>
      </c>
      <c r="O2794" s="95">
        <v>1.88</v>
      </c>
    </row>
    <row r="2795" spans="14:15" x14ac:dyDescent="0.35">
      <c r="N2795" s="47">
        <v>41332</v>
      </c>
      <c r="O2795" s="95">
        <v>1.91</v>
      </c>
    </row>
    <row r="2796" spans="14:15" x14ac:dyDescent="0.35">
      <c r="N2796" s="47">
        <v>41333</v>
      </c>
      <c r="O2796" s="95">
        <v>1.89</v>
      </c>
    </row>
    <row r="2797" spans="14:15" x14ac:dyDescent="0.35">
      <c r="N2797" s="47">
        <v>41334</v>
      </c>
      <c r="O2797" s="95">
        <v>1.86</v>
      </c>
    </row>
    <row r="2798" spans="14:15" x14ac:dyDescent="0.35">
      <c r="N2798" s="47">
        <v>41337</v>
      </c>
      <c r="O2798" s="95">
        <v>1.88</v>
      </c>
    </row>
    <row r="2799" spans="14:15" x14ac:dyDescent="0.35">
      <c r="N2799" s="47">
        <v>41338</v>
      </c>
      <c r="O2799" s="95">
        <v>1.9</v>
      </c>
    </row>
    <row r="2800" spans="14:15" x14ac:dyDescent="0.35">
      <c r="N2800" s="47">
        <v>41339</v>
      </c>
      <c r="O2800" s="95">
        <v>1.95</v>
      </c>
    </row>
    <row r="2801" spans="14:15" x14ac:dyDescent="0.35">
      <c r="N2801" s="47">
        <v>41340</v>
      </c>
      <c r="O2801" s="95">
        <v>2</v>
      </c>
    </row>
    <row r="2802" spans="14:15" x14ac:dyDescent="0.35">
      <c r="N2802" s="47">
        <v>41341</v>
      </c>
      <c r="O2802" s="95">
        <v>2.06</v>
      </c>
    </row>
    <row r="2803" spans="14:15" x14ac:dyDescent="0.35">
      <c r="N2803" s="47">
        <v>41344</v>
      </c>
      <c r="O2803" s="95">
        <v>2.0699999999999998</v>
      </c>
    </row>
    <row r="2804" spans="14:15" x14ac:dyDescent="0.35">
      <c r="N2804" s="47">
        <v>41345</v>
      </c>
      <c r="O2804" s="95">
        <v>2.0299999999999998</v>
      </c>
    </row>
    <row r="2805" spans="14:15" x14ac:dyDescent="0.35">
      <c r="N2805" s="47">
        <v>41346</v>
      </c>
      <c r="O2805" s="95">
        <v>2.04</v>
      </c>
    </row>
    <row r="2806" spans="14:15" x14ac:dyDescent="0.35">
      <c r="N2806" s="47">
        <v>41347</v>
      </c>
      <c r="O2806" s="95">
        <v>2.04</v>
      </c>
    </row>
    <row r="2807" spans="14:15" x14ac:dyDescent="0.35">
      <c r="N2807" s="47">
        <v>41348</v>
      </c>
      <c r="O2807" s="95">
        <v>2.0099999999999998</v>
      </c>
    </row>
    <row r="2808" spans="14:15" x14ac:dyDescent="0.35">
      <c r="N2808" s="47">
        <v>41351</v>
      </c>
      <c r="O2808" s="95">
        <v>1.96</v>
      </c>
    </row>
    <row r="2809" spans="14:15" x14ac:dyDescent="0.35">
      <c r="N2809" s="47">
        <v>41352</v>
      </c>
      <c r="O2809" s="95">
        <v>1.92</v>
      </c>
    </row>
    <row r="2810" spans="14:15" x14ac:dyDescent="0.35">
      <c r="N2810" s="47">
        <v>41353</v>
      </c>
      <c r="O2810" s="95">
        <v>1.96</v>
      </c>
    </row>
    <row r="2811" spans="14:15" x14ac:dyDescent="0.35">
      <c r="N2811" s="47">
        <v>41354</v>
      </c>
      <c r="O2811" s="95">
        <v>1.95</v>
      </c>
    </row>
    <row r="2812" spans="14:15" x14ac:dyDescent="0.35">
      <c r="N2812" s="47">
        <v>41355</v>
      </c>
      <c r="O2812" s="95">
        <v>1.93</v>
      </c>
    </row>
    <row r="2813" spans="14:15" x14ac:dyDescent="0.35">
      <c r="N2813" s="47">
        <v>41358</v>
      </c>
      <c r="O2813" s="95">
        <v>1.93</v>
      </c>
    </row>
    <row r="2814" spans="14:15" x14ac:dyDescent="0.35">
      <c r="N2814" s="47">
        <v>41359</v>
      </c>
      <c r="O2814" s="95">
        <v>1.92</v>
      </c>
    </row>
    <row r="2815" spans="14:15" x14ac:dyDescent="0.35">
      <c r="N2815" s="47">
        <v>41360</v>
      </c>
      <c r="O2815" s="95">
        <v>1.87</v>
      </c>
    </row>
    <row r="2816" spans="14:15" x14ac:dyDescent="0.35">
      <c r="N2816" s="47">
        <v>41361</v>
      </c>
      <c r="O2816" s="95">
        <v>1.87</v>
      </c>
    </row>
    <row r="2817" spans="14:15" x14ac:dyDescent="0.35">
      <c r="N2817" s="47">
        <v>41365</v>
      </c>
      <c r="O2817" s="95">
        <v>1.86</v>
      </c>
    </row>
    <row r="2818" spans="14:15" x14ac:dyDescent="0.35">
      <c r="N2818" s="47">
        <v>41366</v>
      </c>
      <c r="O2818" s="95">
        <v>1.88</v>
      </c>
    </row>
    <row r="2819" spans="14:15" x14ac:dyDescent="0.35">
      <c r="N2819" s="47">
        <v>41367</v>
      </c>
      <c r="O2819" s="95">
        <v>1.83</v>
      </c>
    </row>
    <row r="2820" spans="14:15" x14ac:dyDescent="0.35">
      <c r="N2820" s="47">
        <v>41368</v>
      </c>
      <c r="O2820" s="95">
        <v>1.78</v>
      </c>
    </row>
    <row r="2821" spans="14:15" x14ac:dyDescent="0.35">
      <c r="N2821" s="47">
        <v>41369</v>
      </c>
      <c r="O2821" s="95">
        <v>1.72</v>
      </c>
    </row>
    <row r="2822" spans="14:15" x14ac:dyDescent="0.35">
      <c r="N2822" s="47">
        <v>41372</v>
      </c>
      <c r="O2822" s="95">
        <v>1.76</v>
      </c>
    </row>
    <row r="2823" spans="14:15" x14ac:dyDescent="0.35">
      <c r="N2823" s="47">
        <v>41373</v>
      </c>
      <c r="O2823" s="95">
        <v>1.78</v>
      </c>
    </row>
    <row r="2824" spans="14:15" x14ac:dyDescent="0.35">
      <c r="N2824" s="47">
        <v>41374</v>
      </c>
      <c r="O2824" s="95">
        <v>1.84</v>
      </c>
    </row>
    <row r="2825" spans="14:15" x14ac:dyDescent="0.35">
      <c r="N2825" s="47">
        <v>41375</v>
      </c>
      <c r="O2825" s="95">
        <v>1.82</v>
      </c>
    </row>
    <row r="2826" spans="14:15" x14ac:dyDescent="0.35">
      <c r="N2826" s="47">
        <v>41376</v>
      </c>
      <c r="O2826" s="95">
        <v>1.75</v>
      </c>
    </row>
    <row r="2827" spans="14:15" x14ac:dyDescent="0.35">
      <c r="N2827" s="47">
        <v>41379</v>
      </c>
      <c r="O2827" s="95">
        <v>1.72</v>
      </c>
    </row>
    <row r="2828" spans="14:15" x14ac:dyDescent="0.35">
      <c r="N2828" s="47">
        <v>41380</v>
      </c>
      <c r="O2828" s="95">
        <v>1.75</v>
      </c>
    </row>
    <row r="2829" spans="14:15" x14ac:dyDescent="0.35">
      <c r="N2829" s="47">
        <v>41381</v>
      </c>
      <c r="O2829" s="95">
        <v>1.73</v>
      </c>
    </row>
    <row r="2830" spans="14:15" x14ac:dyDescent="0.35">
      <c r="N2830" s="47">
        <v>41382</v>
      </c>
      <c r="O2830" s="95">
        <v>1.72</v>
      </c>
    </row>
    <row r="2831" spans="14:15" x14ac:dyDescent="0.35">
      <c r="N2831" s="47">
        <v>41383</v>
      </c>
      <c r="O2831" s="95">
        <v>1.73</v>
      </c>
    </row>
    <row r="2832" spans="14:15" x14ac:dyDescent="0.35">
      <c r="N2832" s="47">
        <v>41386</v>
      </c>
      <c r="O2832" s="95">
        <v>1.72</v>
      </c>
    </row>
    <row r="2833" spans="14:15" x14ac:dyDescent="0.35">
      <c r="N2833" s="47">
        <v>41387</v>
      </c>
      <c r="O2833" s="95">
        <v>1.74</v>
      </c>
    </row>
    <row r="2834" spans="14:15" x14ac:dyDescent="0.35">
      <c r="N2834" s="47">
        <v>41388</v>
      </c>
      <c r="O2834" s="95">
        <v>1.73</v>
      </c>
    </row>
    <row r="2835" spans="14:15" x14ac:dyDescent="0.35">
      <c r="N2835" s="47">
        <v>41389</v>
      </c>
      <c r="O2835" s="95">
        <v>1.74</v>
      </c>
    </row>
    <row r="2836" spans="14:15" x14ac:dyDescent="0.35">
      <c r="N2836" s="47">
        <v>41390</v>
      </c>
      <c r="O2836" s="95">
        <v>1.7</v>
      </c>
    </row>
    <row r="2837" spans="14:15" x14ac:dyDescent="0.35">
      <c r="N2837" s="47">
        <v>41393</v>
      </c>
      <c r="O2837" s="95">
        <v>1.7</v>
      </c>
    </row>
    <row r="2838" spans="14:15" x14ac:dyDescent="0.35">
      <c r="N2838" s="47">
        <v>41394</v>
      </c>
      <c r="O2838" s="95">
        <v>1.7</v>
      </c>
    </row>
    <row r="2839" spans="14:15" x14ac:dyDescent="0.35">
      <c r="N2839" s="47">
        <v>41395</v>
      </c>
      <c r="O2839" s="95">
        <v>1.66</v>
      </c>
    </row>
    <row r="2840" spans="14:15" x14ac:dyDescent="0.35">
      <c r="N2840" s="47">
        <v>41396</v>
      </c>
      <c r="O2840" s="95">
        <v>1.66</v>
      </c>
    </row>
    <row r="2841" spans="14:15" x14ac:dyDescent="0.35">
      <c r="N2841" s="47">
        <v>41397</v>
      </c>
      <c r="O2841" s="95">
        <v>1.78</v>
      </c>
    </row>
    <row r="2842" spans="14:15" x14ac:dyDescent="0.35">
      <c r="N2842" s="47">
        <v>41400</v>
      </c>
      <c r="O2842" s="95">
        <v>1.8</v>
      </c>
    </row>
    <row r="2843" spans="14:15" x14ac:dyDescent="0.35">
      <c r="N2843" s="47">
        <v>41401</v>
      </c>
      <c r="O2843" s="95">
        <v>1.82</v>
      </c>
    </row>
    <row r="2844" spans="14:15" x14ac:dyDescent="0.35">
      <c r="N2844" s="47">
        <v>41402</v>
      </c>
      <c r="O2844" s="95">
        <v>1.81</v>
      </c>
    </row>
    <row r="2845" spans="14:15" x14ac:dyDescent="0.35">
      <c r="N2845" s="47">
        <v>41403</v>
      </c>
      <c r="O2845" s="95">
        <v>1.81</v>
      </c>
    </row>
    <row r="2846" spans="14:15" x14ac:dyDescent="0.35">
      <c r="N2846" s="47">
        <v>41404</v>
      </c>
      <c r="O2846" s="95">
        <v>1.9</v>
      </c>
    </row>
    <row r="2847" spans="14:15" x14ac:dyDescent="0.35">
      <c r="N2847" s="47">
        <v>41407</v>
      </c>
      <c r="O2847" s="95">
        <v>1.92</v>
      </c>
    </row>
    <row r="2848" spans="14:15" x14ac:dyDescent="0.35">
      <c r="N2848" s="47">
        <v>41408</v>
      </c>
      <c r="O2848" s="95">
        <v>1.96</v>
      </c>
    </row>
    <row r="2849" spans="14:15" x14ac:dyDescent="0.35">
      <c r="N2849" s="47">
        <v>41409</v>
      </c>
      <c r="O2849" s="95">
        <v>1.94</v>
      </c>
    </row>
    <row r="2850" spans="14:15" x14ac:dyDescent="0.35">
      <c r="N2850" s="47">
        <v>41410</v>
      </c>
      <c r="O2850" s="95">
        <v>1.87</v>
      </c>
    </row>
    <row r="2851" spans="14:15" x14ac:dyDescent="0.35">
      <c r="N2851" s="47">
        <v>41411</v>
      </c>
      <c r="O2851" s="95">
        <v>1.95</v>
      </c>
    </row>
    <row r="2852" spans="14:15" x14ac:dyDescent="0.35">
      <c r="N2852" s="47">
        <v>41414</v>
      </c>
      <c r="O2852" s="95">
        <v>1.97</v>
      </c>
    </row>
    <row r="2853" spans="14:15" x14ac:dyDescent="0.35">
      <c r="N2853" s="47">
        <v>41415</v>
      </c>
      <c r="O2853" s="95">
        <v>1.94</v>
      </c>
    </row>
    <row r="2854" spans="14:15" x14ac:dyDescent="0.35">
      <c r="N2854" s="47">
        <v>41416</v>
      </c>
      <c r="O2854" s="95">
        <v>2.0299999999999998</v>
      </c>
    </row>
    <row r="2855" spans="14:15" x14ac:dyDescent="0.35">
      <c r="N2855" s="47">
        <v>41417</v>
      </c>
      <c r="O2855" s="95">
        <v>2.02</v>
      </c>
    </row>
    <row r="2856" spans="14:15" x14ac:dyDescent="0.35">
      <c r="N2856" s="47">
        <v>41418</v>
      </c>
      <c r="O2856" s="95">
        <v>2.0099999999999998</v>
      </c>
    </row>
    <row r="2857" spans="14:15" x14ac:dyDescent="0.35">
      <c r="N2857" s="47">
        <v>41422</v>
      </c>
      <c r="O2857" s="95">
        <v>2.15</v>
      </c>
    </row>
    <row r="2858" spans="14:15" x14ac:dyDescent="0.35">
      <c r="N2858" s="47">
        <v>41423</v>
      </c>
      <c r="O2858" s="95">
        <v>2.13</v>
      </c>
    </row>
    <row r="2859" spans="14:15" x14ac:dyDescent="0.35">
      <c r="N2859" s="47">
        <v>41424</v>
      </c>
      <c r="O2859" s="95">
        <v>2.13</v>
      </c>
    </row>
    <row r="2860" spans="14:15" x14ac:dyDescent="0.35">
      <c r="N2860" s="47">
        <v>41425</v>
      </c>
      <c r="O2860" s="95">
        <v>2.16</v>
      </c>
    </row>
    <row r="2861" spans="14:15" x14ac:dyDescent="0.35">
      <c r="N2861" s="47">
        <v>41428</v>
      </c>
      <c r="O2861" s="95">
        <v>2.13</v>
      </c>
    </row>
    <row r="2862" spans="14:15" x14ac:dyDescent="0.35">
      <c r="N2862" s="47">
        <v>41429</v>
      </c>
      <c r="O2862" s="95">
        <v>2.14</v>
      </c>
    </row>
    <row r="2863" spans="14:15" x14ac:dyDescent="0.35">
      <c r="N2863" s="47">
        <v>41430</v>
      </c>
      <c r="O2863" s="95">
        <v>2.1</v>
      </c>
    </row>
    <row r="2864" spans="14:15" x14ac:dyDescent="0.35">
      <c r="N2864" s="47">
        <v>41431</v>
      </c>
      <c r="O2864" s="95">
        <v>2.08</v>
      </c>
    </row>
    <row r="2865" spans="14:15" x14ac:dyDescent="0.35">
      <c r="N2865" s="47">
        <v>41432</v>
      </c>
      <c r="O2865" s="95">
        <v>2.17</v>
      </c>
    </row>
    <row r="2866" spans="14:15" x14ac:dyDescent="0.35">
      <c r="N2866" s="47">
        <v>41435</v>
      </c>
      <c r="O2866" s="95">
        <v>2.2200000000000002</v>
      </c>
    </row>
    <row r="2867" spans="14:15" x14ac:dyDescent="0.35">
      <c r="N2867" s="47">
        <v>41436</v>
      </c>
      <c r="O2867" s="95">
        <v>2.2000000000000002</v>
      </c>
    </row>
    <row r="2868" spans="14:15" x14ac:dyDescent="0.35">
      <c r="N2868" s="47">
        <v>41437</v>
      </c>
      <c r="O2868" s="95">
        <v>2.25</v>
      </c>
    </row>
    <row r="2869" spans="14:15" x14ac:dyDescent="0.35">
      <c r="N2869" s="47">
        <v>41438</v>
      </c>
      <c r="O2869" s="95">
        <v>2.19</v>
      </c>
    </row>
    <row r="2870" spans="14:15" x14ac:dyDescent="0.35">
      <c r="N2870" s="47">
        <v>41439</v>
      </c>
      <c r="O2870" s="95">
        <v>2.14</v>
      </c>
    </row>
    <row r="2871" spans="14:15" x14ac:dyDescent="0.35">
      <c r="N2871" s="47">
        <v>41442</v>
      </c>
      <c r="O2871" s="95">
        <v>2.19</v>
      </c>
    </row>
    <row r="2872" spans="14:15" x14ac:dyDescent="0.35">
      <c r="N2872" s="47">
        <v>41443</v>
      </c>
      <c r="O2872" s="95">
        <v>2.2000000000000002</v>
      </c>
    </row>
    <row r="2873" spans="14:15" x14ac:dyDescent="0.35">
      <c r="N2873" s="47">
        <v>41444</v>
      </c>
      <c r="O2873" s="95">
        <v>2.33</v>
      </c>
    </row>
    <row r="2874" spans="14:15" x14ac:dyDescent="0.35">
      <c r="N2874" s="47">
        <v>41445</v>
      </c>
      <c r="O2874" s="95">
        <v>2.41</v>
      </c>
    </row>
    <row r="2875" spans="14:15" x14ac:dyDescent="0.35">
      <c r="N2875" s="47">
        <v>41446</v>
      </c>
      <c r="O2875" s="95">
        <v>2.52</v>
      </c>
    </row>
    <row r="2876" spans="14:15" x14ac:dyDescent="0.35">
      <c r="N2876" s="47">
        <v>41449</v>
      </c>
      <c r="O2876" s="95">
        <v>2.57</v>
      </c>
    </row>
    <row r="2877" spans="14:15" x14ac:dyDescent="0.35">
      <c r="N2877" s="47">
        <v>41450</v>
      </c>
      <c r="O2877" s="95">
        <v>2.6</v>
      </c>
    </row>
    <row r="2878" spans="14:15" x14ac:dyDescent="0.35">
      <c r="N2878" s="47">
        <v>41451</v>
      </c>
      <c r="O2878" s="95">
        <v>2.5499999999999998</v>
      </c>
    </row>
    <row r="2879" spans="14:15" x14ac:dyDescent="0.35">
      <c r="N2879" s="47">
        <v>41452</v>
      </c>
      <c r="O2879" s="95">
        <v>2.4900000000000002</v>
      </c>
    </row>
    <row r="2880" spans="14:15" x14ac:dyDescent="0.35">
      <c r="N2880" s="47">
        <v>41453</v>
      </c>
      <c r="O2880" s="95">
        <v>2.52</v>
      </c>
    </row>
    <row r="2881" spans="14:15" x14ac:dyDescent="0.35">
      <c r="N2881" s="47">
        <v>41456</v>
      </c>
      <c r="O2881" s="95">
        <v>2.5</v>
      </c>
    </row>
    <row r="2882" spans="14:15" x14ac:dyDescent="0.35">
      <c r="N2882" s="47">
        <v>41457</v>
      </c>
      <c r="O2882" s="95">
        <v>2.48</v>
      </c>
    </row>
    <row r="2883" spans="14:15" x14ac:dyDescent="0.35">
      <c r="N2883" s="47">
        <v>41458</v>
      </c>
      <c r="O2883" s="95">
        <v>2.52</v>
      </c>
    </row>
    <row r="2884" spans="14:15" x14ac:dyDescent="0.35">
      <c r="N2884" s="47">
        <v>41460</v>
      </c>
      <c r="O2884" s="95">
        <v>2.73</v>
      </c>
    </row>
    <row r="2885" spans="14:15" x14ac:dyDescent="0.35">
      <c r="N2885" s="47">
        <v>41463</v>
      </c>
      <c r="O2885" s="95">
        <v>2.65</v>
      </c>
    </row>
    <row r="2886" spans="14:15" x14ac:dyDescent="0.35">
      <c r="N2886" s="47">
        <v>41464</v>
      </c>
      <c r="O2886" s="95">
        <v>2.65</v>
      </c>
    </row>
    <row r="2887" spans="14:15" x14ac:dyDescent="0.35">
      <c r="N2887" s="47">
        <v>41465</v>
      </c>
      <c r="O2887" s="95">
        <v>2.7</v>
      </c>
    </row>
    <row r="2888" spans="14:15" x14ac:dyDescent="0.35">
      <c r="N2888" s="47">
        <v>41466</v>
      </c>
      <c r="O2888" s="95">
        <v>2.6</v>
      </c>
    </row>
    <row r="2889" spans="14:15" x14ac:dyDescent="0.35">
      <c r="N2889" s="47">
        <v>41467</v>
      </c>
      <c r="O2889" s="95">
        <v>2.61</v>
      </c>
    </row>
    <row r="2890" spans="14:15" x14ac:dyDescent="0.35">
      <c r="N2890" s="47">
        <v>41470</v>
      </c>
      <c r="O2890" s="95">
        <v>2.57</v>
      </c>
    </row>
    <row r="2891" spans="14:15" x14ac:dyDescent="0.35">
      <c r="N2891" s="47">
        <v>41471</v>
      </c>
      <c r="O2891" s="95">
        <v>2.5499999999999998</v>
      </c>
    </row>
    <row r="2892" spans="14:15" x14ac:dyDescent="0.35">
      <c r="N2892" s="47">
        <v>41472</v>
      </c>
      <c r="O2892" s="95">
        <v>2.52</v>
      </c>
    </row>
    <row r="2893" spans="14:15" x14ac:dyDescent="0.35">
      <c r="N2893" s="47">
        <v>41473</v>
      </c>
      <c r="O2893" s="95">
        <v>2.56</v>
      </c>
    </row>
    <row r="2894" spans="14:15" x14ac:dyDescent="0.35">
      <c r="N2894" s="47">
        <v>41474</v>
      </c>
      <c r="O2894" s="95">
        <v>2.5</v>
      </c>
    </row>
    <row r="2895" spans="14:15" x14ac:dyDescent="0.35">
      <c r="N2895" s="47">
        <v>41477</v>
      </c>
      <c r="O2895" s="95">
        <v>2.5</v>
      </c>
    </row>
    <row r="2896" spans="14:15" x14ac:dyDescent="0.35">
      <c r="N2896" s="47">
        <v>41478</v>
      </c>
      <c r="O2896" s="95">
        <v>2.5299999999999998</v>
      </c>
    </row>
    <row r="2897" spans="14:15" x14ac:dyDescent="0.35">
      <c r="N2897" s="47">
        <v>41479</v>
      </c>
      <c r="O2897" s="95">
        <v>2.61</v>
      </c>
    </row>
    <row r="2898" spans="14:15" x14ac:dyDescent="0.35">
      <c r="N2898" s="47">
        <v>41480</v>
      </c>
      <c r="O2898" s="95">
        <v>2.61</v>
      </c>
    </row>
    <row r="2899" spans="14:15" x14ac:dyDescent="0.35">
      <c r="N2899" s="47">
        <v>41481</v>
      </c>
      <c r="O2899" s="95">
        <v>2.58</v>
      </c>
    </row>
    <row r="2900" spans="14:15" x14ac:dyDescent="0.35">
      <c r="N2900" s="47">
        <v>41484</v>
      </c>
      <c r="O2900" s="95">
        <v>2.61</v>
      </c>
    </row>
    <row r="2901" spans="14:15" x14ac:dyDescent="0.35">
      <c r="N2901" s="47">
        <v>41485</v>
      </c>
      <c r="O2901" s="95">
        <v>2.63</v>
      </c>
    </row>
    <row r="2902" spans="14:15" x14ac:dyDescent="0.35">
      <c r="N2902" s="47">
        <v>41486</v>
      </c>
      <c r="O2902" s="95">
        <v>2.6</v>
      </c>
    </row>
    <row r="2903" spans="14:15" x14ac:dyDescent="0.35">
      <c r="N2903" s="47">
        <v>41487</v>
      </c>
      <c r="O2903" s="95">
        <v>2.74</v>
      </c>
    </row>
    <row r="2904" spans="14:15" x14ac:dyDescent="0.35">
      <c r="N2904" s="47">
        <v>41488</v>
      </c>
      <c r="O2904" s="95">
        <v>2.63</v>
      </c>
    </row>
    <row r="2905" spans="14:15" x14ac:dyDescent="0.35">
      <c r="N2905" s="47">
        <v>41491</v>
      </c>
      <c r="O2905" s="95">
        <v>2.67</v>
      </c>
    </row>
    <row r="2906" spans="14:15" x14ac:dyDescent="0.35">
      <c r="N2906" s="47">
        <v>41492</v>
      </c>
      <c r="O2906" s="95">
        <v>2.67</v>
      </c>
    </row>
    <row r="2907" spans="14:15" x14ac:dyDescent="0.35">
      <c r="N2907" s="47">
        <v>41493</v>
      </c>
      <c r="O2907" s="95">
        <v>2.61</v>
      </c>
    </row>
    <row r="2908" spans="14:15" x14ac:dyDescent="0.35">
      <c r="N2908" s="47">
        <v>41494</v>
      </c>
      <c r="O2908" s="95">
        <v>2.58</v>
      </c>
    </row>
    <row r="2909" spans="14:15" x14ac:dyDescent="0.35">
      <c r="N2909" s="47">
        <v>41495</v>
      </c>
      <c r="O2909" s="95">
        <v>2.57</v>
      </c>
    </row>
    <row r="2910" spans="14:15" x14ac:dyDescent="0.35">
      <c r="N2910" s="47">
        <v>41498</v>
      </c>
      <c r="O2910" s="95">
        <v>2.61</v>
      </c>
    </row>
    <row r="2911" spans="14:15" x14ac:dyDescent="0.35">
      <c r="N2911" s="47">
        <v>41499</v>
      </c>
      <c r="O2911" s="95">
        <v>2.71</v>
      </c>
    </row>
    <row r="2912" spans="14:15" x14ac:dyDescent="0.35">
      <c r="N2912" s="47">
        <v>41500</v>
      </c>
      <c r="O2912" s="95">
        <v>2.71</v>
      </c>
    </row>
    <row r="2913" spans="14:15" x14ac:dyDescent="0.35">
      <c r="N2913" s="47">
        <v>41501</v>
      </c>
      <c r="O2913" s="95">
        <v>2.77</v>
      </c>
    </row>
    <row r="2914" spans="14:15" x14ac:dyDescent="0.35">
      <c r="N2914" s="47">
        <v>41502</v>
      </c>
      <c r="O2914" s="95">
        <v>2.84</v>
      </c>
    </row>
    <row r="2915" spans="14:15" x14ac:dyDescent="0.35">
      <c r="N2915" s="47">
        <v>41505</v>
      </c>
      <c r="O2915" s="95">
        <v>2.88</v>
      </c>
    </row>
    <row r="2916" spans="14:15" x14ac:dyDescent="0.35">
      <c r="N2916" s="47">
        <v>41506</v>
      </c>
      <c r="O2916" s="95">
        <v>2.82</v>
      </c>
    </row>
    <row r="2917" spans="14:15" x14ac:dyDescent="0.35">
      <c r="N2917" s="47">
        <v>41507</v>
      </c>
      <c r="O2917" s="95">
        <v>2.87</v>
      </c>
    </row>
    <row r="2918" spans="14:15" x14ac:dyDescent="0.35">
      <c r="N2918" s="47">
        <v>41508</v>
      </c>
      <c r="O2918" s="95">
        <v>2.9</v>
      </c>
    </row>
    <row r="2919" spans="14:15" x14ac:dyDescent="0.35">
      <c r="N2919" s="47">
        <v>41509</v>
      </c>
      <c r="O2919" s="95">
        <v>2.82</v>
      </c>
    </row>
    <row r="2920" spans="14:15" x14ac:dyDescent="0.35">
      <c r="N2920" s="47">
        <v>41512</v>
      </c>
      <c r="O2920" s="95">
        <v>2.79</v>
      </c>
    </row>
    <row r="2921" spans="14:15" x14ac:dyDescent="0.35">
      <c r="N2921" s="47">
        <v>41513</v>
      </c>
      <c r="O2921" s="95">
        <v>2.72</v>
      </c>
    </row>
    <row r="2922" spans="14:15" x14ac:dyDescent="0.35">
      <c r="N2922" s="47">
        <v>41514</v>
      </c>
      <c r="O2922" s="95">
        <v>2.78</v>
      </c>
    </row>
    <row r="2923" spans="14:15" x14ac:dyDescent="0.35">
      <c r="N2923" s="47">
        <v>41515</v>
      </c>
      <c r="O2923" s="95">
        <v>2.75</v>
      </c>
    </row>
    <row r="2924" spans="14:15" x14ac:dyDescent="0.35">
      <c r="N2924" s="47">
        <v>41516</v>
      </c>
      <c r="O2924" s="95">
        <v>2.78</v>
      </c>
    </row>
    <row r="2925" spans="14:15" x14ac:dyDescent="0.35">
      <c r="N2925" s="47">
        <v>41520</v>
      </c>
      <c r="O2925" s="95">
        <v>2.86</v>
      </c>
    </row>
    <row r="2926" spans="14:15" x14ac:dyDescent="0.35">
      <c r="N2926" s="47">
        <v>41521</v>
      </c>
      <c r="O2926" s="95">
        <v>2.9</v>
      </c>
    </row>
    <row r="2927" spans="14:15" x14ac:dyDescent="0.35">
      <c r="N2927" s="47">
        <v>41522</v>
      </c>
      <c r="O2927" s="95">
        <v>2.98</v>
      </c>
    </row>
    <row r="2928" spans="14:15" x14ac:dyDescent="0.35">
      <c r="N2928" s="47">
        <v>41523</v>
      </c>
      <c r="O2928" s="95">
        <v>2.94</v>
      </c>
    </row>
    <row r="2929" spans="14:15" x14ac:dyDescent="0.35">
      <c r="N2929" s="47">
        <v>41526</v>
      </c>
      <c r="O2929" s="95">
        <v>2.9</v>
      </c>
    </row>
    <row r="2930" spans="14:15" x14ac:dyDescent="0.35">
      <c r="N2930" s="47">
        <v>41527</v>
      </c>
      <c r="O2930" s="95">
        <v>2.96</v>
      </c>
    </row>
    <row r="2931" spans="14:15" x14ac:dyDescent="0.35">
      <c r="N2931" s="47">
        <v>41528</v>
      </c>
      <c r="O2931" s="95">
        <v>2.93</v>
      </c>
    </row>
    <row r="2932" spans="14:15" x14ac:dyDescent="0.35">
      <c r="N2932" s="47">
        <v>41529</v>
      </c>
      <c r="O2932" s="95">
        <v>2.92</v>
      </c>
    </row>
    <row r="2933" spans="14:15" x14ac:dyDescent="0.35">
      <c r="N2933" s="47">
        <v>41530</v>
      </c>
      <c r="O2933" s="95">
        <v>2.9</v>
      </c>
    </row>
    <row r="2934" spans="14:15" x14ac:dyDescent="0.35">
      <c r="N2934" s="47">
        <v>41533</v>
      </c>
      <c r="O2934" s="95">
        <v>2.88</v>
      </c>
    </row>
    <row r="2935" spans="14:15" x14ac:dyDescent="0.35">
      <c r="N2935" s="47">
        <v>41534</v>
      </c>
      <c r="O2935" s="95">
        <v>2.86</v>
      </c>
    </row>
    <row r="2936" spans="14:15" x14ac:dyDescent="0.35">
      <c r="N2936" s="47">
        <v>41535</v>
      </c>
      <c r="O2936" s="95">
        <v>2.69</v>
      </c>
    </row>
    <row r="2937" spans="14:15" x14ac:dyDescent="0.35">
      <c r="N2937" s="47">
        <v>41536</v>
      </c>
      <c r="O2937" s="95">
        <v>2.76</v>
      </c>
    </row>
    <row r="2938" spans="14:15" x14ac:dyDescent="0.35">
      <c r="N2938" s="47">
        <v>41537</v>
      </c>
      <c r="O2938" s="95">
        <v>2.75</v>
      </c>
    </row>
    <row r="2939" spans="14:15" x14ac:dyDescent="0.35">
      <c r="N2939" s="47">
        <v>41540</v>
      </c>
      <c r="O2939" s="95">
        <v>2.72</v>
      </c>
    </row>
    <row r="2940" spans="14:15" x14ac:dyDescent="0.35">
      <c r="N2940" s="47">
        <v>41541</v>
      </c>
      <c r="O2940" s="95">
        <v>2.67</v>
      </c>
    </row>
    <row r="2941" spans="14:15" x14ac:dyDescent="0.35">
      <c r="N2941" s="47">
        <v>41542</v>
      </c>
      <c r="O2941" s="95">
        <v>2.63</v>
      </c>
    </row>
    <row r="2942" spans="14:15" x14ac:dyDescent="0.35">
      <c r="N2942" s="47">
        <v>41543</v>
      </c>
      <c r="O2942" s="95">
        <v>2.66</v>
      </c>
    </row>
    <row r="2943" spans="14:15" x14ac:dyDescent="0.35">
      <c r="N2943" s="47">
        <v>41544</v>
      </c>
      <c r="O2943" s="95">
        <v>2.64</v>
      </c>
    </row>
    <row r="2944" spans="14:15" x14ac:dyDescent="0.35">
      <c r="N2944" s="47">
        <v>41547</v>
      </c>
      <c r="O2944" s="95">
        <v>2.64</v>
      </c>
    </row>
    <row r="2945" spans="14:15" x14ac:dyDescent="0.35">
      <c r="N2945" s="47">
        <v>41548</v>
      </c>
      <c r="O2945" s="95">
        <v>2.66</v>
      </c>
    </row>
    <row r="2946" spans="14:15" x14ac:dyDescent="0.35">
      <c r="N2946" s="47">
        <v>41549</v>
      </c>
      <c r="O2946" s="95">
        <v>2.63</v>
      </c>
    </row>
    <row r="2947" spans="14:15" x14ac:dyDescent="0.35">
      <c r="N2947" s="47">
        <v>41550</v>
      </c>
      <c r="O2947" s="95">
        <v>2.62</v>
      </c>
    </row>
    <row r="2948" spans="14:15" x14ac:dyDescent="0.35">
      <c r="N2948" s="47">
        <v>41551</v>
      </c>
      <c r="O2948" s="95">
        <v>2.66</v>
      </c>
    </row>
    <row r="2949" spans="14:15" x14ac:dyDescent="0.35">
      <c r="N2949" s="47">
        <v>41554</v>
      </c>
      <c r="O2949" s="95">
        <v>2.65</v>
      </c>
    </row>
    <row r="2950" spans="14:15" x14ac:dyDescent="0.35">
      <c r="N2950" s="47">
        <v>41555</v>
      </c>
      <c r="O2950" s="95">
        <v>2.66</v>
      </c>
    </row>
    <row r="2951" spans="14:15" x14ac:dyDescent="0.35">
      <c r="N2951" s="47">
        <v>41556</v>
      </c>
      <c r="O2951" s="95">
        <v>2.68</v>
      </c>
    </row>
    <row r="2952" spans="14:15" x14ac:dyDescent="0.35">
      <c r="N2952" s="47">
        <v>41557</v>
      </c>
      <c r="O2952" s="95">
        <v>2.71</v>
      </c>
    </row>
    <row r="2953" spans="14:15" x14ac:dyDescent="0.35">
      <c r="N2953" s="47">
        <v>41558</v>
      </c>
      <c r="O2953" s="95">
        <v>2.7</v>
      </c>
    </row>
    <row r="2954" spans="14:15" x14ac:dyDescent="0.35">
      <c r="N2954" s="47">
        <v>41562</v>
      </c>
      <c r="O2954" s="95">
        <v>2.75</v>
      </c>
    </row>
    <row r="2955" spans="14:15" x14ac:dyDescent="0.35">
      <c r="N2955" s="47">
        <v>41563</v>
      </c>
      <c r="O2955" s="95">
        <v>2.69</v>
      </c>
    </row>
    <row r="2956" spans="14:15" x14ac:dyDescent="0.35">
      <c r="N2956" s="47">
        <v>41564</v>
      </c>
      <c r="O2956" s="95">
        <v>2.61</v>
      </c>
    </row>
    <row r="2957" spans="14:15" x14ac:dyDescent="0.35">
      <c r="N2957" s="47">
        <v>41565</v>
      </c>
      <c r="O2957" s="95">
        <v>2.6</v>
      </c>
    </row>
    <row r="2958" spans="14:15" x14ac:dyDescent="0.35">
      <c r="N2958" s="47">
        <v>41568</v>
      </c>
      <c r="O2958" s="95">
        <v>2.63</v>
      </c>
    </row>
    <row r="2959" spans="14:15" x14ac:dyDescent="0.35">
      <c r="N2959" s="47">
        <v>41569</v>
      </c>
      <c r="O2959" s="95">
        <v>2.54</v>
      </c>
    </row>
    <row r="2960" spans="14:15" x14ac:dyDescent="0.35">
      <c r="N2960" s="47">
        <v>41570</v>
      </c>
      <c r="O2960" s="95">
        <v>2.5099999999999998</v>
      </c>
    </row>
    <row r="2961" spans="14:15" x14ac:dyDescent="0.35">
      <c r="N2961" s="47">
        <v>41571</v>
      </c>
      <c r="O2961" s="95">
        <v>2.5299999999999998</v>
      </c>
    </row>
    <row r="2962" spans="14:15" x14ac:dyDescent="0.35">
      <c r="N2962" s="47">
        <v>41572</v>
      </c>
      <c r="O2962" s="95">
        <v>2.5299999999999998</v>
      </c>
    </row>
    <row r="2963" spans="14:15" x14ac:dyDescent="0.35">
      <c r="N2963" s="47">
        <v>41575</v>
      </c>
      <c r="O2963" s="95">
        <v>2.54</v>
      </c>
    </row>
    <row r="2964" spans="14:15" x14ac:dyDescent="0.35">
      <c r="N2964" s="47">
        <v>41576</v>
      </c>
      <c r="O2964" s="95">
        <v>2.5299999999999998</v>
      </c>
    </row>
    <row r="2965" spans="14:15" x14ac:dyDescent="0.35">
      <c r="N2965" s="47">
        <v>41577</v>
      </c>
      <c r="O2965" s="95">
        <v>2.5499999999999998</v>
      </c>
    </row>
    <row r="2966" spans="14:15" x14ac:dyDescent="0.35">
      <c r="N2966" s="47">
        <v>41578</v>
      </c>
      <c r="O2966" s="95">
        <v>2.57</v>
      </c>
    </row>
    <row r="2967" spans="14:15" x14ac:dyDescent="0.35">
      <c r="N2967" s="47">
        <v>41579</v>
      </c>
      <c r="O2967" s="95">
        <v>2.65</v>
      </c>
    </row>
    <row r="2968" spans="14:15" x14ac:dyDescent="0.35">
      <c r="N2968" s="47">
        <v>41582</v>
      </c>
      <c r="O2968" s="95">
        <v>2.63</v>
      </c>
    </row>
    <row r="2969" spans="14:15" x14ac:dyDescent="0.35">
      <c r="N2969" s="47">
        <v>41583</v>
      </c>
      <c r="O2969" s="95">
        <v>2.69</v>
      </c>
    </row>
    <row r="2970" spans="14:15" x14ac:dyDescent="0.35">
      <c r="N2970" s="47">
        <v>41584</v>
      </c>
      <c r="O2970" s="95">
        <v>2.67</v>
      </c>
    </row>
    <row r="2971" spans="14:15" x14ac:dyDescent="0.35">
      <c r="N2971" s="47">
        <v>41585</v>
      </c>
      <c r="O2971" s="95">
        <v>2.63</v>
      </c>
    </row>
    <row r="2972" spans="14:15" x14ac:dyDescent="0.35">
      <c r="N2972" s="47">
        <v>41586</v>
      </c>
      <c r="O2972" s="95">
        <v>2.77</v>
      </c>
    </row>
    <row r="2973" spans="14:15" x14ac:dyDescent="0.35">
      <c r="N2973" s="47">
        <v>41590</v>
      </c>
      <c r="O2973" s="95">
        <v>2.8</v>
      </c>
    </row>
    <row r="2974" spans="14:15" x14ac:dyDescent="0.35">
      <c r="N2974" s="47">
        <v>41591</v>
      </c>
      <c r="O2974" s="95">
        <v>2.75</v>
      </c>
    </row>
    <row r="2975" spans="14:15" x14ac:dyDescent="0.35">
      <c r="N2975" s="47">
        <v>41592</v>
      </c>
      <c r="O2975" s="95">
        <v>2.69</v>
      </c>
    </row>
    <row r="2976" spans="14:15" x14ac:dyDescent="0.35">
      <c r="N2976" s="47">
        <v>41593</v>
      </c>
      <c r="O2976" s="95">
        <v>2.71</v>
      </c>
    </row>
    <row r="2977" spans="14:15" x14ac:dyDescent="0.35">
      <c r="N2977" s="47">
        <v>41596</v>
      </c>
      <c r="O2977" s="95">
        <v>2.67</v>
      </c>
    </row>
    <row r="2978" spans="14:15" x14ac:dyDescent="0.35">
      <c r="N2978" s="47">
        <v>41597</v>
      </c>
      <c r="O2978" s="95">
        <v>2.71</v>
      </c>
    </row>
    <row r="2979" spans="14:15" x14ac:dyDescent="0.35">
      <c r="N2979" s="47">
        <v>41598</v>
      </c>
      <c r="O2979" s="95">
        <v>2.8</v>
      </c>
    </row>
    <row r="2980" spans="14:15" x14ac:dyDescent="0.35">
      <c r="N2980" s="47">
        <v>41599</v>
      </c>
      <c r="O2980" s="95">
        <v>2.79</v>
      </c>
    </row>
    <row r="2981" spans="14:15" x14ac:dyDescent="0.35">
      <c r="N2981" s="47">
        <v>41600</v>
      </c>
      <c r="O2981" s="95">
        <v>2.75</v>
      </c>
    </row>
    <row r="2982" spans="14:15" x14ac:dyDescent="0.35">
      <c r="N2982" s="47">
        <v>41603</v>
      </c>
      <c r="O2982" s="95">
        <v>2.74</v>
      </c>
    </row>
    <row r="2983" spans="14:15" x14ac:dyDescent="0.35">
      <c r="N2983" s="47">
        <v>41604</v>
      </c>
      <c r="O2983" s="95">
        <v>2.71</v>
      </c>
    </row>
    <row r="2984" spans="14:15" x14ac:dyDescent="0.35">
      <c r="N2984" s="47">
        <v>41605</v>
      </c>
      <c r="O2984" s="95">
        <v>2.74</v>
      </c>
    </row>
    <row r="2985" spans="14:15" x14ac:dyDescent="0.35">
      <c r="N2985" s="47">
        <v>41607</v>
      </c>
      <c r="O2985" s="95">
        <v>2.75</v>
      </c>
    </row>
    <row r="2986" spans="14:15" x14ac:dyDescent="0.35">
      <c r="N2986" s="47">
        <v>41610</v>
      </c>
      <c r="O2986" s="95">
        <v>2.81</v>
      </c>
    </row>
    <row r="2987" spans="14:15" x14ac:dyDescent="0.35">
      <c r="N2987" s="47">
        <v>41611</v>
      </c>
      <c r="O2987" s="95">
        <v>2.79</v>
      </c>
    </row>
    <row r="2988" spans="14:15" x14ac:dyDescent="0.35">
      <c r="N2988" s="47">
        <v>41612</v>
      </c>
      <c r="O2988" s="95">
        <v>2.84</v>
      </c>
    </row>
    <row r="2989" spans="14:15" x14ac:dyDescent="0.35">
      <c r="N2989" s="47">
        <v>41613</v>
      </c>
      <c r="O2989" s="95">
        <v>2.88</v>
      </c>
    </row>
    <row r="2990" spans="14:15" x14ac:dyDescent="0.35">
      <c r="N2990" s="47">
        <v>41614</v>
      </c>
      <c r="O2990" s="95">
        <v>2.88</v>
      </c>
    </row>
    <row r="2991" spans="14:15" x14ac:dyDescent="0.35">
      <c r="N2991" s="47">
        <v>41617</v>
      </c>
      <c r="O2991" s="95">
        <v>2.86</v>
      </c>
    </row>
    <row r="2992" spans="14:15" x14ac:dyDescent="0.35">
      <c r="N2992" s="47">
        <v>41618</v>
      </c>
      <c r="O2992" s="95">
        <v>2.81</v>
      </c>
    </row>
    <row r="2993" spans="14:15" x14ac:dyDescent="0.35">
      <c r="N2993" s="47">
        <v>41619</v>
      </c>
      <c r="O2993" s="95">
        <v>2.86</v>
      </c>
    </row>
    <row r="2994" spans="14:15" x14ac:dyDescent="0.35">
      <c r="N2994" s="47">
        <v>41620</v>
      </c>
      <c r="O2994" s="95">
        <v>2.89</v>
      </c>
    </row>
    <row r="2995" spans="14:15" x14ac:dyDescent="0.35">
      <c r="N2995" s="47">
        <v>41621</v>
      </c>
      <c r="O2995" s="95">
        <v>2.88</v>
      </c>
    </row>
    <row r="2996" spans="14:15" x14ac:dyDescent="0.35">
      <c r="N2996" s="47">
        <v>41624</v>
      </c>
      <c r="O2996" s="95">
        <v>2.89</v>
      </c>
    </row>
    <row r="2997" spans="14:15" x14ac:dyDescent="0.35">
      <c r="N2997" s="47">
        <v>41625</v>
      </c>
      <c r="O2997" s="95">
        <v>2.85</v>
      </c>
    </row>
    <row r="2998" spans="14:15" x14ac:dyDescent="0.35">
      <c r="N2998" s="47">
        <v>41626</v>
      </c>
      <c r="O2998" s="95">
        <v>2.89</v>
      </c>
    </row>
    <row r="2999" spans="14:15" x14ac:dyDescent="0.35">
      <c r="N2999" s="47">
        <v>41627</v>
      </c>
      <c r="O2999" s="95">
        <v>2.94</v>
      </c>
    </row>
    <row r="3000" spans="14:15" x14ac:dyDescent="0.35">
      <c r="N3000" s="47">
        <v>41628</v>
      </c>
      <c r="O3000" s="95">
        <v>2.89</v>
      </c>
    </row>
    <row r="3001" spans="14:15" x14ac:dyDescent="0.35">
      <c r="N3001" s="47">
        <v>41631</v>
      </c>
      <c r="O3001" s="95">
        <v>2.94</v>
      </c>
    </row>
    <row r="3002" spans="14:15" x14ac:dyDescent="0.35">
      <c r="N3002" s="47">
        <v>41632</v>
      </c>
      <c r="O3002" s="95">
        <v>2.99</v>
      </c>
    </row>
    <row r="3003" spans="14:15" x14ac:dyDescent="0.35">
      <c r="N3003" s="47">
        <v>41634</v>
      </c>
      <c r="O3003" s="95">
        <v>3</v>
      </c>
    </row>
    <row r="3004" spans="14:15" x14ac:dyDescent="0.35">
      <c r="N3004" s="47">
        <v>41635</v>
      </c>
      <c r="O3004" s="95">
        <v>3.02</v>
      </c>
    </row>
    <row r="3005" spans="14:15" x14ac:dyDescent="0.35">
      <c r="N3005" s="47">
        <v>41638</v>
      </c>
      <c r="O3005" s="95">
        <v>2.99</v>
      </c>
    </row>
    <row r="3006" spans="14:15" x14ac:dyDescent="0.35">
      <c r="N3006" s="47">
        <v>41639</v>
      </c>
      <c r="O3006" s="95">
        <v>3.04</v>
      </c>
    </row>
    <row r="3007" spans="14:15" x14ac:dyDescent="0.35">
      <c r="N3007" s="47">
        <v>41641</v>
      </c>
      <c r="O3007" s="95">
        <v>3</v>
      </c>
    </row>
    <row r="3008" spans="14:15" x14ac:dyDescent="0.35">
      <c r="N3008" s="47">
        <v>41642</v>
      </c>
      <c r="O3008" s="95">
        <v>3.01</v>
      </c>
    </row>
    <row r="3009" spans="14:15" x14ac:dyDescent="0.35">
      <c r="N3009" s="47">
        <v>41645</v>
      </c>
      <c r="O3009" s="95">
        <v>2.98</v>
      </c>
    </row>
    <row r="3010" spans="14:15" x14ac:dyDescent="0.35">
      <c r="N3010" s="47">
        <v>41646</v>
      </c>
      <c r="O3010" s="95">
        <v>2.96</v>
      </c>
    </row>
    <row r="3011" spans="14:15" x14ac:dyDescent="0.35">
      <c r="N3011" s="47">
        <v>41647</v>
      </c>
      <c r="O3011" s="95">
        <v>3.01</v>
      </c>
    </row>
    <row r="3012" spans="14:15" x14ac:dyDescent="0.35">
      <c r="N3012" s="47">
        <v>41648</v>
      </c>
      <c r="O3012" s="95">
        <v>2.97</v>
      </c>
    </row>
    <row r="3013" spans="14:15" x14ac:dyDescent="0.35">
      <c r="N3013" s="47">
        <v>41649</v>
      </c>
      <c r="O3013" s="95">
        <v>2.88</v>
      </c>
    </row>
    <row r="3014" spans="14:15" x14ac:dyDescent="0.35">
      <c r="N3014" s="47">
        <v>41652</v>
      </c>
      <c r="O3014" s="95">
        <v>2.84</v>
      </c>
    </row>
    <row r="3015" spans="14:15" x14ac:dyDescent="0.35">
      <c r="N3015" s="47">
        <v>41653</v>
      </c>
      <c r="O3015" s="95">
        <v>2.88</v>
      </c>
    </row>
    <row r="3016" spans="14:15" x14ac:dyDescent="0.35">
      <c r="N3016" s="47">
        <v>41654</v>
      </c>
      <c r="O3016" s="95">
        <v>2.9</v>
      </c>
    </row>
    <row r="3017" spans="14:15" x14ac:dyDescent="0.35">
      <c r="N3017" s="47">
        <v>41655</v>
      </c>
      <c r="O3017" s="95">
        <v>2.86</v>
      </c>
    </row>
    <row r="3018" spans="14:15" x14ac:dyDescent="0.35">
      <c r="N3018" s="47">
        <v>41656</v>
      </c>
      <c r="O3018" s="95">
        <v>2.84</v>
      </c>
    </row>
    <row r="3019" spans="14:15" x14ac:dyDescent="0.35">
      <c r="N3019" s="47">
        <v>41660</v>
      </c>
      <c r="O3019" s="95">
        <v>2.85</v>
      </c>
    </row>
    <row r="3020" spans="14:15" x14ac:dyDescent="0.35">
      <c r="N3020" s="47">
        <v>41661</v>
      </c>
      <c r="O3020" s="95">
        <v>2.87</v>
      </c>
    </row>
    <row r="3021" spans="14:15" x14ac:dyDescent="0.35">
      <c r="N3021" s="47">
        <v>41662</v>
      </c>
      <c r="O3021" s="95">
        <v>2.79</v>
      </c>
    </row>
    <row r="3022" spans="14:15" x14ac:dyDescent="0.35">
      <c r="N3022" s="47">
        <v>41663</v>
      </c>
      <c r="O3022" s="95">
        <v>2.75</v>
      </c>
    </row>
    <row r="3023" spans="14:15" x14ac:dyDescent="0.35">
      <c r="N3023" s="47">
        <v>41666</v>
      </c>
      <c r="O3023" s="95">
        <v>2.78</v>
      </c>
    </row>
    <row r="3024" spans="14:15" x14ac:dyDescent="0.35">
      <c r="N3024" s="47">
        <v>41667</v>
      </c>
      <c r="O3024" s="95">
        <v>2.77</v>
      </c>
    </row>
    <row r="3025" spans="14:15" x14ac:dyDescent="0.35">
      <c r="N3025" s="47">
        <v>41668</v>
      </c>
      <c r="O3025" s="95">
        <v>2.69</v>
      </c>
    </row>
    <row r="3026" spans="14:15" x14ac:dyDescent="0.35">
      <c r="N3026" s="47">
        <v>41669</v>
      </c>
      <c r="O3026" s="95">
        <v>2.72</v>
      </c>
    </row>
    <row r="3027" spans="14:15" x14ac:dyDescent="0.35">
      <c r="N3027" s="47">
        <v>41670</v>
      </c>
      <c r="O3027" s="95">
        <v>2.67</v>
      </c>
    </row>
    <row r="3028" spans="14:15" x14ac:dyDescent="0.35">
      <c r="N3028" s="47">
        <v>41673</v>
      </c>
      <c r="O3028" s="95">
        <v>2.61</v>
      </c>
    </row>
    <row r="3029" spans="14:15" x14ac:dyDescent="0.35">
      <c r="N3029" s="47">
        <v>41674</v>
      </c>
      <c r="O3029" s="95">
        <v>2.64</v>
      </c>
    </row>
    <row r="3030" spans="14:15" x14ac:dyDescent="0.35">
      <c r="N3030" s="47">
        <v>41675</v>
      </c>
      <c r="O3030" s="95">
        <v>2.7</v>
      </c>
    </row>
    <row r="3031" spans="14:15" x14ac:dyDescent="0.35">
      <c r="N3031" s="47">
        <v>41676</v>
      </c>
      <c r="O3031" s="95">
        <v>2.73</v>
      </c>
    </row>
    <row r="3032" spans="14:15" x14ac:dyDescent="0.35">
      <c r="N3032" s="47">
        <v>41677</v>
      </c>
      <c r="O3032" s="95">
        <v>2.71</v>
      </c>
    </row>
    <row r="3033" spans="14:15" x14ac:dyDescent="0.35">
      <c r="N3033" s="47">
        <v>41680</v>
      </c>
      <c r="O3033" s="95">
        <v>2.7</v>
      </c>
    </row>
    <row r="3034" spans="14:15" x14ac:dyDescent="0.35">
      <c r="N3034" s="47">
        <v>41681</v>
      </c>
      <c r="O3034" s="95">
        <v>2.75</v>
      </c>
    </row>
    <row r="3035" spans="14:15" x14ac:dyDescent="0.35">
      <c r="N3035" s="47">
        <v>41682</v>
      </c>
      <c r="O3035" s="95">
        <v>2.8</v>
      </c>
    </row>
    <row r="3036" spans="14:15" x14ac:dyDescent="0.35">
      <c r="N3036" s="47">
        <v>41683</v>
      </c>
      <c r="O3036" s="95">
        <v>2.73</v>
      </c>
    </row>
    <row r="3037" spans="14:15" x14ac:dyDescent="0.35">
      <c r="N3037" s="47">
        <v>41684</v>
      </c>
      <c r="O3037" s="95">
        <v>2.75</v>
      </c>
    </row>
    <row r="3038" spans="14:15" x14ac:dyDescent="0.35">
      <c r="N3038" s="47">
        <v>41688</v>
      </c>
      <c r="O3038" s="95">
        <v>2.71</v>
      </c>
    </row>
    <row r="3039" spans="14:15" x14ac:dyDescent="0.35">
      <c r="N3039" s="47">
        <v>41689</v>
      </c>
      <c r="O3039" s="95">
        <v>2.73</v>
      </c>
    </row>
    <row r="3040" spans="14:15" x14ac:dyDescent="0.35">
      <c r="N3040" s="47">
        <v>41690</v>
      </c>
      <c r="O3040" s="95">
        <v>2.76</v>
      </c>
    </row>
    <row r="3041" spans="14:15" x14ac:dyDescent="0.35">
      <c r="N3041" s="47">
        <v>41691</v>
      </c>
      <c r="O3041" s="95">
        <v>2.73</v>
      </c>
    </row>
    <row r="3042" spans="14:15" x14ac:dyDescent="0.35">
      <c r="N3042" s="47">
        <v>41694</v>
      </c>
      <c r="O3042" s="95">
        <v>2.75</v>
      </c>
    </row>
    <row r="3043" spans="14:15" x14ac:dyDescent="0.35">
      <c r="N3043" s="47">
        <v>41695</v>
      </c>
      <c r="O3043" s="95">
        <v>2.7</v>
      </c>
    </row>
    <row r="3044" spans="14:15" x14ac:dyDescent="0.35">
      <c r="N3044" s="47">
        <v>41696</v>
      </c>
      <c r="O3044" s="95">
        <v>2.67</v>
      </c>
    </row>
    <row r="3045" spans="14:15" x14ac:dyDescent="0.35">
      <c r="N3045" s="47">
        <v>41697</v>
      </c>
      <c r="O3045" s="95">
        <v>2.65</v>
      </c>
    </row>
    <row r="3046" spans="14:15" x14ac:dyDescent="0.35">
      <c r="N3046" s="47">
        <v>41698</v>
      </c>
      <c r="O3046" s="95">
        <v>2.66</v>
      </c>
    </row>
    <row r="3047" spans="14:15" x14ac:dyDescent="0.35">
      <c r="N3047" s="47">
        <v>41701</v>
      </c>
      <c r="O3047" s="95">
        <v>2.6</v>
      </c>
    </row>
    <row r="3048" spans="14:15" x14ac:dyDescent="0.35">
      <c r="N3048" s="47">
        <v>41702</v>
      </c>
      <c r="O3048" s="95">
        <v>2.7</v>
      </c>
    </row>
    <row r="3049" spans="14:15" x14ac:dyDescent="0.35">
      <c r="N3049" s="47">
        <v>41703</v>
      </c>
      <c r="O3049" s="95">
        <v>2.7</v>
      </c>
    </row>
    <row r="3050" spans="14:15" x14ac:dyDescent="0.35">
      <c r="N3050" s="47">
        <v>41704</v>
      </c>
      <c r="O3050" s="95">
        <v>2.74</v>
      </c>
    </row>
    <row r="3051" spans="14:15" x14ac:dyDescent="0.35">
      <c r="N3051" s="47">
        <v>41705</v>
      </c>
      <c r="O3051" s="95">
        <v>2.8</v>
      </c>
    </row>
    <row r="3052" spans="14:15" x14ac:dyDescent="0.35">
      <c r="N3052" s="47">
        <v>41708</v>
      </c>
      <c r="O3052" s="95">
        <v>2.79</v>
      </c>
    </row>
    <row r="3053" spans="14:15" x14ac:dyDescent="0.35">
      <c r="N3053" s="47">
        <v>41709</v>
      </c>
      <c r="O3053" s="95">
        <v>2.77</v>
      </c>
    </row>
    <row r="3054" spans="14:15" x14ac:dyDescent="0.35">
      <c r="N3054" s="47">
        <v>41710</v>
      </c>
      <c r="O3054" s="95">
        <v>2.73</v>
      </c>
    </row>
    <row r="3055" spans="14:15" x14ac:dyDescent="0.35">
      <c r="N3055" s="47">
        <v>41711</v>
      </c>
      <c r="O3055" s="95">
        <v>2.66</v>
      </c>
    </row>
    <row r="3056" spans="14:15" x14ac:dyDescent="0.35">
      <c r="N3056" s="47">
        <v>41712</v>
      </c>
      <c r="O3056" s="95">
        <v>2.65</v>
      </c>
    </row>
    <row r="3057" spans="14:15" x14ac:dyDescent="0.35">
      <c r="N3057" s="47">
        <v>41715</v>
      </c>
      <c r="O3057" s="95">
        <v>2.7</v>
      </c>
    </row>
    <row r="3058" spans="14:15" x14ac:dyDescent="0.35">
      <c r="N3058" s="47">
        <v>41716</v>
      </c>
      <c r="O3058" s="95">
        <v>2.68</v>
      </c>
    </row>
    <row r="3059" spans="14:15" x14ac:dyDescent="0.35">
      <c r="N3059" s="47">
        <v>41717</v>
      </c>
      <c r="O3059" s="95">
        <v>2.78</v>
      </c>
    </row>
    <row r="3060" spans="14:15" x14ac:dyDescent="0.35">
      <c r="N3060" s="47">
        <v>41718</v>
      </c>
      <c r="O3060" s="95">
        <v>2.79</v>
      </c>
    </row>
    <row r="3061" spans="14:15" x14ac:dyDescent="0.35">
      <c r="N3061" s="47">
        <v>41719</v>
      </c>
      <c r="O3061" s="95">
        <v>2.75</v>
      </c>
    </row>
    <row r="3062" spans="14:15" x14ac:dyDescent="0.35">
      <c r="N3062" s="47">
        <v>41722</v>
      </c>
      <c r="O3062" s="95">
        <v>2.74</v>
      </c>
    </row>
    <row r="3063" spans="14:15" x14ac:dyDescent="0.35">
      <c r="N3063" s="47">
        <v>41723</v>
      </c>
      <c r="O3063" s="95">
        <v>2.75</v>
      </c>
    </row>
    <row r="3064" spans="14:15" x14ac:dyDescent="0.35">
      <c r="N3064" s="47">
        <v>41724</v>
      </c>
      <c r="O3064" s="95">
        <v>2.71</v>
      </c>
    </row>
    <row r="3065" spans="14:15" x14ac:dyDescent="0.35">
      <c r="N3065" s="47">
        <v>41725</v>
      </c>
      <c r="O3065" s="95">
        <v>2.69</v>
      </c>
    </row>
    <row r="3066" spans="14:15" x14ac:dyDescent="0.35">
      <c r="N3066" s="47">
        <v>41726</v>
      </c>
      <c r="O3066" s="95">
        <v>2.73</v>
      </c>
    </row>
    <row r="3067" spans="14:15" x14ac:dyDescent="0.35">
      <c r="N3067" s="47">
        <v>41729</v>
      </c>
      <c r="O3067" s="95">
        <v>2.73</v>
      </c>
    </row>
    <row r="3068" spans="14:15" x14ac:dyDescent="0.35">
      <c r="N3068" s="47">
        <v>41730</v>
      </c>
      <c r="O3068" s="95">
        <v>2.77</v>
      </c>
    </row>
    <row r="3069" spans="14:15" x14ac:dyDescent="0.35">
      <c r="N3069" s="47">
        <v>41731</v>
      </c>
      <c r="O3069" s="95">
        <v>2.82</v>
      </c>
    </row>
    <row r="3070" spans="14:15" x14ac:dyDescent="0.35">
      <c r="N3070" s="47">
        <v>41732</v>
      </c>
      <c r="O3070" s="95">
        <v>2.8</v>
      </c>
    </row>
    <row r="3071" spans="14:15" x14ac:dyDescent="0.35">
      <c r="N3071" s="47">
        <v>41733</v>
      </c>
      <c r="O3071" s="95">
        <v>2.74</v>
      </c>
    </row>
    <row r="3072" spans="14:15" x14ac:dyDescent="0.35">
      <c r="N3072" s="47">
        <v>41736</v>
      </c>
      <c r="O3072" s="95">
        <v>2.71</v>
      </c>
    </row>
    <row r="3073" spans="14:15" x14ac:dyDescent="0.35">
      <c r="N3073" s="47">
        <v>41737</v>
      </c>
      <c r="O3073" s="95">
        <v>2.69</v>
      </c>
    </row>
    <row r="3074" spans="14:15" x14ac:dyDescent="0.35">
      <c r="N3074" s="47">
        <v>41738</v>
      </c>
      <c r="O3074" s="95">
        <v>2.71</v>
      </c>
    </row>
    <row r="3075" spans="14:15" x14ac:dyDescent="0.35">
      <c r="N3075" s="47">
        <v>41739</v>
      </c>
      <c r="O3075" s="95">
        <v>2.65</v>
      </c>
    </row>
    <row r="3076" spans="14:15" x14ac:dyDescent="0.35">
      <c r="N3076" s="47">
        <v>41740</v>
      </c>
      <c r="O3076" s="95">
        <v>2.63</v>
      </c>
    </row>
    <row r="3077" spans="14:15" x14ac:dyDescent="0.35">
      <c r="N3077" s="47">
        <v>41743</v>
      </c>
      <c r="O3077" s="95">
        <v>2.65</v>
      </c>
    </row>
    <row r="3078" spans="14:15" x14ac:dyDescent="0.35">
      <c r="N3078" s="47">
        <v>41744</v>
      </c>
      <c r="O3078" s="95">
        <v>2.64</v>
      </c>
    </row>
    <row r="3079" spans="14:15" x14ac:dyDescent="0.35">
      <c r="N3079" s="47">
        <v>41745</v>
      </c>
      <c r="O3079" s="95">
        <v>2.65</v>
      </c>
    </row>
    <row r="3080" spans="14:15" x14ac:dyDescent="0.35">
      <c r="N3080" s="47">
        <v>41746</v>
      </c>
      <c r="O3080" s="95">
        <v>2.73</v>
      </c>
    </row>
    <row r="3081" spans="14:15" x14ac:dyDescent="0.35">
      <c r="N3081" s="47">
        <v>41750</v>
      </c>
      <c r="O3081" s="95">
        <v>2.73</v>
      </c>
    </row>
    <row r="3082" spans="14:15" x14ac:dyDescent="0.35">
      <c r="N3082" s="47">
        <v>41751</v>
      </c>
      <c r="O3082" s="95">
        <v>2.73</v>
      </c>
    </row>
    <row r="3083" spans="14:15" x14ac:dyDescent="0.35">
      <c r="N3083" s="47">
        <v>41752</v>
      </c>
      <c r="O3083" s="95">
        <v>2.7</v>
      </c>
    </row>
    <row r="3084" spans="14:15" x14ac:dyDescent="0.35">
      <c r="N3084" s="47">
        <v>41753</v>
      </c>
      <c r="O3084" s="95">
        <v>2.7</v>
      </c>
    </row>
    <row r="3085" spans="14:15" x14ac:dyDescent="0.35">
      <c r="N3085" s="47">
        <v>41754</v>
      </c>
      <c r="O3085" s="95">
        <v>2.68</v>
      </c>
    </row>
    <row r="3086" spans="14:15" x14ac:dyDescent="0.35">
      <c r="N3086" s="47">
        <v>41757</v>
      </c>
      <c r="O3086" s="95">
        <v>2.7</v>
      </c>
    </row>
    <row r="3087" spans="14:15" x14ac:dyDescent="0.35">
      <c r="N3087" s="47">
        <v>41758</v>
      </c>
      <c r="O3087" s="95">
        <v>2.71</v>
      </c>
    </row>
    <row r="3088" spans="14:15" x14ac:dyDescent="0.35">
      <c r="N3088" s="47">
        <v>41759</v>
      </c>
      <c r="O3088" s="95">
        <v>2.67</v>
      </c>
    </row>
    <row r="3089" spans="14:15" x14ac:dyDescent="0.35">
      <c r="N3089" s="47">
        <v>41760</v>
      </c>
      <c r="O3089" s="95">
        <v>2.63</v>
      </c>
    </row>
    <row r="3090" spans="14:15" x14ac:dyDescent="0.35">
      <c r="N3090" s="47">
        <v>41761</v>
      </c>
      <c r="O3090" s="95">
        <v>2.6</v>
      </c>
    </row>
    <row r="3091" spans="14:15" x14ac:dyDescent="0.35">
      <c r="N3091" s="47">
        <v>41764</v>
      </c>
      <c r="O3091" s="95">
        <v>2.63</v>
      </c>
    </row>
    <row r="3092" spans="14:15" x14ac:dyDescent="0.35">
      <c r="N3092" s="47">
        <v>41765</v>
      </c>
      <c r="O3092" s="95">
        <v>2.61</v>
      </c>
    </row>
    <row r="3093" spans="14:15" x14ac:dyDescent="0.35">
      <c r="N3093" s="47">
        <v>41766</v>
      </c>
      <c r="O3093" s="95">
        <v>2.62</v>
      </c>
    </row>
    <row r="3094" spans="14:15" x14ac:dyDescent="0.35">
      <c r="N3094" s="47">
        <v>41767</v>
      </c>
      <c r="O3094" s="95">
        <v>2.61</v>
      </c>
    </row>
    <row r="3095" spans="14:15" x14ac:dyDescent="0.35">
      <c r="N3095" s="47">
        <v>41768</v>
      </c>
      <c r="O3095" s="95">
        <v>2.62</v>
      </c>
    </row>
    <row r="3096" spans="14:15" x14ac:dyDescent="0.35">
      <c r="N3096" s="47">
        <v>41771</v>
      </c>
      <c r="O3096" s="95">
        <v>2.66</v>
      </c>
    </row>
    <row r="3097" spans="14:15" x14ac:dyDescent="0.35">
      <c r="N3097" s="47">
        <v>41772</v>
      </c>
      <c r="O3097" s="95">
        <v>2.61</v>
      </c>
    </row>
    <row r="3098" spans="14:15" x14ac:dyDescent="0.35">
      <c r="N3098" s="47">
        <v>41773</v>
      </c>
      <c r="O3098" s="95">
        <v>2.54</v>
      </c>
    </row>
    <row r="3099" spans="14:15" x14ac:dyDescent="0.35">
      <c r="N3099" s="47">
        <v>41774</v>
      </c>
      <c r="O3099" s="95">
        <v>2.5</v>
      </c>
    </row>
    <row r="3100" spans="14:15" x14ac:dyDescent="0.35">
      <c r="N3100" s="47">
        <v>41775</v>
      </c>
      <c r="O3100" s="95">
        <v>2.52</v>
      </c>
    </row>
    <row r="3101" spans="14:15" x14ac:dyDescent="0.35">
      <c r="N3101" s="47">
        <v>41778</v>
      </c>
      <c r="O3101" s="95">
        <v>2.54</v>
      </c>
    </row>
    <row r="3102" spans="14:15" x14ac:dyDescent="0.35">
      <c r="N3102" s="47">
        <v>41779</v>
      </c>
      <c r="O3102" s="95">
        <v>2.52</v>
      </c>
    </row>
    <row r="3103" spans="14:15" x14ac:dyDescent="0.35">
      <c r="N3103" s="47">
        <v>41780</v>
      </c>
      <c r="O3103" s="95">
        <v>2.54</v>
      </c>
    </row>
    <row r="3104" spans="14:15" x14ac:dyDescent="0.35">
      <c r="N3104" s="47">
        <v>41781</v>
      </c>
      <c r="O3104" s="95">
        <v>2.56</v>
      </c>
    </row>
    <row r="3105" spans="14:15" x14ac:dyDescent="0.35">
      <c r="N3105" s="47">
        <v>41782</v>
      </c>
      <c r="O3105" s="95">
        <v>2.54</v>
      </c>
    </row>
    <row r="3106" spans="14:15" x14ac:dyDescent="0.35">
      <c r="N3106" s="47">
        <v>41786</v>
      </c>
      <c r="O3106" s="95">
        <v>2.52</v>
      </c>
    </row>
    <row r="3107" spans="14:15" x14ac:dyDescent="0.35">
      <c r="N3107" s="47">
        <v>41787</v>
      </c>
      <c r="O3107" s="95">
        <v>2.44</v>
      </c>
    </row>
    <row r="3108" spans="14:15" x14ac:dyDescent="0.35">
      <c r="N3108" s="47">
        <v>41788</v>
      </c>
      <c r="O3108" s="95">
        <v>2.4500000000000002</v>
      </c>
    </row>
    <row r="3109" spans="14:15" x14ac:dyDescent="0.35">
      <c r="N3109" s="47">
        <v>41789</v>
      </c>
      <c r="O3109" s="95">
        <v>2.48</v>
      </c>
    </row>
    <row r="3110" spans="14:15" x14ac:dyDescent="0.35">
      <c r="N3110" s="47">
        <v>41792</v>
      </c>
      <c r="O3110" s="95">
        <v>2.54</v>
      </c>
    </row>
    <row r="3111" spans="14:15" x14ac:dyDescent="0.35">
      <c r="N3111" s="47">
        <v>41793</v>
      </c>
      <c r="O3111" s="95">
        <v>2.6</v>
      </c>
    </row>
    <row r="3112" spans="14:15" x14ac:dyDescent="0.35">
      <c r="N3112" s="47">
        <v>41794</v>
      </c>
      <c r="O3112" s="95">
        <v>2.61</v>
      </c>
    </row>
    <row r="3113" spans="14:15" x14ac:dyDescent="0.35">
      <c r="N3113" s="47">
        <v>41795</v>
      </c>
      <c r="O3113" s="95">
        <v>2.59</v>
      </c>
    </row>
    <row r="3114" spans="14:15" x14ac:dyDescent="0.35">
      <c r="N3114" s="47">
        <v>41796</v>
      </c>
      <c r="O3114" s="95">
        <v>2.6</v>
      </c>
    </row>
    <row r="3115" spans="14:15" x14ac:dyDescent="0.35">
      <c r="N3115" s="47">
        <v>41799</v>
      </c>
      <c r="O3115" s="95">
        <v>2.62</v>
      </c>
    </row>
    <row r="3116" spans="14:15" x14ac:dyDescent="0.35">
      <c r="N3116" s="47">
        <v>41800</v>
      </c>
      <c r="O3116" s="95">
        <v>2.64</v>
      </c>
    </row>
    <row r="3117" spans="14:15" x14ac:dyDescent="0.35">
      <c r="N3117" s="47">
        <v>41801</v>
      </c>
      <c r="O3117" s="95">
        <v>2.65</v>
      </c>
    </row>
    <row r="3118" spans="14:15" x14ac:dyDescent="0.35">
      <c r="N3118" s="47">
        <v>41802</v>
      </c>
      <c r="O3118" s="95">
        <v>2.58</v>
      </c>
    </row>
    <row r="3119" spans="14:15" x14ac:dyDescent="0.35">
      <c r="N3119" s="47">
        <v>41803</v>
      </c>
      <c r="O3119" s="95">
        <v>2.6</v>
      </c>
    </row>
    <row r="3120" spans="14:15" x14ac:dyDescent="0.35">
      <c r="N3120" s="47">
        <v>41806</v>
      </c>
      <c r="O3120" s="95">
        <v>2.61</v>
      </c>
    </row>
    <row r="3121" spans="14:15" x14ac:dyDescent="0.35">
      <c r="N3121" s="47">
        <v>41807</v>
      </c>
      <c r="O3121" s="95">
        <v>2.66</v>
      </c>
    </row>
    <row r="3122" spans="14:15" x14ac:dyDescent="0.35">
      <c r="N3122" s="47">
        <v>41808</v>
      </c>
      <c r="O3122" s="95">
        <v>2.61</v>
      </c>
    </row>
    <row r="3123" spans="14:15" x14ac:dyDescent="0.35">
      <c r="N3123" s="47">
        <v>41809</v>
      </c>
      <c r="O3123" s="95">
        <v>2.64</v>
      </c>
    </row>
    <row r="3124" spans="14:15" x14ac:dyDescent="0.35">
      <c r="N3124" s="47">
        <v>41810</v>
      </c>
      <c r="O3124" s="95">
        <v>2.63</v>
      </c>
    </row>
    <row r="3125" spans="14:15" x14ac:dyDescent="0.35">
      <c r="N3125" s="47">
        <v>41813</v>
      </c>
      <c r="O3125" s="95">
        <v>2.63</v>
      </c>
    </row>
    <row r="3126" spans="14:15" x14ac:dyDescent="0.35">
      <c r="N3126" s="47">
        <v>41814</v>
      </c>
      <c r="O3126" s="95">
        <v>2.59</v>
      </c>
    </row>
    <row r="3127" spans="14:15" x14ac:dyDescent="0.35">
      <c r="N3127" s="47">
        <v>41815</v>
      </c>
      <c r="O3127" s="95">
        <v>2.57</v>
      </c>
    </row>
    <row r="3128" spans="14:15" x14ac:dyDescent="0.35">
      <c r="N3128" s="47">
        <v>41816</v>
      </c>
      <c r="O3128" s="95">
        <v>2.5299999999999998</v>
      </c>
    </row>
    <row r="3129" spans="14:15" x14ac:dyDescent="0.35">
      <c r="N3129" s="47">
        <v>41817</v>
      </c>
      <c r="O3129" s="95">
        <v>2.54</v>
      </c>
    </row>
    <row r="3130" spans="14:15" x14ac:dyDescent="0.35">
      <c r="N3130" s="47">
        <v>41820</v>
      </c>
      <c r="O3130" s="95">
        <v>2.5299999999999998</v>
      </c>
    </row>
    <row r="3131" spans="14:15" x14ac:dyDescent="0.35">
      <c r="N3131" s="47">
        <v>41821</v>
      </c>
      <c r="O3131" s="95">
        <v>2.58</v>
      </c>
    </row>
    <row r="3132" spans="14:15" x14ac:dyDescent="0.35">
      <c r="N3132" s="47">
        <v>41822</v>
      </c>
      <c r="O3132" s="95">
        <v>2.64</v>
      </c>
    </row>
    <row r="3133" spans="14:15" x14ac:dyDescent="0.35">
      <c r="N3133" s="47">
        <v>41823</v>
      </c>
      <c r="O3133" s="95">
        <v>2.65</v>
      </c>
    </row>
    <row r="3134" spans="14:15" x14ac:dyDescent="0.35">
      <c r="N3134" s="47">
        <v>41827</v>
      </c>
      <c r="O3134" s="95">
        <v>2.63</v>
      </c>
    </row>
    <row r="3135" spans="14:15" x14ac:dyDescent="0.35">
      <c r="N3135" s="47">
        <v>41828</v>
      </c>
      <c r="O3135" s="95">
        <v>2.58</v>
      </c>
    </row>
    <row r="3136" spans="14:15" x14ac:dyDescent="0.35">
      <c r="N3136" s="47">
        <v>41829</v>
      </c>
      <c r="O3136" s="95">
        <v>2.57</v>
      </c>
    </row>
    <row r="3137" spans="14:15" x14ac:dyDescent="0.35">
      <c r="N3137" s="47">
        <v>41830</v>
      </c>
      <c r="O3137" s="95">
        <v>2.5499999999999998</v>
      </c>
    </row>
    <row r="3138" spans="14:15" x14ac:dyDescent="0.35">
      <c r="N3138" s="47">
        <v>41831</v>
      </c>
      <c r="O3138" s="95">
        <v>2.5299999999999998</v>
      </c>
    </row>
    <row r="3139" spans="14:15" x14ac:dyDescent="0.35">
      <c r="N3139" s="47">
        <v>41834</v>
      </c>
      <c r="O3139" s="95">
        <v>2.5499999999999998</v>
      </c>
    </row>
    <row r="3140" spans="14:15" x14ac:dyDescent="0.35">
      <c r="N3140" s="47">
        <v>41835</v>
      </c>
      <c r="O3140" s="95">
        <v>2.56</v>
      </c>
    </row>
    <row r="3141" spans="14:15" x14ac:dyDescent="0.35">
      <c r="N3141" s="47">
        <v>41836</v>
      </c>
      <c r="O3141" s="95">
        <v>2.5499999999999998</v>
      </c>
    </row>
    <row r="3142" spans="14:15" x14ac:dyDescent="0.35">
      <c r="N3142" s="47">
        <v>41837</v>
      </c>
      <c r="O3142" s="95">
        <v>2.4700000000000002</v>
      </c>
    </row>
    <row r="3143" spans="14:15" x14ac:dyDescent="0.35">
      <c r="N3143" s="47">
        <v>41838</v>
      </c>
      <c r="O3143" s="95">
        <v>2.5</v>
      </c>
    </row>
    <row r="3144" spans="14:15" x14ac:dyDescent="0.35">
      <c r="N3144" s="47">
        <v>41841</v>
      </c>
      <c r="O3144" s="95">
        <v>2.4900000000000002</v>
      </c>
    </row>
    <row r="3145" spans="14:15" x14ac:dyDescent="0.35">
      <c r="N3145" s="47">
        <v>41842</v>
      </c>
      <c r="O3145" s="95">
        <v>2.48</v>
      </c>
    </row>
    <row r="3146" spans="14:15" x14ac:dyDescent="0.35">
      <c r="N3146" s="47">
        <v>41843</v>
      </c>
      <c r="O3146" s="95">
        <v>2.48</v>
      </c>
    </row>
    <row r="3147" spans="14:15" x14ac:dyDescent="0.35">
      <c r="N3147" s="47">
        <v>41844</v>
      </c>
      <c r="O3147" s="95">
        <v>2.52</v>
      </c>
    </row>
    <row r="3148" spans="14:15" x14ac:dyDescent="0.35">
      <c r="N3148" s="47">
        <v>41845</v>
      </c>
      <c r="O3148" s="95">
        <v>2.48</v>
      </c>
    </row>
    <row r="3149" spans="14:15" x14ac:dyDescent="0.35">
      <c r="N3149" s="47">
        <v>41848</v>
      </c>
      <c r="O3149" s="95">
        <v>2.5</v>
      </c>
    </row>
    <row r="3150" spans="14:15" x14ac:dyDescent="0.35">
      <c r="N3150" s="47">
        <v>41849</v>
      </c>
      <c r="O3150" s="95">
        <v>2.4700000000000002</v>
      </c>
    </row>
    <row r="3151" spans="14:15" x14ac:dyDescent="0.35">
      <c r="N3151" s="47">
        <v>41850</v>
      </c>
      <c r="O3151" s="95">
        <v>2.57</v>
      </c>
    </row>
    <row r="3152" spans="14:15" x14ac:dyDescent="0.35">
      <c r="N3152" s="47">
        <v>41851</v>
      </c>
      <c r="O3152" s="95">
        <v>2.58</v>
      </c>
    </row>
    <row r="3153" spans="14:15" x14ac:dyDescent="0.35">
      <c r="N3153" s="47">
        <v>41852</v>
      </c>
      <c r="O3153" s="95">
        <v>2.52</v>
      </c>
    </row>
    <row r="3154" spans="14:15" x14ac:dyDescent="0.35">
      <c r="N3154" s="47">
        <v>41855</v>
      </c>
      <c r="O3154" s="95">
        <v>2.5099999999999998</v>
      </c>
    </row>
    <row r="3155" spans="14:15" x14ac:dyDescent="0.35">
      <c r="N3155" s="47">
        <v>41856</v>
      </c>
      <c r="O3155" s="95">
        <v>2.4900000000000002</v>
      </c>
    </row>
    <row r="3156" spans="14:15" x14ac:dyDescent="0.35">
      <c r="N3156" s="47">
        <v>41857</v>
      </c>
      <c r="O3156" s="95">
        <v>2.4900000000000002</v>
      </c>
    </row>
    <row r="3157" spans="14:15" x14ac:dyDescent="0.35">
      <c r="N3157" s="47">
        <v>41858</v>
      </c>
      <c r="O3157" s="95">
        <v>2.4300000000000002</v>
      </c>
    </row>
    <row r="3158" spans="14:15" x14ac:dyDescent="0.35">
      <c r="N3158" s="47">
        <v>41859</v>
      </c>
      <c r="O3158" s="95">
        <v>2.44</v>
      </c>
    </row>
    <row r="3159" spans="14:15" x14ac:dyDescent="0.35">
      <c r="N3159" s="47">
        <v>41862</v>
      </c>
      <c r="O3159" s="95">
        <v>2.44</v>
      </c>
    </row>
    <row r="3160" spans="14:15" x14ac:dyDescent="0.35">
      <c r="N3160" s="47">
        <v>41863</v>
      </c>
      <c r="O3160" s="95">
        <v>2.46</v>
      </c>
    </row>
    <row r="3161" spans="14:15" x14ac:dyDescent="0.35">
      <c r="N3161" s="47">
        <v>41864</v>
      </c>
      <c r="O3161" s="95">
        <v>2.4300000000000002</v>
      </c>
    </row>
    <row r="3162" spans="14:15" x14ac:dyDescent="0.35">
      <c r="N3162" s="47">
        <v>41865</v>
      </c>
      <c r="O3162" s="95">
        <v>2.4</v>
      </c>
    </row>
    <row r="3163" spans="14:15" x14ac:dyDescent="0.35">
      <c r="N3163" s="47">
        <v>41866</v>
      </c>
      <c r="O3163" s="95">
        <v>2.34</v>
      </c>
    </row>
    <row r="3164" spans="14:15" x14ac:dyDescent="0.35">
      <c r="N3164" s="47">
        <v>41869</v>
      </c>
      <c r="O3164" s="95">
        <v>2.39</v>
      </c>
    </row>
    <row r="3165" spans="14:15" x14ac:dyDescent="0.35">
      <c r="N3165" s="47">
        <v>41870</v>
      </c>
      <c r="O3165" s="95">
        <v>2.4</v>
      </c>
    </row>
    <row r="3166" spans="14:15" x14ac:dyDescent="0.35">
      <c r="N3166" s="47">
        <v>41871</v>
      </c>
      <c r="O3166" s="95">
        <v>2.4300000000000002</v>
      </c>
    </row>
    <row r="3167" spans="14:15" x14ac:dyDescent="0.35">
      <c r="N3167" s="47">
        <v>41872</v>
      </c>
      <c r="O3167" s="95">
        <v>2.41</v>
      </c>
    </row>
    <row r="3168" spans="14:15" x14ac:dyDescent="0.35">
      <c r="N3168" s="47">
        <v>41873</v>
      </c>
      <c r="O3168" s="95">
        <v>2.4</v>
      </c>
    </row>
    <row r="3169" spans="14:15" x14ac:dyDescent="0.35">
      <c r="N3169" s="47">
        <v>41876</v>
      </c>
      <c r="O3169" s="95">
        <v>2.39</v>
      </c>
    </row>
    <row r="3170" spans="14:15" x14ac:dyDescent="0.35">
      <c r="N3170" s="47">
        <v>41877</v>
      </c>
      <c r="O3170" s="95">
        <v>2.39</v>
      </c>
    </row>
    <row r="3171" spans="14:15" x14ac:dyDescent="0.35">
      <c r="N3171" s="47">
        <v>41878</v>
      </c>
      <c r="O3171" s="95">
        <v>2.37</v>
      </c>
    </row>
    <row r="3172" spans="14:15" x14ac:dyDescent="0.35">
      <c r="N3172" s="47">
        <v>41879</v>
      </c>
      <c r="O3172" s="95">
        <v>2.34</v>
      </c>
    </row>
    <row r="3173" spans="14:15" x14ac:dyDescent="0.35">
      <c r="N3173" s="47">
        <v>41880</v>
      </c>
      <c r="O3173" s="95">
        <v>2.35</v>
      </c>
    </row>
    <row r="3174" spans="14:15" x14ac:dyDescent="0.35">
      <c r="N3174" s="47">
        <v>41884</v>
      </c>
      <c r="O3174" s="95">
        <v>2.42</v>
      </c>
    </row>
    <row r="3175" spans="14:15" x14ac:dyDescent="0.35">
      <c r="N3175" s="47">
        <v>41885</v>
      </c>
      <c r="O3175" s="95">
        <v>2.41</v>
      </c>
    </row>
    <row r="3176" spans="14:15" x14ac:dyDescent="0.35">
      <c r="N3176" s="47">
        <v>41886</v>
      </c>
      <c r="O3176" s="95">
        <v>2.4500000000000002</v>
      </c>
    </row>
    <row r="3177" spans="14:15" x14ac:dyDescent="0.35">
      <c r="N3177" s="47">
        <v>41887</v>
      </c>
      <c r="O3177" s="95">
        <v>2.46</v>
      </c>
    </row>
    <row r="3178" spans="14:15" x14ac:dyDescent="0.35">
      <c r="N3178" s="47">
        <v>41890</v>
      </c>
      <c r="O3178" s="95">
        <v>2.48</v>
      </c>
    </row>
    <row r="3179" spans="14:15" x14ac:dyDescent="0.35">
      <c r="N3179" s="47">
        <v>41891</v>
      </c>
      <c r="O3179" s="95">
        <v>2.5</v>
      </c>
    </row>
    <row r="3180" spans="14:15" x14ac:dyDescent="0.35">
      <c r="N3180" s="47">
        <v>41892</v>
      </c>
      <c r="O3180" s="95">
        <v>2.54</v>
      </c>
    </row>
    <row r="3181" spans="14:15" x14ac:dyDescent="0.35">
      <c r="N3181" s="47">
        <v>41893</v>
      </c>
      <c r="O3181" s="95">
        <v>2.54</v>
      </c>
    </row>
    <row r="3182" spans="14:15" x14ac:dyDescent="0.35">
      <c r="N3182" s="47">
        <v>41894</v>
      </c>
      <c r="O3182" s="95">
        <v>2.62</v>
      </c>
    </row>
    <row r="3183" spans="14:15" x14ac:dyDescent="0.35">
      <c r="N3183" s="47">
        <v>41897</v>
      </c>
      <c r="O3183" s="95">
        <v>2.6</v>
      </c>
    </row>
    <row r="3184" spans="14:15" x14ac:dyDescent="0.35">
      <c r="N3184" s="47">
        <v>41898</v>
      </c>
      <c r="O3184" s="95">
        <v>2.6</v>
      </c>
    </row>
    <row r="3185" spans="14:15" x14ac:dyDescent="0.35">
      <c r="N3185" s="47">
        <v>41899</v>
      </c>
      <c r="O3185" s="95">
        <v>2.62</v>
      </c>
    </row>
    <row r="3186" spans="14:15" x14ac:dyDescent="0.35">
      <c r="N3186" s="47">
        <v>41900</v>
      </c>
      <c r="O3186" s="95">
        <v>2.63</v>
      </c>
    </row>
    <row r="3187" spans="14:15" x14ac:dyDescent="0.35">
      <c r="N3187" s="47">
        <v>41901</v>
      </c>
      <c r="O3187" s="95">
        <v>2.59</v>
      </c>
    </row>
    <row r="3188" spans="14:15" x14ac:dyDescent="0.35">
      <c r="N3188" s="47">
        <v>41904</v>
      </c>
      <c r="O3188" s="95">
        <v>2.57</v>
      </c>
    </row>
    <row r="3189" spans="14:15" x14ac:dyDescent="0.35">
      <c r="N3189" s="47">
        <v>41905</v>
      </c>
      <c r="O3189" s="95">
        <v>2.54</v>
      </c>
    </row>
    <row r="3190" spans="14:15" x14ac:dyDescent="0.35">
      <c r="N3190" s="47">
        <v>41906</v>
      </c>
      <c r="O3190" s="95">
        <v>2.57</v>
      </c>
    </row>
    <row r="3191" spans="14:15" x14ac:dyDescent="0.35">
      <c r="N3191" s="47">
        <v>41907</v>
      </c>
      <c r="O3191" s="95">
        <v>2.52</v>
      </c>
    </row>
    <row r="3192" spans="14:15" x14ac:dyDescent="0.35">
      <c r="N3192" s="47">
        <v>41908</v>
      </c>
      <c r="O3192" s="95">
        <v>2.54</v>
      </c>
    </row>
    <row r="3193" spans="14:15" x14ac:dyDescent="0.35">
      <c r="N3193" s="47">
        <v>41911</v>
      </c>
      <c r="O3193" s="95">
        <v>2.5</v>
      </c>
    </row>
    <row r="3194" spans="14:15" x14ac:dyDescent="0.35">
      <c r="N3194" s="47">
        <v>41912</v>
      </c>
      <c r="O3194" s="95">
        <v>2.52</v>
      </c>
    </row>
    <row r="3195" spans="14:15" x14ac:dyDescent="0.35">
      <c r="N3195" s="47">
        <v>41913</v>
      </c>
      <c r="O3195" s="95">
        <v>2.42</v>
      </c>
    </row>
    <row r="3196" spans="14:15" x14ac:dyDescent="0.35">
      <c r="N3196" s="47">
        <v>41914</v>
      </c>
      <c r="O3196" s="95">
        <v>2.44</v>
      </c>
    </row>
    <row r="3197" spans="14:15" x14ac:dyDescent="0.35">
      <c r="N3197" s="47">
        <v>41915</v>
      </c>
      <c r="O3197" s="95">
        <v>2.4500000000000002</v>
      </c>
    </row>
    <row r="3198" spans="14:15" x14ac:dyDescent="0.35">
      <c r="N3198" s="47">
        <v>41918</v>
      </c>
      <c r="O3198" s="95">
        <v>2.4300000000000002</v>
      </c>
    </row>
    <row r="3199" spans="14:15" x14ac:dyDescent="0.35">
      <c r="N3199" s="47">
        <v>41919</v>
      </c>
      <c r="O3199" s="95">
        <v>2.36</v>
      </c>
    </row>
    <row r="3200" spans="14:15" x14ac:dyDescent="0.35">
      <c r="N3200" s="47">
        <v>41920</v>
      </c>
      <c r="O3200" s="95">
        <v>2.35</v>
      </c>
    </row>
    <row r="3201" spans="14:15" x14ac:dyDescent="0.35">
      <c r="N3201" s="47">
        <v>41921</v>
      </c>
      <c r="O3201" s="95">
        <v>2.34</v>
      </c>
    </row>
    <row r="3202" spans="14:15" x14ac:dyDescent="0.35">
      <c r="N3202" s="47">
        <v>41922</v>
      </c>
      <c r="O3202" s="95">
        <v>2.31</v>
      </c>
    </row>
    <row r="3203" spans="14:15" x14ac:dyDescent="0.35">
      <c r="N3203" s="47">
        <v>41926</v>
      </c>
      <c r="O3203" s="95">
        <v>2.21</v>
      </c>
    </row>
    <row r="3204" spans="14:15" x14ac:dyDescent="0.35">
      <c r="N3204" s="47">
        <v>41927</v>
      </c>
      <c r="O3204" s="95">
        <v>2.15</v>
      </c>
    </row>
    <row r="3205" spans="14:15" x14ac:dyDescent="0.35">
      <c r="N3205" s="47">
        <v>41928</v>
      </c>
      <c r="O3205" s="95">
        <v>2.17</v>
      </c>
    </row>
    <row r="3206" spans="14:15" x14ac:dyDescent="0.35">
      <c r="N3206" s="47">
        <v>41929</v>
      </c>
      <c r="O3206" s="95">
        <v>2.2200000000000002</v>
      </c>
    </row>
    <row r="3207" spans="14:15" x14ac:dyDescent="0.35">
      <c r="N3207" s="47">
        <v>41932</v>
      </c>
      <c r="O3207" s="95">
        <v>2.2000000000000002</v>
      </c>
    </row>
    <row r="3208" spans="14:15" x14ac:dyDescent="0.35">
      <c r="N3208" s="47">
        <v>41933</v>
      </c>
      <c r="O3208" s="95">
        <v>2.23</v>
      </c>
    </row>
    <row r="3209" spans="14:15" x14ac:dyDescent="0.35">
      <c r="N3209" s="47">
        <v>41934</v>
      </c>
      <c r="O3209" s="95">
        <v>2.25</v>
      </c>
    </row>
    <row r="3210" spans="14:15" x14ac:dyDescent="0.35">
      <c r="N3210" s="47">
        <v>41935</v>
      </c>
      <c r="O3210" s="95">
        <v>2.29</v>
      </c>
    </row>
    <row r="3211" spans="14:15" x14ac:dyDescent="0.35">
      <c r="N3211" s="47">
        <v>41936</v>
      </c>
      <c r="O3211" s="95">
        <v>2.29</v>
      </c>
    </row>
    <row r="3212" spans="14:15" x14ac:dyDescent="0.35">
      <c r="N3212" s="47">
        <v>41939</v>
      </c>
      <c r="O3212" s="95">
        <v>2.27</v>
      </c>
    </row>
    <row r="3213" spans="14:15" x14ac:dyDescent="0.35">
      <c r="N3213" s="47">
        <v>41940</v>
      </c>
      <c r="O3213" s="95">
        <v>2.2999999999999998</v>
      </c>
    </row>
    <row r="3214" spans="14:15" x14ac:dyDescent="0.35">
      <c r="N3214" s="47">
        <v>41941</v>
      </c>
      <c r="O3214" s="95">
        <v>2.34</v>
      </c>
    </row>
    <row r="3215" spans="14:15" x14ac:dyDescent="0.35">
      <c r="N3215" s="47">
        <v>41942</v>
      </c>
      <c r="O3215" s="95">
        <v>2.3199999999999998</v>
      </c>
    </row>
    <row r="3216" spans="14:15" x14ac:dyDescent="0.35">
      <c r="N3216" s="47">
        <v>41943</v>
      </c>
      <c r="O3216" s="95">
        <v>2.35</v>
      </c>
    </row>
    <row r="3217" spans="14:15" x14ac:dyDescent="0.35">
      <c r="N3217" s="47">
        <v>41946</v>
      </c>
      <c r="O3217" s="95">
        <v>2.36</v>
      </c>
    </row>
    <row r="3218" spans="14:15" x14ac:dyDescent="0.35">
      <c r="N3218" s="47">
        <v>41947</v>
      </c>
      <c r="O3218" s="95">
        <v>2.35</v>
      </c>
    </row>
    <row r="3219" spans="14:15" x14ac:dyDescent="0.35">
      <c r="N3219" s="47">
        <v>41948</v>
      </c>
      <c r="O3219" s="95">
        <v>2.36</v>
      </c>
    </row>
    <row r="3220" spans="14:15" x14ac:dyDescent="0.35">
      <c r="N3220" s="47">
        <v>41949</v>
      </c>
      <c r="O3220" s="95">
        <v>2.39</v>
      </c>
    </row>
    <row r="3221" spans="14:15" x14ac:dyDescent="0.35">
      <c r="N3221" s="47">
        <v>41950</v>
      </c>
      <c r="O3221" s="95">
        <v>2.3199999999999998</v>
      </c>
    </row>
    <row r="3222" spans="14:15" x14ac:dyDescent="0.35">
      <c r="N3222" s="47">
        <v>41953</v>
      </c>
      <c r="O3222" s="95">
        <v>2.38</v>
      </c>
    </row>
    <row r="3223" spans="14:15" x14ac:dyDescent="0.35">
      <c r="N3223" s="47">
        <v>41955</v>
      </c>
      <c r="O3223" s="95">
        <v>2.37</v>
      </c>
    </row>
    <row r="3224" spans="14:15" x14ac:dyDescent="0.35">
      <c r="N3224" s="47">
        <v>41956</v>
      </c>
      <c r="O3224" s="95">
        <v>2.35</v>
      </c>
    </row>
    <row r="3225" spans="14:15" x14ac:dyDescent="0.35">
      <c r="N3225" s="47">
        <v>41957</v>
      </c>
      <c r="O3225" s="95">
        <v>2.3199999999999998</v>
      </c>
    </row>
    <row r="3226" spans="14:15" x14ac:dyDescent="0.35">
      <c r="N3226" s="47">
        <v>41960</v>
      </c>
      <c r="O3226" s="95">
        <v>2.34</v>
      </c>
    </row>
    <row r="3227" spans="14:15" x14ac:dyDescent="0.35">
      <c r="N3227" s="47">
        <v>41961</v>
      </c>
      <c r="O3227" s="95">
        <v>2.3199999999999998</v>
      </c>
    </row>
    <row r="3228" spans="14:15" x14ac:dyDescent="0.35">
      <c r="N3228" s="47">
        <v>41962</v>
      </c>
      <c r="O3228" s="95">
        <v>2.36</v>
      </c>
    </row>
    <row r="3229" spans="14:15" x14ac:dyDescent="0.35">
      <c r="N3229" s="47">
        <v>41963</v>
      </c>
      <c r="O3229" s="95">
        <v>2.34</v>
      </c>
    </row>
    <row r="3230" spans="14:15" x14ac:dyDescent="0.35">
      <c r="N3230" s="47">
        <v>41964</v>
      </c>
      <c r="O3230" s="95">
        <v>2.31</v>
      </c>
    </row>
    <row r="3231" spans="14:15" x14ac:dyDescent="0.35">
      <c r="N3231" s="47">
        <v>41967</v>
      </c>
      <c r="O3231" s="95">
        <v>2.2999999999999998</v>
      </c>
    </row>
    <row r="3232" spans="14:15" x14ac:dyDescent="0.35">
      <c r="N3232" s="47">
        <v>41968</v>
      </c>
      <c r="O3232" s="95">
        <v>2.27</v>
      </c>
    </row>
    <row r="3233" spans="14:15" x14ac:dyDescent="0.35">
      <c r="N3233" s="47">
        <v>41969</v>
      </c>
      <c r="O3233" s="95">
        <v>2.2400000000000002</v>
      </c>
    </row>
    <row r="3234" spans="14:15" x14ac:dyDescent="0.35">
      <c r="N3234" s="47">
        <v>41971</v>
      </c>
      <c r="O3234" s="95">
        <v>2.1800000000000002</v>
      </c>
    </row>
    <row r="3235" spans="14:15" x14ac:dyDescent="0.35">
      <c r="N3235" s="47">
        <v>41974</v>
      </c>
      <c r="O3235" s="95">
        <v>2.2200000000000002</v>
      </c>
    </row>
    <row r="3236" spans="14:15" x14ac:dyDescent="0.35">
      <c r="N3236" s="47">
        <v>41975</v>
      </c>
      <c r="O3236" s="95">
        <v>2.2799999999999998</v>
      </c>
    </row>
    <row r="3237" spans="14:15" x14ac:dyDescent="0.35">
      <c r="N3237" s="47">
        <v>41976</v>
      </c>
      <c r="O3237" s="95">
        <v>2.29</v>
      </c>
    </row>
    <row r="3238" spans="14:15" x14ac:dyDescent="0.35">
      <c r="N3238" s="47">
        <v>41977</v>
      </c>
      <c r="O3238" s="95">
        <v>2.25</v>
      </c>
    </row>
    <row r="3239" spans="14:15" x14ac:dyDescent="0.35">
      <c r="N3239" s="47">
        <v>41978</v>
      </c>
      <c r="O3239" s="95">
        <v>2.31</v>
      </c>
    </row>
    <row r="3240" spans="14:15" x14ac:dyDescent="0.35">
      <c r="N3240" s="47">
        <v>41981</v>
      </c>
      <c r="O3240" s="95">
        <v>2.2599999999999998</v>
      </c>
    </row>
    <row r="3241" spans="14:15" x14ac:dyDescent="0.35">
      <c r="N3241" s="47">
        <v>41982</v>
      </c>
      <c r="O3241" s="95">
        <v>2.2200000000000002</v>
      </c>
    </row>
    <row r="3242" spans="14:15" x14ac:dyDescent="0.35">
      <c r="N3242" s="47">
        <v>41983</v>
      </c>
      <c r="O3242" s="95">
        <v>2.1800000000000002</v>
      </c>
    </row>
    <row r="3243" spans="14:15" x14ac:dyDescent="0.35">
      <c r="N3243" s="47">
        <v>41984</v>
      </c>
      <c r="O3243" s="95">
        <v>2.19</v>
      </c>
    </row>
    <row r="3244" spans="14:15" x14ac:dyDescent="0.35">
      <c r="N3244" s="47">
        <v>41985</v>
      </c>
      <c r="O3244" s="95">
        <v>2.1</v>
      </c>
    </row>
    <row r="3245" spans="14:15" x14ac:dyDescent="0.35">
      <c r="N3245" s="47">
        <v>41988</v>
      </c>
      <c r="O3245" s="95">
        <v>2.12</v>
      </c>
    </row>
    <row r="3246" spans="14:15" x14ac:dyDescent="0.35">
      <c r="N3246" s="47">
        <v>41989</v>
      </c>
      <c r="O3246" s="95">
        <v>2.0699999999999998</v>
      </c>
    </row>
    <row r="3247" spans="14:15" x14ac:dyDescent="0.35">
      <c r="N3247" s="47">
        <v>41990</v>
      </c>
      <c r="O3247" s="95">
        <v>2.14</v>
      </c>
    </row>
    <row r="3248" spans="14:15" x14ac:dyDescent="0.35">
      <c r="N3248" s="47">
        <v>41991</v>
      </c>
      <c r="O3248" s="95">
        <v>2.2200000000000002</v>
      </c>
    </row>
    <row r="3249" spans="14:15" x14ac:dyDescent="0.35">
      <c r="N3249" s="47">
        <v>41992</v>
      </c>
      <c r="O3249" s="95">
        <v>2.17</v>
      </c>
    </row>
    <row r="3250" spans="14:15" x14ac:dyDescent="0.35">
      <c r="N3250" s="47">
        <v>41995</v>
      </c>
      <c r="O3250" s="95">
        <v>2.17</v>
      </c>
    </row>
    <row r="3251" spans="14:15" x14ac:dyDescent="0.35">
      <c r="N3251" s="47">
        <v>41996</v>
      </c>
      <c r="O3251" s="95">
        <v>2.2599999999999998</v>
      </c>
    </row>
    <row r="3252" spans="14:15" x14ac:dyDescent="0.35">
      <c r="N3252" s="47">
        <v>41997</v>
      </c>
      <c r="O3252" s="95">
        <v>2.27</v>
      </c>
    </row>
    <row r="3253" spans="14:15" x14ac:dyDescent="0.35">
      <c r="N3253" s="47">
        <v>41999</v>
      </c>
      <c r="O3253" s="95">
        <v>2.25</v>
      </c>
    </row>
    <row r="3254" spans="14:15" x14ac:dyDescent="0.35">
      <c r="N3254" s="47">
        <v>42002</v>
      </c>
      <c r="O3254" s="95">
        <v>2.2200000000000002</v>
      </c>
    </row>
    <row r="3255" spans="14:15" x14ac:dyDescent="0.35">
      <c r="N3255" s="47">
        <v>42003</v>
      </c>
      <c r="O3255" s="95">
        <v>2.2000000000000002</v>
      </c>
    </row>
    <row r="3256" spans="14:15" x14ac:dyDescent="0.35">
      <c r="N3256" s="47">
        <v>42004</v>
      </c>
      <c r="O3256" s="95">
        <v>2.17</v>
      </c>
    </row>
    <row r="3257" spans="14:15" x14ac:dyDescent="0.35">
      <c r="N3257" s="47">
        <v>42006</v>
      </c>
      <c r="O3257" s="95">
        <v>2.12</v>
      </c>
    </row>
    <row r="3258" spans="14:15" x14ac:dyDescent="0.35">
      <c r="N3258" s="47">
        <v>42009</v>
      </c>
      <c r="O3258" s="95">
        <v>2.04</v>
      </c>
    </row>
    <row r="3259" spans="14:15" x14ac:dyDescent="0.35">
      <c r="N3259" s="47">
        <v>42010</v>
      </c>
      <c r="O3259" s="95">
        <v>1.97</v>
      </c>
    </row>
    <row r="3260" spans="14:15" x14ac:dyDescent="0.35">
      <c r="N3260" s="47">
        <v>42011</v>
      </c>
      <c r="O3260" s="95">
        <v>1.96</v>
      </c>
    </row>
    <row r="3261" spans="14:15" x14ac:dyDescent="0.35">
      <c r="N3261" s="47">
        <v>42012</v>
      </c>
      <c r="O3261" s="95">
        <v>2.0299999999999998</v>
      </c>
    </row>
    <row r="3262" spans="14:15" x14ac:dyDescent="0.35">
      <c r="N3262" s="47">
        <v>42013</v>
      </c>
      <c r="O3262" s="95">
        <v>1.98</v>
      </c>
    </row>
    <row r="3263" spans="14:15" x14ac:dyDescent="0.35">
      <c r="N3263" s="47">
        <v>42016</v>
      </c>
      <c r="O3263" s="95">
        <v>1.92</v>
      </c>
    </row>
    <row r="3264" spans="14:15" x14ac:dyDescent="0.35">
      <c r="N3264" s="47">
        <v>42017</v>
      </c>
      <c r="O3264" s="95">
        <v>1.91</v>
      </c>
    </row>
    <row r="3265" spans="14:15" x14ac:dyDescent="0.35">
      <c r="N3265" s="47">
        <v>42018</v>
      </c>
      <c r="O3265" s="95">
        <v>1.86</v>
      </c>
    </row>
    <row r="3266" spans="14:15" x14ac:dyDescent="0.35">
      <c r="N3266" s="47">
        <v>42019</v>
      </c>
      <c r="O3266" s="95">
        <v>1.77</v>
      </c>
    </row>
    <row r="3267" spans="14:15" x14ac:dyDescent="0.35">
      <c r="N3267" s="47">
        <v>42020</v>
      </c>
      <c r="O3267" s="95">
        <v>1.83</v>
      </c>
    </row>
    <row r="3268" spans="14:15" x14ac:dyDescent="0.35">
      <c r="N3268" s="47">
        <v>42024</v>
      </c>
      <c r="O3268" s="95">
        <v>1.82</v>
      </c>
    </row>
    <row r="3269" spans="14:15" x14ac:dyDescent="0.35">
      <c r="N3269" s="47">
        <v>42025</v>
      </c>
      <c r="O3269" s="95">
        <v>1.87</v>
      </c>
    </row>
    <row r="3270" spans="14:15" x14ac:dyDescent="0.35">
      <c r="N3270" s="47">
        <v>42026</v>
      </c>
      <c r="O3270" s="95">
        <v>1.9</v>
      </c>
    </row>
    <row r="3271" spans="14:15" x14ac:dyDescent="0.35">
      <c r="N3271" s="47">
        <v>42027</v>
      </c>
      <c r="O3271" s="95">
        <v>1.81</v>
      </c>
    </row>
    <row r="3272" spans="14:15" x14ac:dyDescent="0.35">
      <c r="N3272" s="47">
        <v>42030</v>
      </c>
      <c r="O3272" s="95">
        <v>1.83</v>
      </c>
    </row>
    <row r="3273" spans="14:15" x14ac:dyDescent="0.35">
      <c r="N3273" s="47">
        <v>42031</v>
      </c>
      <c r="O3273" s="95">
        <v>1.83</v>
      </c>
    </row>
    <row r="3274" spans="14:15" x14ac:dyDescent="0.35">
      <c r="N3274" s="47">
        <v>42032</v>
      </c>
      <c r="O3274" s="95">
        <v>1.73</v>
      </c>
    </row>
    <row r="3275" spans="14:15" x14ac:dyDescent="0.35">
      <c r="N3275" s="47">
        <v>42033</v>
      </c>
      <c r="O3275" s="95">
        <v>1.77</v>
      </c>
    </row>
    <row r="3276" spans="14:15" x14ac:dyDescent="0.35">
      <c r="N3276" s="47">
        <v>42034</v>
      </c>
      <c r="O3276" s="95">
        <v>1.68</v>
      </c>
    </row>
    <row r="3277" spans="14:15" x14ac:dyDescent="0.35">
      <c r="N3277" s="47">
        <v>42037</v>
      </c>
      <c r="O3277" s="95">
        <v>1.68</v>
      </c>
    </row>
    <row r="3278" spans="14:15" x14ac:dyDescent="0.35">
      <c r="N3278" s="47">
        <v>42038</v>
      </c>
      <c r="O3278" s="95">
        <v>1.79</v>
      </c>
    </row>
    <row r="3279" spans="14:15" x14ac:dyDescent="0.35">
      <c r="N3279" s="47">
        <v>42039</v>
      </c>
      <c r="O3279" s="95">
        <v>1.81</v>
      </c>
    </row>
    <row r="3280" spans="14:15" x14ac:dyDescent="0.35">
      <c r="N3280" s="47">
        <v>42040</v>
      </c>
      <c r="O3280" s="95">
        <v>1.83</v>
      </c>
    </row>
    <row r="3281" spans="14:15" x14ac:dyDescent="0.35">
      <c r="N3281" s="47">
        <v>42041</v>
      </c>
      <c r="O3281" s="95">
        <v>1.95</v>
      </c>
    </row>
    <row r="3282" spans="14:15" x14ac:dyDescent="0.35">
      <c r="N3282" s="47">
        <v>42044</v>
      </c>
      <c r="O3282" s="95">
        <v>1.96</v>
      </c>
    </row>
    <row r="3283" spans="14:15" x14ac:dyDescent="0.35">
      <c r="N3283" s="47">
        <v>42045</v>
      </c>
      <c r="O3283" s="95">
        <v>2.0099999999999998</v>
      </c>
    </row>
    <row r="3284" spans="14:15" x14ac:dyDescent="0.35">
      <c r="N3284" s="47">
        <v>42046</v>
      </c>
      <c r="O3284" s="95">
        <v>2</v>
      </c>
    </row>
    <row r="3285" spans="14:15" x14ac:dyDescent="0.35">
      <c r="N3285" s="47">
        <v>42047</v>
      </c>
      <c r="O3285" s="95">
        <v>1.99</v>
      </c>
    </row>
    <row r="3286" spans="14:15" x14ac:dyDescent="0.35">
      <c r="N3286" s="47">
        <v>42048</v>
      </c>
      <c r="O3286" s="95">
        <v>2.02</v>
      </c>
    </row>
    <row r="3287" spans="14:15" x14ac:dyDescent="0.35">
      <c r="N3287" s="47">
        <v>42052</v>
      </c>
      <c r="O3287" s="95">
        <v>2.14</v>
      </c>
    </row>
    <row r="3288" spans="14:15" x14ac:dyDescent="0.35">
      <c r="N3288" s="47">
        <v>42053</v>
      </c>
      <c r="O3288" s="95">
        <v>2.0699999999999998</v>
      </c>
    </row>
    <row r="3289" spans="14:15" x14ac:dyDescent="0.35">
      <c r="N3289" s="47">
        <v>42054</v>
      </c>
      <c r="O3289" s="95">
        <v>2.11</v>
      </c>
    </row>
    <row r="3290" spans="14:15" x14ac:dyDescent="0.35">
      <c r="N3290" s="47">
        <v>42055</v>
      </c>
      <c r="O3290" s="95">
        <v>2.13</v>
      </c>
    </row>
    <row r="3291" spans="14:15" x14ac:dyDescent="0.35">
      <c r="N3291" s="47">
        <v>42058</v>
      </c>
      <c r="O3291" s="95">
        <v>2.06</v>
      </c>
    </row>
    <row r="3292" spans="14:15" x14ac:dyDescent="0.35">
      <c r="N3292" s="47">
        <v>42059</v>
      </c>
      <c r="O3292" s="95">
        <v>1.99</v>
      </c>
    </row>
    <row r="3293" spans="14:15" x14ac:dyDescent="0.35">
      <c r="N3293" s="47">
        <v>42060</v>
      </c>
      <c r="O3293" s="95">
        <v>1.96</v>
      </c>
    </row>
    <row r="3294" spans="14:15" x14ac:dyDescent="0.35">
      <c r="N3294" s="47">
        <v>42061</v>
      </c>
      <c r="O3294" s="95">
        <v>2.0299999999999998</v>
      </c>
    </row>
    <row r="3295" spans="14:15" x14ac:dyDescent="0.35">
      <c r="N3295" s="47">
        <v>42062</v>
      </c>
      <c r="O3295" s="95">
        <v>2</v>
      </c>
    </row>
    <row r="3296" spans="14:15" x14ac:dyDescent="0.35">
      <c r="N3296" s="47">
        <v>42065</v>
      </c>
      <c r="O3296" s="95">
        <v>2.08</v>
      </c>
    </row>
    <row r="3297" spans="14:15" x14ac:dyDescent="0.35">
      <c r="N3297" s="47">
        <v>42066</v>
      </c>
      <c r="O3297" s="95">
        <v>2.12</v>
      </c>
    </row>
    <row r="3298" spans="14:15" x14ac:dyDescent="0.35">
      <c r="N3298" s="47">
        <v>42067</v>
      </c>
      <c r="O3298" s="95">
        <v>2.12</v>
      </c>
    </row>
    <row r="3299" spans="14:15" x14ac:dyDescent="0.35">
      <c r="N3299" s="47">
        <v>42068</v>
      </c>
      <c r="O3299" s="95">
        <v>2.11</v>
      </c>
    </row>
    <row r="3300" spans="14:15" x14ac:dyDescent="0.35">
      <c r="N3300" s="47">
        <v>42069</v>
      </c>
      <c r="O3300" s="95">
        <v>2.2400000000000002</v>
      </c>
    </row>
    <row r="3301" spans="14:15" x14ac:dyDescent="0.35">
      <c r="N3301" s="47">
        <v>42072</v>
      </c>
      <c r="O3301" s="95">
        <v>2.2000000000000002</v>
      </c>
    </row>
    <row r="3302" spans="14:15" x14ac:dyDescent="0.35">
      <c r="N3302" s="47">
        <v>42073</v>
      </c>
      <c r="O3302" s="95">
        <v>2.14</v>
      </c>
    </row>
    <row r="3303" spans="14:15" x14ac:dyDescent="0.35">
      <c r="N3303" s="47">
        <v>42074</v>
      </c>
      <c r="O3303" s="95">
        <v>2.11</v>
      </c>
    </row>
    <row r="3304" spans="14:15" x14ac:dyDescent="0.35">
      <c r="N3304" s="47">
        <v>42075</v>
      </c>
      <c r="O3304" s="95">
        <v>2.1</v>
      </c>
    </row>
    <row r="3305" spans="14:15" x14ac:dyDescent="0.35">
      <c r="N3305" s="47">
        <v>42076</v>
      </c>
      <c r="O3305" s="95">
        <v>2.13</v>
      </c>
    </row>
    <row r="3306" spans="14:15" x14ac:dyDescent="0.35">
      <c r="N3306" s="47">
        <v>42079</v>
      </c>
      <c r="O3306" s="95">
        <v>2.1</v>
      </c>
    </row>
    <row r="3307" spans="14:15" x14ac:dyDescent="0.35">
      <c r="N3307" s="47">
        <v>42080</v>
      </c>
      <c r="O3307" s="95">
        <v>2.06</v>
      </c>
    </row>
    <row r="3308" spans="14:15" x14ac:dyDescent="0.35">
      <c r="N3308" s="47">
        <v>42081</v>
      </c>
      <c r="O3308" s="95">
        <v>1.93</v>
      </c>
    </row>
    <row r="3309" spans="14:15" x14ac:dyDescent="0.35">
      <c r="N3309" s="47">
        <v>42082</v>
      </c>
      <c r="O3309" s="95">
        <v>1.98</v>
      </c>
    </row>
    <row r="3310" spans="14:15" x14ac:dyDescent="0.35">
      <c r="N3310" s="47">
        <v>42083</v>
      </c>
      <c r="O3310" s="95">
        <v>1.93</v>
      </c>
    </row>
    <row r="3311" spans="14:15" x14ac:dyDescent="0.35">
      <c r="N3311" s="47">
        <v>42086</v>
      </c>
      <c r="O3311" s="95">
        <v>1.92</v>
      </c>
    </row>
    <row r="3312" spans="14:15" x14ac:dyDescent="0.35">
      <c r="N3312" s="47">
        <v>42087</v>
      </c>
      <c r="O3312" s="95">
        <v>1.88</v>
      </c>
    </row>
    <row r="3313" spans="14:15" x14ac:dyDescent="0.35">
      <c r="N3313" s="47">
        <v>42088</v>
      </c>
      <c r="O3313" s="95">
        <v>1.93</v>
      </c>
    </row>
    <row r="3314" spans="14:15" x14ac:dyDescent="0.35">
      <c r="N3314" s="47">
        <v>42089</v>
      </c>
      <c r="O3314" s="95">
        <v>2.0099999999999998</v>
      </c>
    </row>
    <row r="3315" spans="14:15" x14ac:dyDescent="0.35">
      <c r="N3315" s="47">
        <v>42090</v>
      </c>
      <c r="O3315" s="95">
        <v>1.95</v>
      </c>
    </row>
    <row r="3316" spans="14:15" x14ac:dyDescent="0.35">
      <c r="N3316" s="47">
        <v>42093</v>
      </c>
      <c r="O3316" s="95">
        <v>1.96</v>
      </c>
    </row>
    <row r="3317" spans="14:15" x14ac:dyDescent="0.35">
      <c r="N3317" s="47">
        <v>42094</v>
      </c>
      <c r="O3317" s="95">
        <v>1.94</v>
      </c>
    </row>
    <row r="3318" spans="14:15" x14ac:dyDescent="0.35">
      <c r="N3318" s="47">
        <v>42095</v>
      </c>
      <c r="O3318" s="95">
        <v>1.87</v>
      </c>
    </row>
    <row r="3319" spans="14:15" x14ac:dyDescent="0.35">
      <c r="N3319" s="47">
        <v>42096</v>
      </c>
      <c r="O3319" s="95">
        <v>1.92</v>
      </c>
    </row>
    <row r="3320" spans="14:15" x14ac:dyDescent="0.35">
      <c r="N3320" s="47">
        <v>42097</v>
      </c>
      <c r="O3320" s="95">
        <v>1.85</v>
      </c>
    </row>
    <row r="3321" spans="14:15" x14ac:dyDescent="0.35">
      <c r="N3321" s="47">
        <v>42100</v>
      </c>
      <c r="O3321" s="95">
        <v>1.92</v>
      </c>
    </row>
    <row r="3322" spans="14:15" x14ac:dyDescent="0.35">
      <c r="N3322" s="47">
        <v>42101</v>
      </c>
      <c r="O3322" s="95">
        <v>1.89</v>
      </c>
    </row>
    <row r="3323" spans="14:15" x14ac:dyDescent="0.35">
      <c r="N3323" s="47">
        <v>42102</v>
      </c>
      <c r="O3323" s="95">
        <v>1.92</v>
      </c>
    </row>
    <row r="3324" spans="14:15" x14ac:dyDescent="0.35">
      <c r="N3324" s="47">
        <v>42103</v>
      </c>
      <c r="O3324" s="95">
        <v>1.97</v>
      </c>
    </row>
    <row r="3325" spans="14:15" x14ac:dyDescent="0.35">
      <c r="N3325" s="47">
        <v>42104</v>
      </c>
      <c r="O3325" s="95">
        <v>1.96</v>
      </c>
    </row>
    <row r="3326" spans="14:15" x14ac:dyDescent="0.35">
      <c r="N3326" s="47">
        <v>42107</v>
      </c>
      <c r="O3326" s="95">
        <v>1.94</v>
      </c>
    </row>
    <row r="3327" spans="14:15" x14ac:dyDescent="0.35">
      <c r="N3327" s="47">
        <v>42108</v>
      </c>
      <c r="O3327" s="95">
        <v>1.9</v>
      </c>
    </row>
    <row r="3328" spans="14:15" x14ac:dyDescent="0.35">
      <c r="N3328" s="47">
        <v>42109</v>
      </c>
      <c r="O3328" s="95">
        <v>1.91</v>
      </c>
    </row>
    <row r="3329" spans="14:15" x14ac:dyDescent="0.35">
      <c r="N3329" s="47">
        <v>42110</v>
      </c>
      <c r="O3329" s="95">
        <v>1.9</v>
      </c>
    </row>
    <row r="3330" spans="14:15" x14ac:dyDescent="0.35">
      <c r="N3330" s="47">
        <v>42111</v>
      </c>
      <c r="O3330" s="95">
        <v>1.87</v>
      </c>
    </row>
    <row r="3331" spans="14:15" x14ac:dyDescent="0.35">
      <c r="N3331" s="47">
        <v>42114</v>
      </c>
      <c r="O3331" s="95">
        <v>1.9</v>
      </c>
    </row>
    <row r="3332" spans="14:15" x14ac:dyDescent="0.35">
      <c r="N3332" s="47">
        <v>42115</v>
      </c>
      <c r="O3332" s="95">
        <v>1.92</v>
      </c>
    </row>
    <row r="3333" spans="14:15" x14ac:dyDescent="0.35">
      <c r="N3333" s="47">
        <v>42116</v>
      </c>
      <c r="O3333" s="95">
        <v>1.99</v>
      </c>
    </row>
    <row r="3334" spans="14:15" x14ac:dyDescent="0.35">
      <c r="N3334" s="47">
        <v>42117</v>
      </c>
      <c r="O3334" s="95">
        <v>1.96</v>
      </c>
    </row>
    <row r="3335" spans="14:15" x14ac:dyDescent="0.35">
      <c r="N3335" s="47">
        <v>42118</v>
      </c>
      <c r="O3335" s="95">
        <v>1.93</v>
      </c>
    </row>
    <row r="3336" spans="14:15" x14ac:dyDescent="0.35">
      <c r="N3336" s="47">
        <v>42121</v>
      </c>
      <c r="O3336" s="95">
        <v>1.94</v>
      </c>
    </row>
    <row r="3337" spans="14:15" x14ac:dyDescent="0.35">
      <c r="N3337" s="47">
        <v>42122</v>
      </c>
      <c r="O3337" s="95">
        <v>2</v>
      </c>
    </row>
    <row r="3338" spans="14:15" x14ac:dyDescent="0.35">
      <c r="N3338" s="47">
        <v>42123</v>
      </c>
      <c r="O3338" s="95">
        <v>2.06</v>
      </c>
    </row>
    <row r="3339" spans="14:15" x14ac:dyDescent="0.35">
      <c r="N3339" s="47">
        <v>42124</v>
      </c>
      <c r="O3339" s="95">
        <v>2.0499999999999998</v>
      </c>
    </row>
    <row r="3340" spans="14:15" x14ac:dyDescent="0.35">
      <c r="N3340" s="47">
        <v>42125</v>
      </c>
      <c r="O3340" s="95">
        <v>2.12</v>
      </c>
    </row>
    <row r="3341" spans="14:15" x14ac:dyDescent="0.35">
      <c r="N3341" s="47">
        <v>42128</v>
      </c>
      <c r="O3341" s="95">
        <v>2.16</v>
      </c>
    </row>
    <row r="3342" spans="14:15" x14ac:dyDescent="0.35">
      <c r="N3342" s="47">
        <v>42129</v>
      </c>
      <c r="O3342" s="95">
        <v>2.19</v>
      </c>
    </row>
    <row r="3343" spans="14:15" x14ac:dyDescent="0.35">
      <c r="N3343" s="47">
        <v>42130</v>
      </c>
      <c r="O3343" s="95">
        <v>2.25</v>
      </c>
    </row>
    <row r="3344" spans="14:15" x14ac:dyDescent="0.35">
      <c r="N3344" s="47">
        <v>42131</v>
      </c>
      <c r="O3344" s="95">
        <v>2.1800000000000002</v>
      </c>
    </row>
    <row r="3345" spans="14:15" x14ac:dyDescent="0.35">
      <c r="N3345" s="47">
        <v>42132</v>
      </c>
      <c r="O3345" s="95">
        <v>2.16</v>
      </c>
    </row>
    <row r="3346" spans="14:15" x14ac:dyDescent="0.35">
      <c r="N3346" s="47">
        <v>42135</v>
      </c>
      <c r="O3346" s="95">
        <v>2.2799999999999998</v>
      </c>
    </row>
    <row r="3347" spans="14:15" x14ac:dyDescent="0.35">
      <c r="N3347" s="47">
        <v>42136</v>
      </c>
      <c r="O3347" s="95">
        <v>2.2799999999999998</v>
      </c>
    </row>
    <row r="3348" spans="14:15" x14ac:dyDescent="0.35">
      <c r="N3348" s="47">
        <v>42137</v>
      </c>
      <c r="O3348" s="95">
        <v>2.27</v>
      </c>
    </row>
    <row r="3349" spans="14:15" x14ac:dyDescent="0.35">
      <c r="N3349" s="47">
        <v>42138</v>
      </c>
      <c r="O3349" s="95">
        <v>2.23</v>
      </c>
    </row>
    <row r="3350" spans="14:15" x14ac:dyDescent="0.35">
      <c r="N3350" s="47">
        <v>42139</v>
      </c>
      <c r="O3350" s="95">
        <v>2.14</v>
      </c>
    </row>
    <row r="3351" spans="14:15" x14ac:dyDescent="0.35">
      <c r="N3351" s="47">
        <v>42142</v>
      </c>
      <c r="O3351" s="95">
        <v>2.23</v>
      </c>
    </row>
    <row r="3352" spans="14:15" x14ac:dyDescent="0.35">
      <c r="N3352" s="47">
        <v>42143</v>
      </c>
      <c r="O3352" s="95">
        <v>2.27</v>
      </c>
    </row>
    <row r="3353" spans="14:15" x14ac:dyDescent="0.35">
      <c r="N3353" s="47">
        <v>42144</v>
      </c>
      <c r="O3353" s="95">
        <v>2.2599999999999998</v>
      </c>
    </row>
    <row r="3354" spans="14:15" x14ac:dyDescent="0.35">
      <c r="N3354" s="47">
        <v>42145</v>
      </c>
      <c r="O3354" s="95">
        <v>2.19</v>
      </c>
    </row>
    <row r="3355" spans="14:15" x14ac:dyDescent="0.35">
      <c r="N3355" s="47">
        <v>42146</v>
      </c>
      <c r="O3355" s="95">
        <v>2.21</v>
      </c>
    </row>
    <row r="3356" spans="14:15" x14ac:dyDescent="0.35">
      <c r="N3356" s="47">
        <v>42150</v>
      </c>
      <c r="O3356" s="95">
        <v>2.14</v>
      </c>
    </row>
    <row r="3357" spans="14:15" x14ac:dyDescent="0.35">
      <c r="N3357" s="47">
        <v>42151</v>
      </c>
      <c r="O3357" s="95">
        <v>2.14</v>
      </c>
    </row>
    <row r="3358" spans="14:15" x14ac:dyDescent="0.35">
      <c r="N3358" s="47">
        <v>42152</v>
      </c>
      <c r="O3358" s="95">
        <v>2.13</v>
      </c>
    </row>
    <row r="3359" spans="14:15" x14ac:dyDescent="0.35">
      <c r="N3359" s="47">
        <v>42153</v>
      </c>
      <c r="O3359" s="95">
        <v>2.12</v>
      </c>
    </row>
    <row r="3360" spans="14:15" x14ac:dyDescent="0.35">
      <c r="N3360" s="47">
        <v>42156</v>
      </c>
      <c r="O3360" s="95">
        <v>2.19</v>
      </c>
    </row>
    <row r="3361" spans="14:15" x14ac:dyDescent="0.35">
      <c r="N3361" s="47">
        <v>42157</v>
      </c>
      <c r="O3361" s="95">
        <v>2.27</v>
      </c>
    </row>
    <row r="3362" spans="14:15" x14ac:dyDescent="0.35">
      <c r="N3362" s="47">
        <v>42158</v>
      </c>
      <c r="O3362" s="95">
        <v>2.38</v>
      </c>
    </row>
    <row r="3363" spans="14:15" x14ac:dyDescent="0.35">
      <c r="N3363" s="47">
        <v>42159</v>
      </c>
      <c r="O3363" s="95">
        <v>2.31</v>
      </c>
    </row>
    <row r="3364" spans="14:15" x14ac:dyDescent="0.35">
      <c r="N3364" s="47">
        <v>42160</v>
      </c>
      <c r="O3364" s="95">
        <v>2.41</v>
      </c>
    </row>
    <row r="3365" spans="14:15" x14ac:dyDescent="0.35">
      <c r="N3365" s="47">
        <v>42163</v>
      </c>
      <c r="O3365" s="95">
        <v>2.39</v>
      </c>
    </row>
    <row r="3366" spans="14:15" x14ac:dyDescent="0.35">
      <c r="N3366" s="47">
        <v>42164</v>
      </c>
      <c r="O3366" s="95">
        <v>2.42</v>
      </c>
    </row>
    <row r="3367" spans="14:15" x14ac:dyDescent="0.35">
      <c r="N3367" s="47">
        <v>42165</v>
      </c>
      <c r="O3367" s="95">
        <v>2.5</v>
      </c>
    </row>
    <row r="3368" spans="14:15" x14ac:dyDescent="0.35">
      <c r="N3368" s="47">
        <v>42166</v>
      </c>
      <c r="O3368" s="95">
        <v>2.39</v>
      </c>
    </row>
    <row r="3369" spans="14:15" x14ac:dyDescent="0.35">
      <c r="N3369" s="47">
        <v>42167</v>
      </c>
      <c r="O3369" s="95">
        <v>2.39</v>
      </c>
    </row>
    <row r="3370" spans="14:15" x14ac:dyDescent="0.35">
      <c r="N3370" s="47">
        <v>42170</v>
      </c>
      <c r="O3370" s="95">
        <v>2.36</v>
      </c>
    </row>
    <row r="3371" spans="14:15" x14ac:dyDescent="0.35">
      <c r="N3371" s="47">
        <v>42171</v>
      </c>
      <c r="O3371" s="95">
        <v>2.3199999999999998</v>
      </c>
    </row>
    <row r="3372" spans="14:15" x14ac:dyDescent="0.35">
      <c r="N3372" s="47">
        <v>42172</v>
      </c>
      <c r="O3372" s="95">
        <v>2.3199999999999998</v>
      </c>
    </row>
    <row r="3373" spans="14:15" x14ac:dyDescent="0.35">
      <c r="N3373" s="47">
        <v>42173</v>
      </c>
      <c r="O3373" s="95">
        <v>2.35</v>
      </c>
    </row>
    <row r="3374" spans="14:15" x14ac:dyDescent="0.35">
      <c r="N3374" s="47">
        <v>42174</v>
      </c>
      <c r="O3374" s="95">
        <v>2.2599999999999998</v>
      </c>
    </row>
    <row r="3375" spans="14:15" x14ac:dyDescent="0.35">
      <c r="N3375" s="47">
        <v>42177</v>
      </c>
      <c r="O3375" s="95">
        <v>2.37</v>
      </c>
    </row>
    <row r="3376" spans="14:15" x14ac:dyDescent="0.35">
      <c r="N3376" s="47">
        <v>42178</v>
      </c>
      <c r="O3376" s="95">
        <v>2.42</v>
      </c>
    </row>
    <row r="3377" spans="14:15" x14ac:dyDescent="0.35">
      <c r="N3377" s="47">
        <v>42179</v>
      </c>
      <c r="O3377" s="95">
        <v>2.38</v>
      </c>
    </row>
    <row r="3378" spans="14:15" x14ac:dyDescent="0.35">
      <c r="N3378" s="47">
        <v>42180</v>
      </c>
      <c r="O3378" s="95">
        <v>2.4</v>
      </c>
    </row>
    <row r="3379" spans="14:15" x14ac:dyDescent="0.35">
      <c r="N3379" s="47">
        <v>42181</v>
      </c>
      <c r="O3379" s="95">
        <v>2.4900000000000002</v>
      </c>
    </row>
    <row r="3380" spans="14:15" x14ac:dyDescent="0.35">
      <c r="N3380" s="47">
        <v>42184</v>
      </c>
      <c r="O3380" s="95">
        <v>2.33</v>
      </c>
    </row>
    <row r="3381" spans="14:15" x14ac:dyDescent="0.35">
      <c r="N3381" s="47">
        <v>42185</v>
      </c>
      <c r="O3381" s="95">
        <v>2.35</v>
      </c>
    </row>
    <row r="3382" spans="14:15" x14ac:dyDescent="0.35">
      <c r="N3382" s="47">
        <v>42186</v>
      </c>
      <c r="O3382" s="95">
        <v>2.4300000000000002</v>
      </c>
    </row>
    <row r="3383" spans="14:15" x14ac:dyDescent="0.35">
      <c r="N3383" s="47">
        <v>42187</v>
      </c>
      <c r="O3383" s="95">
        <v>2.4</v>
      </c>
    </row>
    <row r="3384" spans="14:15" x14ac:dyDescent="0.35">
      <c r="N3384" s="47">
        <v>42191</v>
      </c>
      <c r="O3384" s="95">
        <v>2.2999999999999998</v>
      </c>
    </row>
    <row r="3385" spans="14:15" x14ac:dyDescent="0.35">
      <c r="N3385" s="47">
        <v>42192</v>
      </c>
      <c r="O3385" s="95">
        <v>2.27</v>
      </c>
    </row>
    <row r="3386" spans="14:15" x14ac:dyDescent="0.35">
      <c r="N3386" s="47">
        <v>42193</v>
      </c>
      <c r="O3386" s="95">
        <v>2.2200000000000002</v>
      </c>
    </row>
    <row r="3387" spans="14:15" x14ac:dyDescent="0.35">
      <c r="N3387" s="47">
        <v>42194</v>
      </c>
      <c r="O3387" s="95">
        <v>2.3199999999999998</v>
      </c>
    </row>
    <row r="3388" spans="14:15" x14ac:dyDescent="0.35">
      <c r="N3388" s="47">
        <v>42195</v>
      </c>
      <c r="O3388" s="95">
        <v>2.42</v>
      </c>
    </row>
    <row r="3389" spans="14:15" x14ac:dyDescent="0.35">
      <c r="N3389" s="47">
        <v>42198</v>
      </c>
      <c r="O3389" s="95">
        <v>2.44</v>
      </c>
    </row>
    <row r="3390" spans="14:15" x14ac:dyDescent="0.35">
      <c r="N3390" s="47">
        <v>42199</v>
      </c>
      <c r="O3390" s="95">
        <v>2.41</v>
      </c>
    </row>
    <row r="3391" spans="14:15" x14ac:dyDescent="0.35">
      <c r="N3391" s="47">
        <v>42200</v>
      </c>
      <c r="O3391" s="95">
        <v>2.36</v>
      </c>
    </row>
    <row r="3392" spans="14:15" x14ac:dyDescent="0.35">
      <c r="N3392" s="47">
        <v>42201</v>
      </c>
      <c r="O3392" s="95">
        <v>2.36</v>
      </c>
    </row>
    <row r="3393" spans="14:15" x14ac:dyDescent="0.35">
      <c r="N3393" s="47">
        <v>42202</v>
      </c>
      <c r="O3393" s="95">
        <v>2.34</v>
      </c>
    </row>
    <row r="3394" spans="14:15" x14ac:dyDescent="0.35">
      <c r="N3394" s="47">
        <v>42205</v>
      </c>
      <c r="O3394" s="95">
        <v>2.38</v>
      </c>
    </row>
    <row r="3395" spans="14:15" x14ac:dyDescent="0.35">
      <c r="N3395" s="47">
        <v>42206</v>
      </c>
      <c r="O3395" s="95">
        <v>2.35</v>
      </c>
    </row>
    <row r="3396" spans="14:15" x14ac:dyDescent="0.35">
      <c r="N3396" s="47">
        <v>42207</v>
      </c>
      <c r="O3396" s="95">
        <v>2.33</v>
      </c>
    </row>
    <row r="3397" spans="14:15" x14ac:dyDescent="0.35">
      <c r="N3397" s="47">
        <v>42208</v>
      </c>
      <c r="O3397" s="95">
        <v>2.2799999999999998</v>
      </c>
    </row>
    <row r="3398" spans="14:15" x14ac:dyDescent="0.35">
      <c r="N3398" s="47">
        <v>42209</v>
      </c>
      <c r="O3398" s="95">
        <v>2.27</v>
      </c>
    </row>
    <row r="3399" spans="14:15" x14ac:dyDescent="0.35">
      <c r="N3399" s="47">
        <v>42212</v>
      </c>
      <c r="O3399" s="95">
        <v>2.23</v>
      </c>
    </row>
    <row r="3400" spans="14:15" x14ac:dyDescent="0.35">
      <c r="N3400" s="47">
        <v>42213</v>
      </c>
      <c r="O3400" s="95">
        <v>2.2599999999999998</v>
      </c>
    </row>
    <row r="3401" spans="14:15" x14ac:dyDescent="0.35">
      <c r="N3401" s="47">
        <v>42214</v>
      </c>
      <c r="O3401" s="95">
        <v>2.29</v>
      </c>
    </row>
    <row r="3402" spans="14:15" x14ac:dyDescent="0.35">
      <c r="N3402" s="47">
        <v>42215</v>
      </c>
      <c r="O3402" s="95">
        <v>2.2799999999999998</v>
      </c>
    </row>
    <row r="3403" spans="14:15" x14ac:dyDescent="0.35">
      <c r="N3403" s="47">
        <v>42216</v>
      </c>
      <c r="O3403" s="95">
        <v>2.2000000000000002</v>
      </c>
    </row>
    <row r="3404" spans="14:15" x14ac:dyDescent="0.35">
      <c r="N3404" s="47">
        <v>42219</v>
      </c>
      <c r="O3404" s="95">
        <v>2.16</v>
      </c>
    </row>
    <row r="3405" spans="14:15" x14ac:dyDescent="0.35">
      <c r="N3405" s="47">
        <v>42220</v>
      </c>
      <c r="O3405" s="95">
        <v>2.23</v>
      </c>
    </row>
    <row r="3406" spans="14:15" x14ac:dyDescent="0.35">
      <c r="N3406" s="47">
        <v>42221</v>
      </c>
      <c r="O3406" s="95">
        <v>2.2799999999999998</v>
      </c>
    </row>
    <row r="3407" spans="14:15" x14ac:dyDescent="0.35">
      <c r="N3407" s="47">
        <v>42222</v>
      </c>
      <c r="O3407" s="95">
        <v>2.23</v>
      </c>
    </row>
    <row r="3408" spans="14:15" x14ac:dyDescent="0.35">
      <c r="N3408" s="47">
        <v>42223</v>
      </c>
      <c r="O3408" s="95">
        <v>2.1800000000000002</v>
      </c>
    </row>
    <row r="3409" spans="14:15" x14ac:dyDescent="0.35">
      <c r="N3409" s="47">
        <v>42226</v>
      </c>
      <c r="O3409" s="95">
        <v>2.2400000000000002</v>
      </c>
    </row>
    <row r="3410" spans="14:15" x14ac:dyDescent="0.35">
      <c r="N3410" s="47">
        <v>42227</v>
      </c>
      <c r="O3410" s="95">
        <v>2.15</v>
      </c>
    </row>
    <row r="3411" spans="14:15" x14ac:dyDescent="0.35">
      <c r="N3411" s="47">
        <v>42228</v>
      </c>
      <c r="O3411" s="95">
        <v>2.14</v>
      </c>
    </row>
    <row r="3412" spans="14:15" x14ac:dyDescent="0.35">
      <c r="N3412" s="47">
        <v>42229</v>
      </c>
      <c r="O3412" s="95">
        <v>2.19</v>
      </c>
    </row>
    <row r="3413" spans="14:15" x14ac:dyDescent="0.35">
      <c r="N3413" s="47">
        <v>42230</v>
      </c>
      <c r="O3413" s="95">
        <v>2.2000000000000002</v>
      </c>
    </row>
    <row r="3414" spans="14:15" x14ac:dyDescent="0.35">
      <c r="N3414" s="47">
        <v>42233</v>
      </c>
      <c r="O3414" s="95">
        <v>2.16</v>
      </c>
    </row>
    <row r="3415" spans="14:15" x14ac:dyDescent="0.35">
      <c r="N3415" s="47">
        <v>42234</v>
      </c>
      <c r="O3415" s="95">
        <v>2.2000000000000002</v>
      </c>
    </row>
    <row r="3416" spans="14:15" x14ac:dyDescent="0.35">
      <c r="N3416" s="47">
        <v>42235</v>
      </c>
      <c r="O3416" s="95">
        <v>2.12</v>
      </c>
    </row>
    <row r="3417" spans="14:15" x14ac:dyDescent="0.35">
      <c r="N3417" s="47">
        <v>42236</v>
      </c>
      <c r="O3417" s="95">
        <v>2.09</v>
      </c>
    </row>
    <row r="3418" spans="14:15" x14ac:dyDescent="0.35">
      <c r="N3418" s="47">
        <v>42237</v>
      </c>
      <c r="O3418" s="95">
        <v>2.0499999999999998</v>
      </c>
    </row>
    <row r="3419" spans="14:15" x14ac:dyDescent="0.35">
      <c r="N3419" s="47">
        <v>42240</v>
      </c>
      <c r="O3419" s="95">
        <v>2.0099999999999998</v>
      </c>
    </row>
    <row r="3420" spans="14:15" x14ac:dyDescent="0.35">
      <c r="N3420" s="47">
        <v>42241</v>
      </c>
      <c r="O3420" s="95">
        <v>2.12</v>
      </c>
    </row>
    <row r="3421" spans="14:15" x14ac:dyDescent="0.35">
      <c r="N3421" s="47">
        <v>42242</v>
      </c>
      <c r="O3421" s="95">
        <v>2.1800000000000002</v>
      </c>
    </row>
    <row r="3422" spans="14:15" x14ac:dyDescent="0.35">
      <c r="N3422" s="47">
        <v>42243</v>
      </c>
      <c r="O3422" s="95">
        <v>2.1800000000000002</v>
      </c>
    </row>
    <row r="3423" spans="14:15" x14ac:dyDescent="0.35">
      <c r="N3423" s="47">
        <v>42244</v>
      </c>
      <c r="O3423" s="95">
        <v>2.19</v>
      </c>
    </row>
    <row r="3424" spans="14:15" x14ac:dyDescent="0.35">
      <c r="N3424" s="47">
        <v>42247</v>
      </c>
      <c r="O3424" s="95">
        <v>2.21</v>
      </c>
    </row>
    <row r="3425" spans="14:15" x14ac:dyDescent="0.35">
      <c r="N3425" s="47">
        <v>42248</v>
      </c>
      <c r="O3425" s="95">
        <v>2.17</v>
      </c>
    </row>
    <row r="3426" spans="14:15" x14ac:dyDescent="0.35">
      <c r="N3426" s="47">
        <v>42249</v>
      </c>
      <c r="O3426" s="95">
        <v>2.2000000000000002</v>
      </c>
    </row>
    <row r="3427" spans="14:15" x14ac:dyDescent="0.35">
      <c r="N3427" s="47">
        <v>42250</v>
      </c>
      <c r="O3427" s="95">
        <v>2.1800000000000002</v>
      </c>
    </row>
    <row r="3428" spans="14:15" x14ac:dyDescent="0.35">
      <c r="N3428" s="47">
        <v>42251</v>
      </c>
      <c r="O3428" s="95">
        <v>2.13</v>
      </c>
    </row>
    <row r="3429" spans="14:15" x14ac:dyDescent="0.35">
      <c r="N3429" s="47">
        <v>42255</v>
      </c>
      <c r="O3429" s="95">
        <v>2.2000000000000002</v>
      </c>
    </row>
    <row r="3430" spans="14:15" x14ac:dyDescent="0.35">
      <c r="N3430" s="47">
        <v>42256</v>
      </c>
      <c r="O3430" s="95">
        <v>2.21</v>
      </c>
    </row>
    <row r="3431" spans="14:15" x14ac:dyDescent="0.35">
      <c r="N3431" s="47">
        <v>42257</v>
      </c>
      <c r="O3431" s="95">
        <v>2.23</v>
      </c>
    </row>
    <row r="3432" spans="14:15" x14ac:dyDescent="0.35">
      <c r="N3432" s="47">
        <v>42258</v>
      </c>
      <c r="O3432" s="95">
        <v>2.2000000000000002</v>
      </c>
    </row>
    <row r="3433" spans="14:15" x14ac:dyDescent="0.35">
      <c r="N3433" s="47">
        <v>42261</v>
      </c>
      <c r="O3433" s="95">
        <v>2.1800000000000002</v>
      </c>
    </row>
    <row r="3434" spans="14:15" x14ac:dyDescent="0.35">
      <c r="N3434" s="47">
        <v>42262</v>
      </c>
      <c r="O3434" s="95">
        <v>2.2799999999999998</v>
      </c>
    </row>
    <row r="3435" spans="14:15" x14ac:dyDescent="0.35">
      <c r="N3435" s="47">
        <v>42263</v>
      </c>
      <c r="O3435" s="95">
        <v>2.2999999999999998</v>
      </c>
    </row>
    <row r="3436" spans="14:15" x14ac:dyDescent="0.35">
      <c r="N3436" s="47">
        <v>42264</v>
      </c>
      <c r="O3436" s="95">
        <v>2.21</v>
      </c>
    </row>
    <row r="3437" spans="14:15" x14ac:dyDescent="0.35">
      <c r="N3437" s="47">
        <v>42265</v>
      </c>
      <c r="O3437" s="95">
        <v>2.13</v>
      </c>
    </row>
    <row r="3438" spans="14:15" x14ac:dyDescent="0.35">
      <c r="N3438" s="47">
        <v>42268</v>
      </c>
      <c r="O3438" s="95">
        <v>2.2000000000000002</v>
      </c>
    </row>
    <row r="3439" spans="14:15" x14ac:dyDescent="0.35">
      <c r="N3439" s="47">
        <v>42269</v>
      </c>
      <c r="O3439" s="95">
        <v>2.14</v>
      </c>
    </row>
    <row r="3440" spans="14:15" x14ac:dyDescent="0.35">
      <c r="N3440" s="47">
        <v>42270</v>
      </c>
      <c r="O3440" s="95">
        <v>2.16</v>
      </c>
    </row>
    <row r="3441" spans="14:15" x14ac:dyDescent="0.35">
      <c r="N3441" s="47">
        <v>42271</v>
      </c>
      <c r="O3441" s="95">
        <v>2.13</v>
      </c>
    </row>
    <row r="3442" spans="14:15" x14ac:dyDescent="0.35">
      <c r="N3442" s="47">
        <v>42272</v>
      </c>
      <c r="O3442" s="95">
        <v>2.17</v>
      </c>
    </row>
    <row r="3443" spans="14:15" x14ac:dyDescent="0.35">
      <c r="N3443" s="47">
        <v>42275</v>
      </c>
      <c r="O3443" s="95">
        <v>2.1</v>
      </c>
    </row>
    <row r="3444" spans="14:15" x14ac:dyDescent="0.35">
      <c r="N3444" s="47">
        <v>42276</v>
      </c>
      <c r="O3444" s="95">
        <v>2.0499999999999998</v>
      </c>
    </row>
    <row r="3445" spans="14:15" x14ac:dyDescent="0.35">
      <c r="N3445" s="47">
        <v>42277</v>
      </c>
      <c r="O3445" s="95">
        <v>2.06</v>
      </c>
    </row>
    <row r="3446" spans="14:15" x14ac:dyDescent="0.35">
      <c r="N3446" s="47">
        <v>42278</v>
      </c>
      <c r="O3446" s="95">
        <v>2.0499999999999998</v>
      </c>
    </row>
    <row r="3447" spans="14:15" x14ac:dyDescent="0.35">
      <c r="N3447" s="47">
        <v>42279</v>
      </c>
      <c r="O3447" s="95">
        <v>1.99</v>
      </c>
    </row>
    <row r="3448" spans="14:15" x14ac:dyDescent="0.35">
      <c r="N3448" s="47">
        <v>42282</v>
      </c>
      <c r="O3448" s="95">
        <v>2.0699999999999998</v>
      </c>
    </row>
    <row r="3449" spans="14:15" x14ac:dyDescent="0.35">
      <c r="N3449" s="47">
        <v>42283</v>
      </c>
      <c r="O3449" s="95">
        <v>2.0499999999999998</v>
      </c>
    </row>
    <row r="3450" spans="14:15" x14ac:dyDescent="0.35">
      <c r="N3450" s="47">
        <v>42284</v>
      </c>
      <c r="O3450" s="95">
        <v>2.08</v>
      </c>
    </row>
    <row r="3451" spans="14:15" x14ac:dyDescent="0.35">
      <c r="N3451" s="47">
        <v>42285</v>
      </c>
      <c r="O3451" s="95">
        <v>2.12</v>
      </c>
    </row>
    <row r="3452" spans="14:15" x14ac:dyDescent="0.35">
      <c r="N3452" s="47">
        <v>42286</v>
      </c>
      <c r="O3452" s="95">
        <v>2.12</v>
      </c>
    </row>
    <row r="3453" spans="14:15" x14ac:dyDescent="0.35">
      <c r="N3453" s="47">
        <v>42290</v>
      </c>
      <c r="O3453" s="95">
        <v>2.06</v>
      </c>
    </row>
    <row r="3454" spans="14:15" x14ac:dyDescent="0.35">
      <c r="N3454" s="47">
        <v>42291</v>
      </c>
      <c r="O3454" s="95">
        <v>1.99</v>
      </c>
    </row>
    <row r="3455" spans="14:15" x14ac:dyDescent="0.35">
      <c r="N3455" s="47">
        <v>42292</v>
      </c>
      <c r="O3455" s="95">
        <v>2.04</v>
      </c>
    </row>
    <row r="3456" spans="14:15" x14ac:dyDescent="0.35">
      <c r="N3456" s="47">
        <v>42293</v>
      </c>
      <c r="O3456" s="95">
        <v>2.04</v>
      </c>
    </row>
    <row r="3457" spans="14:15" x14ac:dyDescent="0.35">
      <c r="N3457" s="47">
        <v>42296</v>
      </c>
      <c r="O3457" s="95">
        <v>2.04</v>
      </c>
    </row>
    <row r="3458" spans="14:15" x14ac:dyDescent="0.35">
      <c r="N3458" s="47">
        <v>42297</v>
      </c>
      <c r="O3458" s="95">
        <v>2.08</v>
      </c>
    </row>
    <row r="3459" spans="14:15" x14ac:dyDescent="0.35">
      <c r="N3459" s="47">
        <v>42298</v>
      </c>
      <c r="O3459" s="95">
        <v>2.04</v>
      </c>
    </row>
    <row r="3460" spans="14:15" x14ac:dyDescent="0.35">
      <c r="N3460" s="47">
        <v>42299</v>
      </c>
      <c r="O3460" s="95">
        <v>2.04</v>
      </c>
    </row>
    <row r="3461" spans="14:15" x14ac:dyDescent="0.35">
      <c r="N3461" s="47">
        <v>42300</v>
      </c>
      <c r="O3461" s="95">
        <v>2.09</v>
      </c>
    </row>
    <row r="3462" spans="14:15" x14ac:dyDescent="0.35">
      <c r="N3462" s="47">
        <v>42303</v>
      </c>
      <c r="O3462" s="95">
        <v>2.0699999999999998</v>
      </c>
    </row>
    <row r="3463" spans="14:15" x14ac:dyDescent="0.35">
      <c r="N3463" s="47">
        <v>42304</v>
      </c>
      <c r="O3463" s="95">
        <v>2.0499999999999998</v>
      </c>
    </row>
    <row r="3464" spans="14:15" x14ac:dyDescent="0.35">
      <c r="N3464" s="47">
        <v>42305</v>
      </c>
      <c r="O3464" s="95">
        <v>2.1</v>
      </c>
    </row>
    <row r="3465" spans="14:15" x14ac:dyDescent="0.35">
      <c r="N3465" s="47">
        <v>42306</v>
      </c>
      <c r="O3465" s="95">
        <v>2.19</v>
      </c>
    </row>
    <row r="3466" spans="14:15" x14ac:dyDescent="0.35">
      <c r="N3466" s="47">
        <v>42307</v>
      </c>
      <c r="O3466" s="95">
        <v>2.16</v>
      </c>
    </row>
    <row r="3467" spans="14:15" x14ac:dyDescent="0.35">
      <c r="N3467" s="47">
        <v>42310</v>
      </c>
      <c r="O3467" s="95">
        <v>2.2000000000000002</v>
      </c>
    </row>
    <row r="3468" spans="14:15" x14ac:dyDescent="0.35">
      <c r="N3468" s="47">
        <v>42311</v>
      </c>
      <c r="O3468" s="95">
        <v>2.23</v>
      </c>
    </row>
    <row r="3469" spans="14:15" x14ac:dyDescent="0.35">
      <c r="N3469" s="47">
        <v>42312</v>
      </c>
      <c r="O3469" s="95">
        <v>2.25</v>
      </c>
    </row>
    <row r="3470" spans="14:15" x14ac:dyDescent="0.35">
      <c r="N3470" s="47">
        <v>42313</v>
      </c>
      <c r="O3470" s="95">
        <v>2.2599999999999998</v>
      </c>
    </row>
    <row r="3471" spans="14:15" x14ac:dyDescent="0.35">
      <c r="N3471" s="47">
        <v>42314</v>
      </c>
      <c r="O3471" s="95">
        <v>2.34</v>
      </c>
    </row>
    <row r="3472" spans="14:15" x14ac:dyDescent="0.35">
      <c r="N3472" s="47">
        <v>42317</v>
      </c>
      <c r="O3472" s="95">
        <v>2.36</v>
      </c>
    </row>
    <row r="3473" spans="14:15" x14ac:dyDescent="0.35">
      <c r="N3473" s="47">
        <v>42318</v>
      </c>
      <c r="O3473" s="95">
        <v>2.3199999999999998</v>
      </c>
    </row>
    <row r="3474" spans="14:15" x14ac:dyDescent="0.35">
      <c r="N3474" s="47">
        <v>42320</v>
      </c>
      <c r="O3474" s="95">
        <v>2.3199999999999998</v>
      </c>
    </row>
    <row r="3475" spans="14:15" x14ac:dyDescent="0.35">
      <c r="N3475" s="47">
        <v>42321</v>
      </c>
      <c r="O3475" s="95">
        <v>2.2799999999999998</v>
      </c>
    </row>
    <row r="3476" spans="14:15" x14ac:dyDescent="0.35">
      <c r="N3476" s="47">
        <v>42324</v>
      </c>
      <c r="O3476" s="95">
        <v>2.27</v>
      </c>
    </row>
    <row r="3477" spans="14:15" x14ac:dyDescent="0.35">
      <c r="N3477" s="47">
        <v>42325</v>
      </c>
      <c r="O3477" s="95">
        <v>2.25</v>
      </c>
    </row>
    <row r="3478" spans="14:15" x14ac:dyDescent="0.35">
      <c r="N3478" s="47">
        <v>42326</v>
      </c>
      <c r="O3478" s="95">
        <v>2.27</v>
      </c>
    </row>
    <row r="3479" spans="14:15" x14ac:dyDescent="0.35">
      <c r="N3479" s="47">
        <v>42327</v>
      </c>
      <c r="O3479" s="95">
        <v>2.2400000000000002</v>
      </c>
    </row>
    <row r="3480" spans="14:15" x14ac:dyDescent="0.35">
      <c r="N3480" s="47">
        <v>42328</v>
      </c>
      <c r="O3480" s="95">
        <v>2.2599999999999998</v>
      </c>
    </row>
    <row r="3481" spans="14:15" x14ac:dyDescent="0.35">
      <c r="N3481" s="47">
        <v>42331</v>
      </c>
      <c r="O3481" s="95">
        <v>2.25</v>
      </c>
    </row>
    <row r="3482" spans="14:15" x14ac:dyDescent="0.35">
      <c r="N3482" s="47">
        <v>42332</v>
      </c>
      <c r="O3482" s="95">
        <v>2.2400000000000002</v>
      </c>
    </row>
    <row r="3483" spans="14:15" x14ac:dyDescent="0.35">
      <c r="N3483" s="47">
        <v>42333</v>
      </c>
      <c r="O3483" s="95">
        <v>2.23</v>
      </c>
    </row>
    <row r="3484" spans="14:15" x14ac:dyDescent="0.35">
      <c r="N3484" s="47">
        <v>42335</v>
      </c>
      <c r="O3484" s="95">
        <v>2.2200000000000002</v>
      </c>
    </row>
    <row r="3485" spans="14:15" x14ac:dyDescent="0.35">
      <c r="N3485" s="47">
        <v>42338</v>
      </c>
      <c r="O3485" s="95">
        <v>2.21</v>
      </c>
    </row>
    <row r="3486" spans="14:15" x14ac:dyDescent="0.35">
      <c r="N3486" s="47">
        <v>42339</v>
      </c>
      <c r="O3486" s="95">
        <v>2.15</v>
      </c>
    </row>
    <row r="3487" spans="14:15" x14ac:dyDescent="0.35">
      <c r="N3487" s="47">
        <v>42340</v>
      </c>
      <c r="O3487" s="95">
        <v>2.1800000000000002</v>
      </c>
    </row>
    <row r="3488" spans="14:15" x14ac:dyDescent="0.35">
      <c r="N3488" s="47">
        <v>42341</v>
      </c>
      <c r="O3488" s="95">
        <v>2.33</v>
      </c>
    </row>
    <row r="3489" spans="14:15" x14ac:dyDescent="0.35">
      <c r="N3489" s="47">
        <v>42342</v>
      </c>
      <c r="O3489" s="95">
        <v>2.2799999999999998</v>
      </c>
    </row>
    <row r="3490" spans="14:15" x14ac:dyDescent="0.35">
      <c r="N3490" s="47">
        <v>42345</v>
      </c>
      <c r="O3490" s="95">
        <v>2.23</v>
      </c>
    </row>
    <row r="3491" spans="14:15" x14ac:dyDescent="0.35">
      <c r="N3491" s="47">
        <v>42346</v>
      </c>
      <c r="O3491" s="95">
        <v>2.2400000000000002</v>
      </c>
    </row>
    <row r="3492" spans="14:15" x14ac:dyDescent="0.35">
      <c r="N3492" s="47">
        <v>42347</v>
      </c>
      <c r="O3492" s="95">
        <v>2.2200000000000002</v>
      </c>
    </row>
    <row r="3493" spans="14:15" x14ac:dyDescent="0.35">
      <c r="N3493" s="47">
        <v>42348</v>
      </c>
      <c r="O3493" s="95">
        <v>2.2400000000000002</v>
      </c>
    </row>
    <row r="3494" spans="14:15" x14ac:dyDescent="0.35">
      <c r="N3494" s="47">
        <v>42349</v>
      </c>
      <c r="O3494" s="95">
        <v>2.13</v>
      </c>
    </row>
    <row r="3495" spans="14:15" x14ac:dyDescent="0.35">
      <c r="N3495" s="47">
        <v>42352</v>
      </c>
      <c r="O3495" s="95">
        <v>2.23</v>
      </c>
    </row>
    <row r="3496" spans="14:15" x14ac:dyDescent="0.35">
      <c r="N3496" s="47">
        <v>42353</v>
      </c>
      <c r="O3496" s="95">
        <v>2.2799999999999998</v>
      </c>
    </row>
    <row r="3497" spans="14:15" x14ac:dyDescent="0.35">
      <c r="N3497" s="47">
        <v>42354</v>
      </c>
      <c r="O3497" s="95">
        <v>2.2999999999999998</v>
      </c>
    </row>
    <row r="3498" spans="14:15" x14ac:dyDescent="0.35">
      <c r="N3498" s="47">
        <v>42355</v>
      </c>
      <c r="O3498" s="95">
        <v>2.2400000000000002</v>
      </c>
    </row>
    <row r="3499" spans="14:15" x14ac:dyDescent="0.35">
      <c r="N3499" s="47">
        <v>42356</v>
      </c>
      <c r="O3499" s="95">
        <v>2.19</v>
      </c>
    </row>
    <row r="3500" spans="14:15" x14ac:dyDescent="0.35">
      <c r="N3500" s="47">
        <v>42359</v>
      </c>
      <c r="O3500" s="95">
        <v>2.2000000000000002</v>
      </c>
    </row>
    <row r="3501" spans="14:15" x14ac:dyDescent="0.35">
      <c r="N3501" s="47">
        <v>42360</v>
      </c>
      <c r="O3501" s="95">
        <v>2.2400000000000002</v>
      </c>
    </row>
    <row r="3502" spans="14:15" x14ac:dyDescent="0.35">
      <c r="N3502" s="47">
        <v>42361</v>
      </c>
      <c r="O3502" s="95">
        <v>2.27</v>
      </c>
    </row>
    <row r="3503" spans="14:15" x14ac:dyDescent="0.35">
      <c r="N3503" s="47">
        <v>42362</v>
      </c>
      <c r="O3503" s="95">
        <v>2.25</v>
      </c>
    </row>
    <row r="3504" spans="14:15" x14ac:dyDescent="0.35">
      <c r="N3504" s="47">
        <v>42366</v>
      </c>
      <c r="O3504" s="95">
        <v>2.2400000000000002</v>
      </c>
    </row>
    <row r="3505" spans="14:15" x14ac:dyDescent="0.35">
      <c r="N3505" s="47">
        <v>42367</v>
      </c>
      <c r="O3505" s="95">
        <v>2.3199999999999998</v>
      </c>
    </row>
    <row r="3506" spans="14:15" x14ac:dyDescent="0.35">
      <c r="N3506" s="47">
        <v>42368</v>
      </c>
      <c r="O3506" s="95">
        <v>2.31</v>
      </c>
    </row>
    <row r="3507" spans="14:15" x14ac:dyDescent="0.35">
      <c r="N3507" s="47">
        <v>42369</v>
      </c>
      <c r="O3507" s="95">
        <v>2.27</v>
      </c>
    </row>
    <row r="3508" spans="14:15" x14ac:dyDescent="0.35">
      <c r="N3508" s="47">
        <v>42373</v>
      </c>
      <c r="O3508" s="95">
        <v>2.2400000000000002</v>
      </c>
    </row>
    <row r="3509" spans="14:15" x14ac:dyDescent="0.35">
      <c r="N3509" s="47">
        <v>42374</v>
      </c>
      <c r="O3509" s="95">
        <v>2.25</v>
      </c>
    </row>
    <row r="3510" spans="14:15" x14ac:dyDescent="0.35">
      <c r="N3510" s="47">
        <v>42375</v>
      </c>
      <c r="O3510" s="95">
        <v>2.1800000000000002</v>
      </c>
    </row>
    <row r="3511" spans="14:15" x14ac:dyDescent="0.35">
      <c r="N3511" s="47">
        <v>42376</v>
      </c>
      <c r="O3511" s="95">
        <v>2.16</v>
      </c>
    </row>
    <row r="3512" spans="14:15" x14ac:dyDescent="0.35">
      <c r="N3512" s="47">
        <v>42377</v>
      </c>
      <c r="O3512" s="95">
        <v>2.13</v>
      </c>
    </row>
    <row r="3513" spans="14:15" x14ac:dyDescent="0.35">
      <c r="N3513" s="47">
        <v>42380</v>
      </c>
      <c r="O3513" s="95">
        <v>2.17</v>
      </c>
    </row>
    <row r="3514" spans="14:15" x14ac:dyDescent="0.35">
      <c r="N3514" s="47">
        <v>42381</v>
      </c>
      <c r="O3514" s="95">
        <v>2.12</v>
      </c>
    </row>
    <row r="3515" spans="14:15" x14ac:dyDescent="0.35">
      <c r="N3515" s="47">
        <v>42382</v>
      </c>
      <c r="O3515" s="95">
        <v>2.08</v>
      </c>
    </row>
    <row r="3516" spans="14:15" x14ac:dyDescent="0.35">
      <c r="N3516" s="47">
        <v>42383</v>
      </c>
      <c r="O3516" s="95">
        <v>2.1</v>
      </c>
    </row>
    <row r="3517" spans="14:15" x14ac:dyDescent="0.35">
      <c r="N3517" s="47">
        <v>42384</v>
      </c>
      <c r="O3517" s="95">
        <v>2.0299999999999998</v>
      </c>
    </row>
    <row r="3518" spans="14:15" x14ac:dyDescent="0.35">
      <c r="N3518" s="47">
        <v>42388</v>
      </c>
      <c r="O3518" s="95">
        <v>2.06</v>
      </c>
    </row>
    <row r="3519" spans="14:15" x14ac:dyDescent="0.35">
      <c r="N3519" s="47">
        <v>42389</v>
      </c>
      <c r="O3519" s="95">
        <v>2.0099999999999998</v>
      </c>
    </row>
    <row r="3520" spans="14:15" x14ac:dyDescent="0.35">
      <c r="N3520" s="47">
        <v>42390</v>
      </c>
      <c r="O3520" s="95">
        <v>2.02</v>
      </c>
    </row>
    <row r="3521" spans="14:15" x14ac:dyDescent="0.35">
      <c r="N3521" s="47">
        <v>42391</v>
      </c>
      <c r="O3521" s="95">
        <v>2.0699999999999998</v>
      </c>
    </row>
    <row r="3522" spans="14:15" x14ac:dyDescent="0.35">
      <c r="N3522" s="47">
        <v>42394</v>
      </c>
      <c r="O3522" s="95">
        <v>2.0299999999999998</v>
      </c>
    </row>
    <row r="3523" spans="14:15" x14ac:dyDescent="0.35">
      <c r="N3523" s="47">
        <v>42395</v>
      </c>
      <c r="O3523" s="95">
        <v>2.0099999999999998</v>
      </c>
    </row>
    <row r="3524" spans="14:15" x14ac:dyDescent="0.35">
      <c r="N3524" s="47">
        <v>42396</v>
      </c>
      <c r="O3524" s="95">
        <v>2.02</v>
      </c>
    </row>
    <row r="3525" spans="14:15" x14ac:dyDescent="0.35">
      <c r="N3525" s="47">
        <v>42397</v>
      </c>
      <c r="O3525" s="95">
        <v>2</v>
      </c>
    </row>
    <row r="3526" spans="14:15" x14ac:dyDescent="0.35">
      <c r="N3526" s="47">
        <v>42398</v>
      </c>
      <c r="O3526" s="95">
        <v>1.94</v>
      </c>
    </row>
    <row r="3527" spans="14:15" x14ac:dyDescent="0.35">
      <c r="N3527" s="47">
        <v>42401</v>
      </c>
      <c r="O3527" s="95">
        <v>1.97</v>
      </c>
    </row>
    <row r="3528" spans="14:15" x14ac:dyDescent="0.35">
      <c r="N3528" s="47">
        <v>42402</v>
      </c>
      <c r="O3528" s="95">
        <v>1.87</v>
      </c>
    </row>
    <row r="3529" spans="14:15" x14ac:dyDescent="0.35">
      <c r="N3529" s="47">
        <v>42403</v>
      </c>
      <c r="O3529" s="95">
        <v>1.88</v>
      </c>
    </row>
    <row r="3530" spans="14:15" x14ac:dyDescent="0.35">
      <c r="N3530" s="47">
        <v>42404</v>
      </c>
      <c r="O3530" s="95">
        <v>1.87</v>
      </c>
    </row>
    <row r="3531" spans="14:15" x14ac:dyDescent="0.35">
      <c r="N3531" s="47">
        <v>42405</v>
      </c>
      <c r="O3531" s="95">
        <v>1.86</v>
      </c>
    </row>
    <row r="3532" spans="14:15" x14ac:dyDescent="0.35">
      <c r="N3532" s="47">
        <v>42408</v>
      </c>
      <c r="O3532" s="95">
        <v>1.75</v>
      </c>
    </row>
    <row r="3533" spans="14:15" x14ac:dyDescent="0.35">
      <c r="N3533" s="47">
        <v>42409</v>
      </c>
      <c r="O3533" s="95">
        <v>1.74</v>
      </c>
    </row>
    <row r="3534" spans="14:15" x14ac:dyDescent="0.35">
      <c r="N3534" s="47">
        <v>42410</v>
      </c>
      <c r="O3534" s="95">
        <v>1.71</v>
      </c>
    </row>
    <row r="3535" spans="14:15" x14ac:dyDescent="0.35">
      <c r="N3535" s="47">
        <v>42411</v>
      </c>
      <c r="O3535" s="95">
        <v>1.63</v>
      </c>
    </row>
    <row r="3536" spans="14:15" x14ac:dyDescent="0.35">
      <c r="N3536" s="47">
        <v>42412</v>
      </c>
      <c r="O3536" s="95">
        <v>1.74</v>
      </c>
    </row>
    <row r="3537" spans="14:15" x14ac:dyDescent="0.35">
      <c r="N3537" s="47">
        <v>42416</v>
      </c>
      <c r="O3537" s="95">
        <v>1.78</v>
      </c>
    </row>
    <row r="3538" spans="14:15" x14ac:dyDescent="0.35">
      <c r="N3538" s="47">
        <v>42417</v>
      </c>
      <c r="O3538" s="95">
        <v>1.81</v>
      </c>
    </row>
    <row r="3539" spans="14:15" x14ac:dyDescent="0.35">
      <c r="N3539" s="47">
        <v>42418</v>
      </c>
      <c r="O3539" s="95">
        <v>1.75</v>
      </c>
    </row>
    <row r="3540" spans="14:15" x14ac:dyDescent="0.35">
      <c r="N3540" s="47">
        <v>42419</v>
      </c>
      <c r="O3540" s="95">
        <v>1.76</v>
      </c>
    </row>
    <row r="3541" spans="14:15" x14ac:dyDescent="0.35">
      <c r="N3541" s="47">
        <v>42422</v>
      </c>
      <c r="O3541" s="95">
        <v>1.77</v>
      </c>
    </row>
    <row r="3542" spans="14:15" x14ac:dyDescent="0.35">
      <c r="N3542" s="47">
        <v>42423</v>
      </c>
      <c r="O3542" s="95">
        <v>1.74</v>
      </c>
    </row>
    <row r="3543" spans="14:15" x14ac:dyDescent="0.35">
      <c r="N3543" s="47">
        <v>42424</v>
      </c>
      <c r="O3543" s="95">
        <v>1.75</v>
      </c>
    </row>
    <row r="3544" spans="14:15" x14ac:dyDescent="0.35">
      <c r="N3544" s="47">
        <v>42425</v>
      </c>
      <c r="O3544" s="95">
        <v>1.71</v>
      </c>
    </row>
    <row r="3545" spans="14:15" x14ac:dyDescent="0.35">
      <c r="N3545" s="47">
        <v>42426</v>
      </c>
      <c r="O3545" s="95">
        <v>1.76</v>
      </c>
    </row>
    <row r="3546" spans="14:15" x14ac:dyDescent="0.35">
      <c r="N3546" s="47">
        <v>42429</v>
      </c>
      <c r="O3546" s="95">
        <v>1.74</v>
      </c>
    </row>
    <row r="3547" spans="14:15" x14ac:dyDescent="0.35">
      <c r="N3547" s="47">
        <v>42430</v>
      </c>
      <c r="O3547" s="95">
        <v>1.83</v>
      </c>
    </row>
    <row r="3548" spans="14:15" x14ac:dyDescent="0.35">
      <c r="N3548" s="47">
        <v>42431</v>
      </c>
      <c r="O3548" s="95">
        <v>1.84</v>
      </c>
    </row>
    <row r="3549" spans="14:15" x14ac:dyDescent="0.35">
      <c r="N3549" s="47">
        <v>42432</v>
      </c>
      <c r="O3549" s="95">
        <v>1.83</v>
      </c>
    </row>
    <row r="3550" spans="14:15" x14ac:dyDescent="0.35">
      <c r="N3550" s="47">
        <v>42433</v>
      </c>
      <c r="O3550" s="95">
        <v>1.88</v>
      </c>
    </row>
    <row r="3551" spans="14:15" x14ac:dyDescent="0.35">
      <c r="N3551" s="47">
        <v>42436</v>
      </c>
      <c r="O3551" s="95">
        <v>1.91</v>
      </c>
    </row>
    <row r="3552" spans="14:15" x14ac:dyDescent="0.35">
      <c r="N3552" s="47">
        <v>42437</v>
      </c>
      <c r="O3552" s="95">
        <v>1.83</v>
      </c>
    </row>
    <row r="3553" spans="14:15" x14ac:dyDescent="0.35">
      <c r="N3553" s="47">
        <v>42438</v>
      </c>
      <c r="O3553" s="95">
        <v>1.9</v>
      </c>
    </row>
    <row r="3554" spans="14:15" x14ac:dyDescent="0.35">
      <c r="N3554" s="47">
        <v>42439</v>
      </c>
      <c r="O3554" s="95">
        <v>1.93</v>
      </c>
    </row>
    <row r="3555" spans="14:15" x14ac:dyDescent="0.35">
      <c r="N3555" s="47">
        <v>42440</v>
      </c>
      <c r="O3555" s="95">
        <v>1.98</v>
      </c>
    </row>
    <row r="3556" spans="14:15" x14ac:dyDescent="0.35">
      <c r="N3556" s="47">
        <v>42443</v>
      </c>
      <c r="O3556" s="95">
        <v>1.97</v>
      </c>
    </row>
    <row r="3557" spans="14:15" x14ac:dyDescent="0.35">
      <c r="N3557" s="47">
        <v>42444</v>
      </c>
      <c r="O3557" s="95">
        <v>1.97</v>
      </c>
    </row>
    <row r="3558" spans="14:15" x14ac:dyDescent="0.35">
      <c r="N3558" s="47">
        <v>42445</v>
      </c>
      <c r="O3558" s="95">
        <v>1.94</v>
      </c>
    </row>
    <row r="3559" spans="14:15" x14ac:dyDescent="0.35">
      <c r="N3559" s="47">
        <v>42446</v>
      </c>
      <c r="O3559" s="95">
        <v>1.91</v>
      </c>
    </row>
    <row r="3560" spans="14:15" x14ac:dyDescent="0.35">
      <c r="N3560" s="47">
        <v>42447</v>
      </c>
      <c r="O3560" s="95">
        <v>1.88</v>
      </c>
    </row>
    <row r="3561" spans="14:15" x14ac:dyDescent="0.35">
      <c r="N3561" s="47">
        <v>42450</v>
      </c>
      <c r="O3561" s="95">
        <v>1.92</v>
      </c>
    </row>
    <row r="3562" spans="14:15" x14ac:dyDescent="0.35">
      <c r="N3562" s="47">
        <v>42451</v>
      </c>
      <c r="O3562" s="95">
        <v>1.94</v>
      </c>
    </row>
    <row r="3563" spans="14:15" x14ac:dyDescent="0.35">
      <c r="N3563" s="47">
        <v>42452</v>
      </c>
      <c r="O3563" s="95">
        <v>1.88</v>
      </c>
    </row>
    <row r="3564" spans="14:15" x14ac:dyDescent="0.35">
      <c r="N3564" s="47">
        <v>42453</v>
      </c>
      <c r="O3564" s="95">
        <v>1.91</v>
      </c>
    </row>
    <row r="3565" spans="14:15" x14ac:dyDescent="0.35">
      <c r="N3565" s="47">
        <v>42457</v>
      </c>
      <c r="O3565" s="95">
        <v>1.89</v>
      </c>
    </row>
    <row r="3566" spans="14:15" x14ac:dyDescent="0.35">
      <c r="N3566" s="47">
        <v>42458</v>
      </c>
      <c r="O3566" s="95">
        <v>1.81</v>
      </c>
    </row>
    <row r="3567" spans="14:15" x14ac:dyDescent="0.35">
      <c r="N3567" s="47">
        <v>42459</v>
      </c>
      <c r="O3567" s="95">
        <v>1.83</v>
      </c>
    </row>
    <row r="3568" spans="14:15" x14ac:dyDescent="0.35">
      <c r="N3568" s="47">
        <v>42460</v>
      </c>
      <c r="O3568" s="95">
        <v>1.78</v>
      </c>
    </row>
    <row r="3569" spans="14:15" x14ac:dyDescent="0.35">
      <c r="N3569" s="47">
        <v>42461</v>
      </c>
      <c r="O3569" s="95">
        <v>1.79</v>
      </c>
    </row>
    <row r="3570" spans="14:15" x14ac:dyDescent="0.35">
      <c r="N3570" s="47">
        <v>42464</v>
      </c>
      <c r="O3570" s="95">
        <v>1.78</v>
      </c>
    </row>
    <row r="3571" spans="14:15" x14ac:dyDescent="0.35">
      <c r="N3571" s="47">
        <v>42465</v>
      </c>
      <c r="O3571" s="95">
        <v>1.73</v>
      </c>
    </row>
    <row r="3572" spans="14:15" x14ac:dyDescent="0.35">
      <c r="N3572" s="47">
        <v>42466</v>
      </c>
      <c r="O3572" s="95">
        <v>1.76</v>
      </c>
    </row>
    <row r="3573" spans="14:15" x14ac:dyDescent="0.35">
      <c r="N3573" s="47">
        <v>42467</v>
      </c>
      <c r="O3573" s="95">
        <v>1.7</v>
      </c>
    </row>
    <row r="3574" spans="14:15" x14ac:dyDescent="0.35">
      <c r="N3574" s="47">
        <v>42468</v>
      </c>
      <c r="O3574" s="95">
        <v>1.72</v>
      </c>
    </row>
    <row r="3575" spans="14:15" x14ac:dyDescent="0.35">
      <c r="N3575" s="47">
        <v>42471</v>
      </c>
      <c r="O3575" s="95">
        <v>1.73</v>
      </c>
    </row>
    <row r="3576" spans="14:15" x14ac:dyDescent="0.35">
      <c r="N3576" s="47">
        <v>42472</v>
      </c>
      <c r="O3576" s="95">
        <v>1.79</v>
      </c>
    </row>
    <row r="3577" spans="14:15" x14ac:dyDescent="0.35">
      <c r="N3577" s="47">
        <v>42473</v>
      </c>
      <c r="O3577" s="95">
        <v>1.77</v>
      </c>
    </row>
    <row r="3578" spans="14:15" x14ac:dyDescent="0.35">
      <c r="N3578" s="47">
        <v>42474</v>
      </c>
      <c r="O3578" s="95">
        <v>1.8</v>
      </c>
    </row>
    <row r="3579" spans="14:15" x14ac:dyDescent="0.35">
      <c r="N3579" s="47">
        <v>42475</v>
      </c>
      <c r="O3579" s="95">
        <v>1.76</v>
      </c>
    </row>
    <row r="3580" spans="14:15" x14ac:dyDescent="0.35">
      <c r="N3580" s="47">
        <v>42478</v>
      </c>
      <c r="O3580" s="95">
        <v>1.78</v>
      </c>
    </row>
    <row r="3581" spans="14:15" x14ac:dyDescent="0.35">
      <c r="N3581" s="47">
        <v>42479</v>
      </c>
      <c r="O3581" s="95">
        <v>1.79</v>
      </c>
    </row>
    <row r="3582" spans="14:15" x14ac:dyDescent="0.35">
      <c r="N3582" s="47">
        <v>42480</v>
      </c>
      <c r="O3582" s="95">
        <v>1.85</v>
      </c>
    </row>
    <row r="3583" spans="14:15" x14ac:dyDescent="0.35">
      <c r="N3583" s="47">
        <v>42481</v>
      </c>
      <c r="O3583" s="95">
        <v>1.88</v>
      </c>
    </row>
    <row r="3584" spans="14:15" x14ac:dyDescent="0.35">
      <c r="N3584" s="47">
        <v>42482</v>
      </c>
      <c r="O3584" s="95">
        <v>1.89</v>
      </c>
    </row>
    <row r="3585" spans="14:15" x14ac:dyDescent="0.35">
      <c r="N3585" s="47">
        <v>42485</v>
      </c>
      <c r="O3585" s="95">
        <v>1.91</v>
      </c>
    </row>
    <row r="3586" spans="14:15" x14ac:dyDescent="0.35">
      <c r="N3586" s="47">
        <v>42486</v>
      </c>
      <c r="O3586" s="95">
        <v>1.94</v>
      </c>
    </row>
    <row r="3587" spans="14:15" x14ac:dyDescent="0.35">
      <c r="N3587" s="47">
        <v>42487</v>
      </c>
      <c r="O3587" s="95">
        <v>1.87</v>
      </c>
    </row>
    <row r="3588" spans="14:15" x14ac:dyDescent="0.35">
      <c r="N3588" s="47">
        <v>42488</v>
      </c>
      <c r="O3588" s="95">
        <v>1.84</v>
      </c>
    </row>
    <row r="3589" spans="14:15" x14ac:dyDescent="0.35">
      <c r="N3589" s="47">
        <v>42489</v>
      </c>
      <c r="O3589" s="95">
        <v>1.83</v>
      </c>
    </row>
    <row r="3590" spans="14:15" x14ac:dyDescent="0.35">
      <c r="N3590" s="47">
        <v>42492</v>
      </c>
      <c r="O3590" s="95">
        <v>1.88</v>
      </c>
    </row>
    <row r="3591" spans="14:15" x14ac:dyDescent="0.35">
      <c r="N3591" s="47">
        <v>42493</v>
      </c>
      <c r="O3591" s="95">
        <v>1.81</v>
      </c>
    </row>
    <row r="3592" spans="14:15" x14ac:dyDescent="0.35">
      <c r="N3592" s="47">
        <v>42494</v>
      </c>
      <c r="O3592" s="95">
        <v>1.79</v>
      </c>
    </row>
    <row r="3593" spans="14:15" x14ac:dyDescent="0.35">
      <c r="N3593" s="47">
        <v>42495</v>
      </c>
      <c r="O3593" s="95">
        <v>1.76</v>
      </c>
    </row>
    <row r="3594" spans="14:15" x14ac:dyDescent="0.35">
      <c r="N3594" s="47">
        <v>42496</v>
      </c>
      <c r="O3594" s="95">
        <v>1.79</v>
      </c>
    </row>
    <row r="3595" spans="14:15" x14ac:dyDescent="0.35">
      <c r="N3595" s="47">
        <v>42499</v>
      </c>
      <c r="O3595" s="95">
        <v>1.77</v>
      </c>
    </row>
    <row r="3596" spans="14:15" x14ac:dyDescent="0.35">
      <c r="N3596" s="47">
        <v>42500</v>
      </c>
      <c r="O3596" s="95">
        <v>1.77</v>
      </c>
    </row>
    <row r="3597" spans="14:15" x14ac:dyDescent="0.35">
      <c r="N3597" s="47">
        <v>42501</v>
      </c>
      <c r="O3597" s="95">
        <v>1.73</v>
      </c>
    </row>
    <row r="3598" spans="14:15" x14ac:dyDescent="0.35">
      <c r="N3598" s="47">
        <v>42502</v>
      </c>
      <c r="O3598" s="95">
        <v>1.75</v>
      </c>
    </row>
    <row r="3599" spans="14:15" x14ac:dyDescent="0.35">
      <c r="N3599" s="47">
        <v>42503</v>
      </c>
      <c r="O3599" s="95">
        <v>1.71</v>
      </c>
    </row>
    <row r="3600" spans="14:15" x14ac:dyDescent="0.35">
      <c r="N3600" s="47">
        <v>42506</v>
      </c>
      <c r="O3600" s="95">
        <v>1.75</v>
      </c>
    </row>
    <row r="3601" spans="14:15" x14ac:dyDescent="0.35">
      <c r="N3601" s="47">
        <v>42507</v>
      </c>
      <c r="O3601" s="95">
        <v>1.76</v>
      </c>
    </row>
    <row r="3602" spans="14:15" x14ac:dyDescent="0.35">
      <c r="N3602" s="47">
        <v>42508</v>
      </c>
      <c r="O3602" s="95">
        <v>1.87</v>
      </c>
    </row>
    <row r="3603" spans="14:15" x14ac:dyDescent="0.35">
      <c r="N3603" s="47">
        <v>42509</v>
      </c>
      <c r="O3603" s="95">
        <v>1.85</v>
      </c>
    </row>
    <row r="3604" spans="14:15" x14ac:dyDescent="0.35">
      <c r="N3604" s="47">
        <v>42510</v>
      </c>
      <c r="O3604" s="95">
        <v>1.85</v>
      </c>
    </row>
    <row r="3605" spans="14:15" x14ac:dyDescent="0.35">
      <c r="N3605" s="47">
        <v>42513</v>
      </c>
      <c r="O3605" s="95">
        <v>1.84</v>
      </c>
    </row>
    <row r="3606" spans="14:15" x14ac:dyDescent="0.35">
      <c r="N3606" s="47">
        <v>42514</v>
      </c>
      <c r="O3606" s="95">
        <v>1.86</v>
      </c>
    </row>
    <row r="3607" spans="14:15" x14ac:dyDescent="0.35">
      <c r="N3607" s="47">
        <v>42515</v>
      </c>
      <c r="O3607" s="95">
        <v>1.87</v>
      </c>
    </row>
    <row r="3608" spans="14:15" x14ac:dyDescent="0.35">
      <c r="N3608" s="47">
        <v>42516</v>
      </c>
      <c r="O3608" s="95">
        <v>1.83</v>
      </c>
    </row>
    <row r="3609" spans="14:15" x14ac:dyDescent="0.35">
      <c r="N3609" s="47">
        <v>42517</v>
      </c>
      <c r="O3609" s="95">
        <v>1.85</v>
      </c>
    </row>
    <row r="3610" spans="14:15" x14ac:dyDescent="0.35">
      <c r="N3610" s="47">
        <v>42521</v>
      </c>
      <c r="O3610" s="95">
        <v>1.84</v>
      </c>
    </row>
    <row r="3611" spans="14:15" x14ac:dyDescent="0.35">
      <c r="N3611" s="47">
        <v>42522</v>
      </c>
      <c r="O3611" s="95">
        <v>1.85</v>
      </c>
    </row>
    <row r="3612" spans="14:15" x14ac:dyDescent="0.35">
      <c r="N3612" s="47">
        <v>42523</v>
      </c>
      <c r="O3612" s="95">
        <v>1.81</v>
      </c>
    </row>
    <row r="3613" spans="14:15" x14ac:dyDescent="0.35">
      <c r="N3613" s="47">
        <v>42524</v>
      </c>
      <c r="O3613" s="95">
        <v>1.71</v>
      </c>
    </row>
    <row r="3614" spans="14:15" x14ac:dyDescent="0.35">
      <c r="N3614" s="47">
        <v>42527</v>
      </c>
      <c r="O3614" s="95">
        <v>1.73</v>
      </c>
    </row>
    <row r="3615" spans="14:15" x14ac:dyDescent="0.35">
      <c r="N3615" s="47">
        <v>42528</v>
      </c>
      <c r="O3615" s="95">
        <v>1.72</v>
      </c>
    </row>
    <row r="3616" spans="14:15" x14ac:dyDescent="0.35">
      <c r="N3616" s="47">
        <v>42529</v>
      </c>
      <c r="O3616" s="95">
        <v>1.71</v>
      </c>
    </row>
    <row r="3617" spans="14:15" x14ac:dyDescent="0.35">
      <c r="N3617" s="47">
        <v>42530</v>
      </c>
      <c r="O3617" s="95">
        <v>1.68</v>
      </c>
    </row>
    <row r="3618" spans="14:15" x14ac:dyDescent="0.35">
      <c r="N3618" s="47">
        <v>42531</v>
      </c>
      <c r="O3618" s="95">
        <v>1.64</v>
      </c>
    </row>
    <row r="3619" spans="14:15" x14ac:dyDescent="0.35">
      <c r="N3619" s="47">
        <v>42534</v>
      </c>
      <c r="O3619" s="95">
        <v>1.62</v>
      </c>
    </row>
    <row r="3620" spans="14:15" x14ac:dyDescent="0.35">
      <c r="N3620" s="47">
        <v>42535</v>
      </c>
      <c r="O3620" s="95">
        <v>1.62</v>
      </c>
    </row>
    <row r="3621" spans="14:15" x14ac:dyDescent="0.35">
      <c r="N3621" s="47">
        <v>42536</v>
      </c>
      <c r="O3621" s="95">
        <v>1.6</v>
      </c>
    </row>
    <row r="3622" spans="14:15" x14ac:dyDescent="0.35">
      <c r="N3622" s="47">
        <v>42537</v>
      </c>
      <c r="O3622" s="95">
        <v>1.57</v>
      </c>
    </row>
    <row r="3623" spans="14:15" x14ac:dyDescent="0.35">
      <c r="N3623" s="47">
        <v>42538</v>
      </c>
      <c r="O3623" s="95">
        <v>1.62</v>
      </c>
    </row>
    <row r="3624" spans="14:15" x14ac:dyDescent="0.35">
      <c r="N3624" s="47">
        <v>42541</v>
      </c>
      <c r="O3624" s="95">
        <v>1.67</v>
      </c>
    </row>
    <row r="3625" spans="14:15" x14ac:dyDescent="0.35">
      <c r="N3625" s="47">
        <v>42542</v>
      </c>
      <c r="O3625" s="95">
        <v>1.71</v>
      </c>
    </row>
    <row r="3626" spans="14:15" x14ac:dyDescent="0.35">
      <c r="N3626" s="47">
        <v>42543</v>
      </c>
      <c r="O3626" s="95">
        <v>1.69</v>
      </c>
    </row>
    <row r="3627" spans="14:15" x14ac:dyDescent="0.35">
      <c r="N3627" s="47">
        <v>42544</v>
      </c>
      <c r="O3627" s="95">
        <v>1.74</v>
      </c>
    </row>
    <row r="3628" spans="14:15" x14ac:dyDescent="0.35">
      <c r="N3628" s="47">
        <v>42545</v>
      </c>
      <c r="O3628" s="95">
        <v>1.57</v>
      </c>
    </row>
    <row r="3629" spans="14:15" x14ac:dyDescent="0.35">
      <c r="N3629" s="47">
        <v>42548</v>
      </c>
      <c r="O3629" s="95">
        <v>1.46</v>
      </c>
    </row>
    <row r="3630" spans="14:15" x14ac:dyDescent="0.35">
      <c r="N3630" s="47">
        <v>42549</v>
      </c>
      <c r="O3630" s="95">
        <v>1.46</v>
      </c>
    </row>
    <row r="3631" spans="14:15" x14ac:dyDescent="0.35">
      <c r="N3631" s="47">
        <v>42550</v>
      </c>
      <c r="O3631" s="95">
        <v>1.5</v>
      </c>
    </row>
    <row r="3632" spans="14:15" x14ac:dyDescent="0.35">
      <c r="N3632" s="47">
        <v>42551</v>
      </c>
      <c r="O3632" s="95">
        <v>1.49</v>
      </c>
    </row>
    <row r="3633" spans="14:15" x14ac:dyDescent="0.35">
      <c r="N3633" s="47">
        <v>42552</v>
      </c>
      <c r="O3633" s="95">
        <v>1.46</v>
      </c>
    </row>
    <row r="3634" spans="14:15" x14ac:dyDescent="0.35">
      <c r="N3634" s="47">
        <v>42556</v>
      </c>
      <c r="O3634" s="95">
        <v>1.37</v>
      </c>
    </row>
    <row r="3635" spans="14:15" x14ac:dyDescent="0.35">
      <c r="N3635" s="47">
        <v>42557</v>
      </c>
      <c r="O3635" s="95">
        <v>1.38</v>
      </c>
    </row>
    <row r="3636" spans="14:15" x14ac:dyDescent="0.35">
      <c r="N3636" s="47">
        <v>42558</v>
      </c>
      <c r="O3636" s="95">
        <v>1.4</v>
      </c>
    </row>
    <row r="3637" spans="14:15" x14ac:dyDescent="0.35">
      <c r="N3637" s="47">
        <v>42559</v>
      </c>
      <c r="O3637" s="95">
        <v>1.37</v>
      </c>
    </row>
    <row r="3638" spans="14:15" x14ac:dyDescent="0.35">
      <c r="N3638" s="47">
        <v>42562</v>
      </c>
      <c r="O3638" s="95">
        <v>1.43</v>
      </c>
    </row>
    <row r="3639" spans="14:15" x14ac:dyDescent="0.35">
      <c r="N3639" s="47">
        <v>42563</v>
      </c>
      <c r="O3639" s="95">
        <v>1.53</v>
      </c>
    </row>
    <row r="3640" spans="14:15" x14ac:dyDescent="0.35">
      <c r="N3640" s="47">
        <v>42564</v>
      </c>
      <c r="O3640" s="95">
        <v>1.48</v>
      </c>
    </row>
    <row r="3641" spans="14:15" x14ac:dyDescent="0.35">
      <c r="N3641" s="47">
        <v>42565</v>
      </c>
      <c r="O3641" s="95">
        <v>1.53</v>
      </c>
    </row>
    <row r="3642" spans="14:15" x14ac:dyDescent="0.35">
      <c r="N3642" s="47">
        <v>42566</v>
      </c>
      <c r="O3642" s="95">
        <v>1.6</v>
      </c>
    </row>
    <row r="3643" spans="14:15" x14ac:dyDescent="0.35">
      <c r="N3643" s="47">
        <v>42569</v>
      </c>
      <c r="O3643" s="95">
        <v>1.59</v>
      </c>
    </row>
    <row r="3644" spans="14:15" x14ac:dyDescent="0.35">
      <c r="N3644" s="47">
        <v>42570</v>
      </c>
      <c r="O3644" s="95">
        <v>1.56</v>
      </c>
    </row>
    <row r="3645" spans="14:15" x14ac:dyDescent="0.35">
      <c r="N3645" s="47">
        <v>42571</v>
      </c>
      <c r="O3645" s="95">
        <v>1.59</v>
      </c>
    </row>
    <row r="3646" spans="14:15" x14ac:dyDescent="0.35">
      <c r="N3646" s="47">
        <v>42572</v>
      </c>
      <c r="O3646" s="95">
        <v>1.57</v>
      </c>
    </row>
    <row r="3647" spans="14:15" x14ac:dyDescent="0.35">
      <c r="N3647" s="47">
        <v>42573</v>
      </c>
      <c r="O3647" s="95">
        <v>1.57</v>
      </c>
    </row>
    <row r="3648" spans="14:15" x14ac:dyDescent="0.35">
      <c r="N3648" s="47">
        <v>42576</v>
      </c>
      <c r="O3648" s="95">
        <v>1.58</v>
      </c>
    </row>
    <row r="3649" spans="14:15" x14ac:dyDescent="0.35">
      <c r="N3649" s="47">
        <v>42577</v>
      </c>
      <c r="O3649" s="95">
        <v>1.57</v>
      </c>
    </row>
    <row r="3650" spans="14:15" x14ac:dyDescent="0.35">
      <c r="N3650" s="47">
        <v>42578</v>
      </c>
      <c r="O3650" s="95">
        <v>1.52</v>
      </c>
    </row>
    <row r="3651" spans="14:15" x14ac:dyDescent="0.35">
      <c r="N3651" s="47">
        <v>42579</v>
      </c>
      <c r="O3651" s="95">
        <v>1.52</v>
      </c>
    </row>
    <row r="3652" spans="14:15" x14ac:dyDescent="0.35">
      <c r="N3652" s="47">
        <v>42580</v>
      </c>
      <c r="O3652" s="95">
        <v>1.46</v>
      </c>
    </row>
    <row r="3653" spans="14:15" x14ac:dyDescent="0.35">
      <c r="N3653" s="47">
        <v>42583</v>
      </c>
      <c r="O3653" s="95">
        <v>1.51</v>
      </c>
    </row>
    <row r="3654" spans="14:15" x14ac:dyDescent="0.35">
      <c r="N3654" s="47">
        <v>42584</v>
      </c>
      <c r="O3654" s="95">
        <v>1.55</v>
      </c>
    </row>
    <row r="3655" spans="14:15" x14ac:dyDescent="0.35">
      <c r="N3655" s="47">
        <v>42585</v>
      </c>
      <c r="O3655" s="95">
        <v>1.55</v>
      </c>
    </row>
    <row r="3656" spans="14:15" x14ac:dyDescent="0.35">
      <c r="N3656" s="47">
        <v>42586</v>
      </c>
      <c r="O3656" s="95">
        <v>1.51</v>
      </c>
    </row>
    <row r="3657" spans="14:15" x14ac:dyDescent="0.35">
      <c r="N3657" s="47">
        <v>42587</v>
      </c>
      <c r="O3657" s="95">
        <v>1.59</v>
      </c>
    </row>
    <row r="3658" spans="14:15" x14ac:dyDescent="0.35">
      <c r="N3658" s="47">
        <v>42590</v>
      </c>
      <c r="O3658" s="95">
        <v>1.59</v>
      </c>
    </row>
    <row r="3659" spans="14:15" x14ac:dyDescent="0.35">
      <c r="N3659" s="47">
        <v>42591</v>
      </c>
      <c r="O3659" s="95">
        <v>1.55</v>
      </c>
    </row>
    <row r="3660" spans="14:15" x14ac:dyDescent="0.35">
      <c r="N3660" s="47">
        <v>42592</v>
      </c>
      <c r="O3660" s="95">
        <v>1.5</v>
      </c>
    </row>
    <row r="3661" spans="14:15" x14ac:dyDescent="0.35">
      <c r="N3661" s="47">
        <v>42593</v>
      </c>
      <c r="O3661" s="95">
        <v>1.57</v>
      </c>
    </row>
    <row r="3662" spans="14:15" x14ac:dyDescent="0.35">
      <c r="N3662" s="47">
        <v>42594</v>
      </c>
      <c r="O3662" s="95">
        <v>1.51</v>
      </c>
    </row>
    <row r="3663" spans="14:15" x14ac:dyDescent="0.35">
      <c r="N3663" s="47">
        <v>42597</v>
      </c>
      <c r="O3663" s="95">
        <v>1.55</v>
      </c>
    </row>
    <row r="3664" spans="14:15" x14ac:dyDescent="0.35">
      <c r="N3664" s="47">
        <v>42598</v>
      </c>
      <c r="O3664" s="95">
        <v>1.5746</v>
      </c>
    </row>
    <row r="3665" spans="14:15" x14ac:dyDescent="0.35">
      <c r="N3665" s="47">
        <v>42599</v>
      </c>
      <c r="O3665" s="95">
        <v>1.5490999999999999</v>
      </c>
    </row>
    <row r="3666" spans="14:15" x14ac:dyDescent="0.35">
      <c r="N3666" s="47">
        <v>42600</v>
      </c>
      <c r="O3666" s="95">
        <v>1.5356000000000001</v>
      </c>
    </row>
    <row r="3667" spans="14:15" x14ac:dyDescent="0.35">
      <c r="N3667" s="47">
        <v>42601</v>
      </c>
      <c r="O3667" s="95">
        <v>1.5781000000000001</v>
      </c>
    </row>
    <row r="3668" spans="14:15" x14ac:dyDescent="0.35">
      <c r="N3668" s="47">
        <v>42604</v>
      </c>
      <c r="O3668" s="95">
        <v>1.5424</v>
      </c>
    </row>
    <row r="3669" spans="14:15" x14ac:dyDescent="0.35">
      <c r="N3669" s="47">
        <v>42605</v>
      </c>
      <c r="O3669" s="95">
        <v>1.5458000000000001</v>
      </c>
    </row>
    <row r="3670" spans="14:15" x14ac:dyDescent="0.35">
      <c r="N3670" s="47">
        <v>42606</v>
      </c>
      <c r="O3670" s="95">
        <v>1.5610999999999999</v>
      </c>
    </row>
    <row r="3671" spans="14:15" x14ac:dyDescent="0.35">
      <c r="N3671" s="47">
        <v>42607</v>
      </c>
      <c r="O3671" s="95">
        <v>1.5730999999999999</v>
      </c>
    </row>
    <row r="3672" spans="14:15" x14ac:dyDescent="0.35">
      <c r="N3672" s="47">
        <v>42608</v>
      </c>
      <c r="O3672" s="95">
        <v>1.6295999999999999</v>
      </c>
    </row>
    <row r="3673" spans="14:15" x14ac:dyDescent="0.35">
      <c r="N3673" s="47">
        <v>42611</v>
      </c>
      <c r="O3673" s="95">
        <v>1.5595000000000001</v>
      </c>
    </row>
    <row r="3674" spans="14:15" x14ac:dyDescent="0.35">
      <c r="N3674" s="47">
        <v>42612</v>
      </c>
      <c r="O3674" s="95">
        <v>1.5663</v>
      </c>
    </row>
    <row r="3675" spans="14:15" x14ac:dyDescent="0.35">
      <c r="N3675" s="47">
        <v>42613</v>
      </c>
      <c r="O3675" s="95">
        <v>1.58</v>
      </c>
    </row>
    <row r="3676" spans="14:15" x14ac:dyDescent="0.35">
      <c r="N3676" s="47">
        <v>42614</v>
      </c>
      <c r="O3676" s="95">
        <v>1.5681</v>
      </c>
    </row>
    <row r="3677" spans="14:15" x14ac:dyDescent="0.35">
      <c r="N3677" s="47">
        <v>42615</v>
      </c>
      <c r="O3677" s="95">
        <v>1.6024</v>
      </c>
    </row>
    <row r="3678" spans="14:15" x14ac:dyDescent="0.35">
      <c r="N3678" s="47">
        <v>42618</v>
      </c>
      <c r="O3678" s="95">
        <v>1.6024</v>
      </c>
    </row>
    <row r="3679" spans="14:15" x14ac:dyDescent="0.35">
      <c r="N3679" s="47">
        <v>42619</v>
      </c>
      <c r="O3679" s="95">
        <v>1.534</v>
      </c>
    </row>
    <row r="3680" spans="14:15" x14ac:dyDescent="0.35">
      <c r="N3680" s="47">
        <v>42620</v>
      </c>
      <c r="O3680" s="95">
        <v>1.5390999999999999</v>
      </c>
    </row>
    <row r="3681" spans="14:15" x14ac:dyDescent="0.35">
      <c r="N3681" s="47">
        <v>42621</v>
      </c>
      <c r="O3681" s="95">
        <v>1.599</v>
      </c>
    </row>
    <row r="3682" spans="14:15" x14ac:dyDescent="0.35">
      <c r="N3682" s="47">
        <v>42622</v>
      </c>
      <c r="O3682" s="95">
        <v>1.6749000000000001</v>
      </c>
    </row>
    <row r="3683" spans="14:15" x14ac:dyDescent="0.35">
      <c r="N3683" s="47">
        <v>42625</v>
      </c>
      <c r="O3683" s="95">
        <v>1.6629</v>
      </c>
    </row>
    <row r="3684" spans="14:15" x14ac:dyDescent="0.35">
      <c r="N3684" s="47">
        <v>42626</v>
      </c>
      <c r="O3684" s="95">
        <v>1.7271000000000001</v>
      </c>
    </row>
    <row r="3685" spans="14:15" x14ac:dyDescent="0.35">
      <c r="N3685" s="47">
        <v>42627</v>
      </c>
      <c r="O3685" s="95">
        <v>1.6976</v>
      </c>
    </row>
    <row r="3686" spans="14:15" x14ac:dyDescent="0.35">
      <c r="N3686" s="47">
        <v>42628</v>
      </c>
      <c r="O3686" s="95">
        <v>1.6907000000000001</v>
      </c>
    </row>
    <row r="3687" spans="14:15" x14ac:dyDescent="0.35">
      <c r="N3687" s="47">
        <v>42629</v>
      </c>
      <c r="O3687" s="95">
        <v>1.6926000000000001</v>
      </c>
    </row>
    <row r="3688" spans="14:15" x14ac:dyDescent="0.35">
      <c r="N3688" s="47">
        <v>42632</v>
      </c>
      <c r="O3688" s="95">
        <v>1.7118</v>
      </c>
    </row>
    <row r="3689" spans="14:15" x14ac:dyDescent="0.35">
      <c r="N3689" s="47">
        <v>42633</v>
      </c>
      <c r="O3689" s="95">
        <v>1.6892</v>
      </c>
    </row>
    <row r="3690" spans="14:15" x14ac:dyDescent="0.35">
      <c r="N3690" s="47">
        <v>42634</v>
      </c>
      <c r="O3690" s="95">
        <v>1.6511</v>
      </c>
    </row>
    <row r="3691" spans="14:15" x14ac:dyDescent="0.35">
      <c r="N3691" s="47">
        <v>42635</v>
      </c>
      <c r="O3691" s="95">
        <v>1.6183000000000001</v>
      </c>
    </row>
    <row r="3692" spans="14:15" x14ac:dyDescent="0.35">
      <c r="N3692" s="47">
        <v>42636</v>
      </c>
      <c r="O3692" s="95">
        <v>1.6184000000000001</v>
      </c>
    </row>
    <row r="3693" spans="14:15" x14ac:dyDescent="0.35">
      <c r="N3693" s="47">
        <v>42639</v>
      </c>
      <c r="O3693" s="95">
        <v>1.5839000000000001</v>
      </c>
    </row>
    <row r="3694" spans="14:15" x14ac:dyDescent="0.35">
      <c r="N3694" s="47">
        <v>42640</v>
      </c>
      <c r="O3694" s="95">
        <v>1.5564</v>
      </c>
    </row>
    <row r="3695" spans="14:15" x14ac:dyDescent="0.35">
      <c r="N3695" s="47">
        <v>42641</v>
      </c>
      <c r="O3695" s="95">
        <v>1.5719000000000001</v>
      </c>
    </row>
    <row r="3696" spans="14:15" x14ac:dyDescent="0.35">
      <c r="N3696" s="47">
        <v>42642</v>
      </c>
      <c r="O3696" s="95">
        <v>1.5599000000000001</v>
      </c>
    </row>
    <row r="3697" spans="14:15" x14ac:dyDescent="0.35">
      <c r="N3697" s="47">
        <v>42643</v>
      </c>
      <c r="O3697" s="95">
        <v>1.5944</v>
      </c>
    </row>
    <row r="3698" spans="14:15" x14ac:dyDescent="0.35">
      <c r="N3698" s="47">
        <v>42646</v>
      </c>
      <c r="O3698" s="95">
        <v>1.6221000000000001</v>
      </c>
    </row>
    <row r="3699" spans="14:15" x14ac:dyDescent="0.35">
      <c r="N3699" s="47">
        <v>42647</v>
      </c>
      <c r="O3699" s="95">
        <v>1.6863999999999999</v>
      </c>
    </row>
    <row r="3700" spans="14:15" x14ac:dyDescent="0.35">
      <c r="N3700" s="47">
        <v>42648</v>
      </c>
      <c r="O3700" s="95">
        <v>1.7020999999999999</v>
      </c>
    </row>
    <row r="3701" spans="14:15" x14ac:dyDescent="0.35">
      <c r="N3701" s="47">
        <v>42649</v>
      </c>
      <c r="O3701" s="95">
        <v>1.7372000000000001</v>
      </c>
    </row>
    <row r="3702" spans="14:15" x14ac:dyDescent="0.35">
      <c r="N3702" s="47">
        <v>42650</v>
      </c>
      <c r="O3702" s="95">
        <v>1.7181</v>
      </c>
    </row>
    <row r="3703" spans="14:15" x14ac:dyDescent="0.35">
      <c r="N3703" s="47">
        <v>42653</v>
      </c>
      <c r="O3703" s="95">
        <v>1.7181</v>
      </c>
    </row>
    <row r="3704" spans="14:15" x14ac:dyDescent="0.35">
      <c r="N3704" s="47">
        <v>42654</v>
      </c>
      <c r="O3704" s="95">
        <v>1.7638</v>
      </c>
    </row>
    <row r="3705" spans="14:15" x14ac:dyDescent="0.35">
      <c r="N3705" s="47">
        <v>42655</v>
      </c>
      <c r="O3705" s="95">
        <v>1.7692000000000001</v>
      </c>
    </row>
    <row r="3706" spans="14:15" x14ac:dyDescent="0.35">
      <c r="N3706" s="47">
        <v>42656</v>
      </c>
      <c r="O3706" s="95">
        <v>1.7411000000000001</v>
      </c>
    </row>
    <row r="3707" spans="14:15" x14ac:dyDescent="0.35">
      <c r="N3707" s="47">
        <v>42657</v>
      </c>
      <c r="O3707" s="95">
        <v>1.7977000000000001</v>
      </c>
    </row>
    <row r="3708" spans="14:15" x14ac:dyDescent="0.35">
      <c r="N3708" s="47">
        <v>42660</v>
      </c>
      <c r="O3708" s="95">
        <v>1.766</v>
      </c>
    </row>
    <row r="3709" spans="14:15" x14ac:dyDescent="0.35">
      <c r="N3709" s="47">
        <v>42661</v>
      </c>
      <c r="O3709" s="95">
        <v>1.7379</v>
      </c>
    </row>
    <row r="3710" spans="14:15" x14ac:dyDescent="0.35">
      <c r="N3710" s="47">
        <v>42662</v>
      </c>
      <c r="O3710" s="95">
        <v>1.7432000000000001</v>
      </c>
    </row>
    <row r="3711" spans="14:15" x14ac:dyDescent="0.35">
      <c r="N3711" s="47">
        <v>42663</v>
      </c>
      <c r="O3711" s="95">
        <v>1.7556</v>
      </c>
    </row>
    <row r="3712" spans="14:15" x14ac:dyDescent="0.35">
      <c r="N3712" s="47">
        <v>42664</v>
      </c>
      <c r="O3712" s="95">
        <v>1.7346999999999999</v>
      </c>
    </row>
    <row r="3713" spans="14:15" x14ac:dyDescent="0.35">
      <c r="N3713" s="47">
        <v>42667</v>
      </c>
      <c r="O3713" s="95">
        <v>1.7646999999999999</v>
      </c>
    </row>
    <row r="3714" spans="14:15" x14ac:dyDescent="0.35">
      <c r="N3714" s="47">
        <v>42668</v>
      </c>
      <c r="O3714" s="95">
        <v>1.756</v>
      </c>
    </row>
    <row r="3715" spans="14:15" x14ac:dyDescent="0.35">
      <c r="N3715" s="47">
        <v>42669</v>
      </c>
      <c r="O3715" s="95">
        <v>1.7930999999999999</v>
      </c>
    </row>
    <row r="3716" spans="14:15" x14ac:dyDescent="0.35">
      <c r="N3716" s="47">
        <v>42670</v>
      </c>
      <c r="O3716" s="95">
        <v>1.8535999999999999</v>
      </c>
    </row>
    <row r="3717" spans="14:15" x14ac:dyDescent="0.35">
      <c r="N3717" s="47">
        <v>42671</v>
      </c>
      <c r="O3717" s="95">
        <v>1.8468</v>
      </c>
    </row>
    <row r="3718" spans="14:15" x14ac:dyDescent="0.35">
      <c r="N3718" s="47">
        <v>42674</v>
      </c>
      <c r="O3718" s="95">
        <v>1.8254999999999999</v>
      </c>
    </row>
    <row r="3719" spans="14:15" x14ac:dyDescent="0.35">
      <c r="N3719" s="47">
        <v>42675</v>
      </c>
      <c r="O3719" s="95">
        <v>1.8273999999999999</v>
      </c>
    </row>
    <row r="3720" spans="14:15" x14ac:dyDescent="0.35">
      <c r="N3720" s="47">
        <v>42676</v>
      </c>
      <c r="O3720" s="95">
        <v>1.8025</v>
      </c>
    </row>
    <row r="3721" spans="14:15" x14ac:dyDescent="0.35">
      <c r="N3721" s="47">
        <v>42677</v>
      </c>
      <c r="O3721" s="95">
        <v>1.8115000000000001</v>
      </c>
    </row>
    <row r="3722" spans="14:15" x14ac:dyDescent="0.35">
      <c r="N3722" s="47">
        <v>42678</v>
      </c>
      <c r="O3722" s="95">
        <v>1.7762</v>
      </c>
    </row>
    <row r="3723" spans="14:15" x14ac:dyDescent="0.35">
      <c r="N3723" s="47">
        <v>42681</v>
      </c>
      <c r="O3723" s="95">
        <v>1.8261000000000001</v>
      </c>
    </row>
    <row r="3724" spans="14:15" x14ac:dyDescent="0.35">
      <c r="N3724" s="47">
        <v>42682</v>
      </c>
      <c r="O3724" s="95">
        <v>1.8547</v>
      </c>
    </row>
    <row r="3725" spans="14:15" x14ac:dyDescent="0.35">
      <c r="N3725" s="47">
        <v>42683</v>
      </c>
      <c r="O3725" s="95">
        <v>2.0571000000000002</v>
      </c>
    </row>
    <row r="3726" spans="14:15" x14ac:dyDescent="0.35">
      <c r="N3726" s="47">
        <v>42684</v>
      </c>
      <c r="O3726" s="95">
        <v>2.1501000000000001</v>
      </c>
    </row>
    <row r="3727" spans="14:15" x14ac:dyDescent="0.35">
      <c r="N3727" s="47">
        <v>42685</v>
      </c>
      <c r="O3727" s="95">
        <v>2.1501000000000001</v>
      </c>
    </row>
    <row r="3728" spans="14:15" x14ac:dyDescent="0.35">
      <c r="N3728" s="47">
        <v>42688</v>
      </c>
      <c r="O3728" s="95">
        <v>2.2614000000000001</v>
      </c>
    </row>
    <row r="3729" spans="14:15" x14ac:dyDescent="0.35">
      <c r="N3729" s="47">
        <v>42689</v>
      </c>
      <c r="O3729" s="95">
        <v>2.2189000000000001</v>
      </c>
    </row>
    <row r="3730" spans="14:15" x14ac:dyDescent="0.35">
      <c r="N3730" s="47">
        <v>42690</v>
      </c>
      <c r="O3730" s="95">
        <v>2.2225000000000001</v>
      </c>
    </row>
    <row r="3731" spans="14:15" x14ac:dyDescent="0.35">
      <c r="N3731" s="47">
        <v>42691</v>
      </c>
      <c r="O3731" s="95">
        <v>2.3026</v>
      </c>
    </row>
    <row r="3732" spans="14:15" x14ac:dyDescent="0.35">
      <c r="N3732" s="47">
        <v>42692</v>
      </c>
      <c r="O3732" s="95">
        <v>2.3548</v>
      </c>
    </row>
    <row r="3733" spans="14:15" x14ac:dyDescent="0.35">
      <c r="N3733" s="47">
        <v>42695</v>
      </c>
      <c r="O3733" s="95">
        <v>2.3153999999999999</v>
      </c>
    </row>
    <row r="3734" spans="14:15" x14ac:dyDescent="0.35">
      <c r="N3734" s="47">
        <v>42696</v>
      </c>
      <c r="O3734" s="95">
        <v>2.3119000000000001</v>
      </c>
    </row>
    <row r="3735" spans="14:15" x14ac:dyDescent="0.35">
      <c r="N3735" s="47">
        <v>42697</v>
      </c>
      <c r="O3735" s="95">
        <v>2.3498000000000001</v>
      </c>
    </row>
    <row r="3736" spans="14:15" x14ac:dyDescent="0.35">
      <c r="N3736" s="47">
        <v>42698</v>
      </c>
      <c r="O3736" s="95">
        <v>2.3498000000000001</v>
      </c>
    </row>
    <row r="3737" spans="14:15" x14ac:dyDescent="0.35">
      <c r="N3737" s="47">
        <v>42699</v>
      </c>
      <c r="O3737" s="95">
        <v>2.3572000000000002</v>
      </c>
    </row>
    <row r="3738" spans="14:15" x14ac:dyDescent="0.35">
      <c r="N3738" s="47">
        <v>42702</v>
      </c>
      <c r="O3738" s="95">
        <v>2.3123999999999998</v>
      </c>
    </row>
    <row r="3739" spans="14:15" x14ac:dyDescent="0.35">
      <c r="N3739" s="47">
        <v>42703</v>
      </c>
      <c r="O3739" s="95">
        <v>2.2909999999999999</v>
      </c>
    </row>
    <row r="3740" spans="14:15" x14ac:dyDescent="0.35">
      <c r="N3740" s="47">
        <v>42704</v>
      </c>
      <c r="O3740" s="95">
        <v>2.3809</v>
      </c>
    </row>
    <row r="3741" spans="14:15" x14ac:dyDescent="0.35">
      <c r="N3741" s="47">
        <v>42705</v>
      </c>
      <c r="O3741" s="95">
        <v>2.4481000000000002</v>
      </c>
    </row>
    <row r="3742" spans="14:15" x14ac:dyDescent="0.35">
      <c r="N3742" s="47">
        <v>42706</v>
      </c>
      <c r="O3742" s="95">
        <v>2.3831000000000002</v>
      </c>
    </row>
    <row r="3743" spans="14:15" x14ac:dyDescent="0.35">
      <c r="N3743" s="47">
        <v>42709</v>
      </c>
      <c r="O3743" s="95">
        <v>2.3940999999999999</v>
      </c>
    </row>
    <row r="3744" spans="14:15" x14ac:dyDescent="0.35">
      <c r="N3744" s="47">
        <v>42710</v>
      </c>
      <c r="O3744" s="95">
        <v>2.3887</v>
      </c>
    </row>
    <row r="3745" spans="14:15" x14ac:dyDescent="0.35">
      <c r="N3745" s="47">
        <v>42711</v>
      </c>
      <c r="O3745" s="95">
        <v>2.3401000000000001</v>
      </c>
    </row>
    <row r="3746" spans="14:15" x14ac:dyDescent="0.35">
      <c r="N3746" s="47">
        <v>42712</v>
      </c>
      <c r="O3746" s="95">
        <v>2.4070999999999998</v>
      </c>
    </row>
    <row r="3747" spans="14:15" x14ac:dyDescent="0.35">
      <c r="N3747" s="47">
        <v>42713</v>
      </c>
      <c r="O3747" s="95">
        <v>2.4674999999999998</v>
      </c>
    </row>
    <row r="3748" spans="14:15" x14ac:dyDescent="0.35">
      <c r="N3748" s="47">
        <v>42716</v>
      </c>
      <c r="O3748" s="95">
        <v>2.4712000000000001</v>
      </c>
    </row>
    <row r="3749" spans="14:15" x14ac:dyDescent="0.35">
      <c r="N3749" s="47">
        <v>42717</v>
      </c>
      <c r="O3749" s="95">
        <v>2.4712999999999998</v>
      </c>
    </row>
    <row r="3750" spans="14:15" x14ac:dyDescent="0.35">
      <c r="N3750" s="47">
        <v>42718</v>
      </c>
      <c r="O3750" s="95">
        <v>2.5707</v>
      </c>
    </row>
    <row r="3751" spans="14:15" x14ac:dyDescent="0.35">
      <c r="N3751" s="47">
        <v>42719</v>
      </c>
      <c r="O3751" s="95">
        <v>2.5966999999999998</v>
      </c>
    </row>
    <row r="3752" spans="14:15" x14ac:dyDescent="0.35">
      <c r="N3752" s="47">
        <v>42720</v>
      </c>
      <c r="O3752" s="95">
        <v>2.5916000000000001</v>
      </c>
    </row>
    <row r="3753" spans="14:15" x14ac:dyDescent="0.35">
      <c r="N3753" s="47">
        <v>42723</v>
      </c>
      <c r="O3753" s="95">
        <v>2.5381999999999998</v>
      </c>
    </row>
    <row r="3754" spans="14:15" x14ac:dyDescent="0.35">
      <c r="N3754" s="47">
        <v>42724</v>
      </c>
      <c r="O3754" s="95">
        <v>2.5586000000000002</v>
      </c>
    </row>
    <row r="3755" spans="14:15" x14ac:dyDescent="0.35">
      <c r="N3755" s="47">
        <v>42725</v>
      </c>
      <c r="O3755" s="95">
        <v>2.5348000000000002</v>
      </c>
    </row>
    <row r="3756" spans="14:15" x14ac:dyDescent="0.35">
      <c r="N3756" s="47">
        <v>42726</v>
      </c>
      <c r="O3756" s="95">
        <v>2.5514999999999999</v>
      </c>
    </row>
    <row r="3757" spans="14:15" x14ac:dyDescent="0.35">
      <c r="N3757" s="47">
        <v>42727</v>
      </c>
      <c r="O3757" s="95">
        <v>2.5373000000000001</v>
      </c>
    </row>
    <row r="3758" spans="14:15" x14ac:dyDescent="0.35">
      <c r="N3758" s="47">
        <v>42730</v>
      </c>
      <c r="O3758" s="95">
        <v>2.5373000000000001</v>
      </c>
    </row>
    <row r="3759" spans="14:15" x14ac:dyDescent="0.35">
      <c r="N3759" s="47">
        <v>42731</v>
      </c>
      <c r="O3759" s="95">
        <v>2.5596000000000001</v>
      </c>
    </row>
    <row r="3760" spans="14:15" x14ac:dyDescent="0.35">
      <c r="N3760" s="47">
        <v>42732</v>
      </c>
      <c r="O3760" s="95">
        <v>2.508</v>
      </c>
    </row>
    <row r="3761" spans="14:15" x14ac:dyDescent="0.35">
      <c r="N3761" s="47">
        <v>42733</v>
      </c>
      <c r="O3761" s="95">
        <v>2.4750000000000001</v>
      </c>
    </row>
    <row r="3762" spans="14:15" x14ac:dyDescent="0.35">
      <c r="N3762" s="47">
        <v>42734</v>
      </c>
      <c r="O3762" s="95">
        <v>2.4443000000000001</v>
      </c>
    </row>
    <row r="3763" spans="14:15" x14ac:dyDescent="0.35">
      <c r="N3763" s="47">
        <v>42737</v>
      </c>
      <c r="O3763" s="95">
        <v>2.4443000000000001</v>
      </c>
    </row>
    <row r="3764" spans="14:15" x14ac:dyDescent="0.35">
      <c r="N3764" s="47">
        <v>42738</v>
      </c>
      <c r="O3764" s="95">
        <v>2.4443999999999999</v>
      </c>
    </row>
    <row r="3765" spans="14:15" x14ac:dyDescent="0.35">
      <c r="N3765" s="47">
        <v>42739</v>
      </c>
      <c r="O3765" s="95">
        <v>2.4390000000000001</v>
      </c>
    </row>
    <row r="3766" spans="14:15" x14ac:dyDescent="0.35">
      <c r="N3766" s="47">
        <v>42740</v>
      </c>
      <c r="O3766" s="95">
        <v>2.3443000000000001</v>
      </c>
    </row>
    <row r="3767" spans="14:15" x14ac:dyDescent="0.35">
      <c r="N3767" s="47">
        <v>42741</v>
      </c>
      <c r="O3767" s="95">
        <v>2.4192999999999998</v>
      </c>
    </row>
    <row r="3768" spans="14:15" x14ac:dyDescent="0.35">
      <c r="N3768" s="47">
        <v>42744</v>
      </c>
      <c r="O3768" s="95">
        <v>2.3647</v>
      </c>
    </row>
    <row r="3769" spans="14:15" x14ac:dyDescent="0.35">
      <c r="N3769" s="47">
        <v>42745</v>
      </c>
      <c r="O3769" s="95">
        <v>2.3757000000000001</v>
      </c>
    </row>
    <row r="3770" spans="14:15" x14ac:dyDescent="0.35">
      <c r="N3770" s="47">
        <v>42746</v>
      </c>
      <c r="O3770" s="95">
        <v>2.3721000000000001</v>
      </c>
    </row>
    <row r="3771" spans="14:15" x14ac:dyDescent="0.35">
      <c r="N3771" s="47">
        <v>42747</v>
      </c>
      <c r="O3771" s="95">
        <v>2.3631000000000002</v>
      </c>
    </row>
    <row r="3772" spans="14:15" x14ac:dyDescent="0.35">
      <c r="N3772" s="47">
        <v>42748</v>
      </c>
      <c r="O3772" s="95">
        <v>2.3963999999999999</v>
      </c>
    </row>
    <row r="3773" spans="14:15" x14ac:dyDescent="0.35">
      <c r="N3773" s="47">
        <v>42751</v>
      </c>
      <c r="O3773" s="95">
        <v>2.3963999999999999</v>
      </c>
    </row>
    <row r="3774" spans="14:15" x14ac:dyDescent="0.35">
      <c r="N3774" s="47">
        <v>42752</v>
      </c>
      <c r="O3774" s="95">
        <v>2.3252999999999999</v>
      </c>
    </row>
    <row r="3775" spans="14:15" x14ac:dyDescent="0.35">
      <c r="N3775" s="47">
        <v>42753</v>
      </c>
      <c r="O3775" s="95">
        <v>2.4296000000000002</v>
      </c>
    </row>
    <row r="3776" spans="14:15" x14ac:dyDescent="0.35">
      <c r="N3776" s="47">
        <v>42754</v>
      </c>
      <c r="O3776" s="95">
        <v>2.4739</v>
      </c>
    </row>
    <row r="3777" spans="14:15" x14ac:dyDescent="0.35">
      <c r="N3777" s="47">
        <v>42755</v>
      </c>
      <c r="O3777" s="95">
        <v>2.4668000000000001</v>
      </c>
    </row>
    <row r="3778" spans="14:15" x14ac:dyDescent="0.35">
      <c r="N3778" s="47">
        <v>42758</v>
      </c>
      <c r="O3778" s="95">
        <v>2.3971</v>
      </c>
    </row>
    <row r="3779" spans="14:15" x14ac:dyDescent="0.35">
      <c r="N3779" s="47">
        <v>42759</v>
      </c>
      <c r="O3779" s="95">
        <v>2.4651999999999998</v>
      </c>
    </row>
    <row r="3780" spans="14:15" x14ac:dyDescent="0.35">
      <c r="N3780" s="47">
        <v>42760</v>
      </c>
      <c r="O3780" s="95">
        <v>2.5116000000000001</v>
      </c>
    </row>
    <row r="3781" spans="14:15" x14ac:dyDescent="0.35">
      <c r="N3781" s="47">
        <v>42761</v>
      </c>
      <c r="O3781" s="95">
        <v>2.5043000000000002</v>
      </c>
    </row>
    <row r="3782" spans="14:15" x14ac:dyDescent="0.35">
      <c r="N3782" s="47">
        <v>42762</v>
      </c>
      <c r="O3782" s="95">
        <v>2.4843000000000002</v>
      </c>
    </row>
    <row r="3783" spans="14:15" x14ac:dyDescent="0.35">
      <c r="N3783" s="47">
        <v>42765</v>
      </c>
      <c r="O3783" s="95">
        <v>2.4881000000000002</v>
      </c>
    </row>
    <row r="3784" spans="14:15" x14ac:dyDescent="0.35">
      <c r="N3784" s="47">
        <v>42766</v>
      </c>
      <c r="O3784" s="95">
        <v>2.4531000000000001</v>
      </c>
    </row>
    <row r="3785" spans="14:15" x14ac:dyDescent="0.35">
      <c r="N3785" s="47">
        <v>42767</v>
      </c>
      <c r="O3785" s="95">
        <v>2.4699</v>
      </c>
    </row>
    <row r="3786" spans="14:15" x14ac:dyDescent="0.35">
      <c r="N3786" s="47">
        <v>42768</v>
      </c>
      <c r="O3786" s="95">
        <v>2.4737</v>
      </c>
    </row>
    <row r="3787" spans="14:15" x14ac:dyDescent="0.35">
      <c r="N3787" s="47">
        <v>42769</v>
      </c>
      <c r="O3787" s="95">
        <v>2.4647999999999999</v>
      </c>
    </row>
    <row r="3788" spans="14:15" x14ac:dyDescent="0.35">
      <c r="N3788" s="47">
        <v>42772</v>
      </c>
      <c r="O3788" s="95">
        <v>2.4077000000000002</v>
      </c>
    </row>
    <row r="3789" spans="14:15" x14ac:dyDescent="0.35">
      <c r="N3789" s="47">
        <v>42773</v>
      </c>
      <c r="O3789" s="95">
        <v>2.3931</v>
      </c>
    </row>
    <row r="3790" spans="14:15" x14ac:dyDescent="0.35">
      <c r="N3790" s="47">
        <v>42774</v>
      </c>
      <c r="O3790" s="95">
        <v>2.3363</v>
      </c>
    </row>
    <row r="3791" spans="14:15" x14ac:dyDescent="0.35">
      <c r="N3791" s="47">
        <v>42775</v>
      </c>
      <c r="O3791" s="95">
        <v>2.3948</v>
      </c>
    </row>
    <row r="3792" spans="14:15" x14ac:dyDescent="0.35">
      <c r="N3792" s="47">
        <v>42776</v>
      </c>
      <c r="O3792" s="95">
        <v>2.4073000000000002</v>
      </c>
    </row>
    <row r="3793" spans="14:15" x14ac:dyDescent="0.35">
      <c r="N3793" s="47">
        <v>42779</v>
      </c>
      <c r="O3793" s="95">
        <v>2.4358</v>
      </c>
    </row>
    <row r="3794" spans="14:15" x14ac:dyDescent="0.35">
      <c r="N3794" s="47">
        <v>42780</v>
      </c>
      <c r="O3794" s="95">
        <v>2.4698000000000002</v>
      </c>
    </row>
    <row r="3795" spans="14:15" x14ac:dyDescent="0.35">
      <c r="N3795" s="47">
        <v>42781</v>
      </c>
      <c r="O3795" s="95">
        <v>2.4931999999999999</v>
      </c>
    </row>
    <row r="3796" spans="14:15" x14ac:dyDescent="0.35">
      <c r="N3796" s="47">
        <v>42782</v>
      </c>
      <c r="O3796" s="95">
        <v>2.4466999999999999</v>
      </c>
    </row>
    <row r="3797" spans="14:15" x14ac:dyDescent="0.35">
      <c r="N3797" s="47">
        <v>42783</v>
      </c>
      <c r="O3797" s="95">
        <v>2.4146999999999998</v>
      </c>
    </row>
    <row r="3798" spans="14:15" x14ac:dyDescent="0.35">
      <c r="N3798" s="47">
        <v>42786</v>
      </c>
      <c r="O3798" s="95">
        <v>2.4146999999999998</v>
      </c>
    </row>
    <row r="3799" spans="14:15" x14ac:dyDescent="0.35">
      <c r="N3799" s="47">
        <v>42787</v>
      </c>
      <c r="O3799" s="95">
        <v>2.4289999999999998</v>
      </c>
    </row>
    <row r="3800" spans="14:15" x14ac:dyDescent="0.35">
      <c r="N3800" s="47">
        <v>42788</v>
      </c>
      <c r="O3800" s="95">
        <v>2.4129</v>
      </c>
    </row>
    <row r="3801" spans="14:15" x14ac:dyDescent="0.35">
      <c r="N3801" s="47">
        <v>42789</v>
      </c>
      <c r="O3801" s="95">
        <v>2.3719999999999999</v>
      </c>
    </row>
    <row r="3802" spans="14:15" x14ac:dyDescent="0.35">
      <c r="N3802" s="47">
        <v>42790</v>
      </c>
      <c r="O3802" s="95">
        <v>2.3117000000000001</v>
      </c>
    </row>
    <row r="3803" spans="14:15" x14ac:dyDescent="0.35">
      <c r="N3803" s="47">
        <v>42793</v>
      </c>
      <c r="O3803" s="95">
        <v>2.3650000000000002</v>
      </c>
    </row>
    <row r="3804" spans="14:15" x14ac:dyDescent="0.35">
      <c r="N3804" s="47">
        <v>42794</v>
      </c>
      <c r="O3804" s="95">
        <v>2.3898999999999999</v>
      </c>
    </row>
    <row r="3805" spans="14:15" x14ac:dyDescent="0.35">
      <c r="N3805" s="47">
        <v>42795</v>
      </c>
      <c r="O3805" s="95">
        <v>2.4525999999999999</v>
      </c>
    </row>
    <row r="3806" spans="14:15" x14ac:dyDescent="0.35">
      <c r="N3806" s="47">
        <v>42796</v>
      </c>
      <c r="O3806" s="95">
        <v>2.4779</v>
      </c>
    </row>
    <row r="3807" spans="14:15" x14ac:dyDescent="0.35">
      <c r="N3807" s="47">
        <v>42797</v>
      </c>
      <c r="O3807" s="95">
        <v>2.4780000000000002</v>
      </c>
    </row>
    <row r="3808" spans="14:15" x14ac:dyDescent="0.35">
      <c r="N3808" s="47">
        <v>42800</v>
      </c>
      <c r="O3808" s="95">
        <v>2.4996999999999998</v>
      </c>
    </row>
    <row r="3809" spans="14:15" x14ac:dyDescent="0.35">
      <c r="N3809" s="47">
        <v>42801</v>
      </c>
      <c r="O3809" s="95">
        <v>2.5179</v>
      </c>
    </row>
    <row r="3810" spans="14:15" x14ac:dyDescent="0.35">
      <c r="N3810" s="47">
        <v>42802</v>
      </c>
      <c r="O3810" s="95">
        <v>2.5596999999999999</v>
      </c>
    </row>
    <row r="3811" spans="14:15" x14ac:dyDescent="0.35">
      <c r="N3811" s="47">
        <v>42803</v>
      </c>
      <c r="O3811" s="95">
        <v>2.6053000000000002</v>
      </c>
    </row>
    <row r="3812" spans="14:15" x14ac:dyDescent="0.35">
      <c r="N3812" s="47">
        <v>42804</v>
      </c>
      <c r="O3812" s="95">
        <v>2.5745</v>
      </c>
    </row>
    <row r="3813" spans="14:15" x14ac:dyDescent="0.35">
      <c r="N3813" s="47">
        <v>42807</v>
      </c>
      <c r="O3813" s="95">
        <v>2.6257999999999999</v>
      </c>
    </row>
    <row r="3814" spans="14:15" x14ac:dyDescent="0.35">
      <c r="N3814" s="47">
        <v>42808</v>
      </c>
      <c r="O3814" s="95">
        <v>2.6002000000000001</v>
      </c>
    </row>
    <row r="3815" spans="14:15" x14ac:dyDescent="0.35">
      <c r="N3815" s="47">
        <v>42809</v>
      </c>
      <c r="O3815" s="95">
        <v>2.4929999999999999</v>
      </c>
    </row>
    <row r="3816" spans="14:15" x14ac:dyDescent="0.35">
      <c r="N3816" s="47">
        <v>42810</v>
      </c>
      <c r="O3816" s="95">
        <v>2.5402</v>
      </c>
    </row>
    <row r="3817" spans="14:15" x14ac:dyDescent="0.35">
      <c r="N3817" s="47">
        <v>42811</v>
      </c>
      <c r="O3817" s="95">
        <v>2.5005000000000002</v>
      </c>
    </row>
    <row r="3818" spans="14:15" x14ac:dyDescent="0.35">
      <c r="N3818" s="47">
        <v>42814</v>
      </c>
      <c r="O3818" s="95">
        <v>2.4607000000000001</v>
      </c>
    </row>
    <row r="3819" spans="14:15" x14ac:dyDescent="0.35">
      <c r="N3819" s="47">
        <v>42815</v>
      </c>
      <c r="O3819" s="95">
        <v>2.4175</v>
      </c>
    </row>
    <row r="3820" spans="14:15" x14ac:dyDescent="0.35">
      <c r="N3820" s="47">
        <v>42816</v>
      </c>
      <c r="O3820" s="95">
        <v>2.4049999999999998</v>
      </c>
    </row>
    <row r="3821" spans="14:15" x14ac:dyDescent="0.35">
      <c r="N3821" s="47">
        <v>42817</v>
      </c>
      <c r="O3821" s="95">
        <v>2.4194</v>
      </c>
    </row>
    <row r="3822" spans="14:15" x14ac:dyDescent="0.35">
      <c r="N3822" s="47">
        <v>42818</v>
      </c>
      <c r="O3822" s="95">
        <v>2.4123000000000001</v>
      </c>
    </row>
    <row r="3823" spans="14:15" x14ac:dyDescent="0.35">
      <c r="N3823" s="47">
        <v>42821</v>
      </c>
      <c r="O3823" s="95">
        <v>2.3782000000000001</v>
      </c>
    </row>
    <row r="3824" spans="14:15" x14ac:dyDescent="0.35">
      <c r="N3824" s="47">
        <v>42822</v>
      </c>
      <c r="O3824" s="95">
        <v>2.4178000000000002</v>
      </c>
    </row>
    <row r="3825" spans="14:15" x14ac:dyDescent="0.35">
      <c r="N3825" s="47">
        <v>42823</v>
      </c>
      <c r="O3825" s="95">
        <v>2.3765000000000001</v>
      </c>
    </row>
    <row r="3826" spans="14:15" x14ac:dyDescent="0.35">
      <c r="N3826" s="47">
        <v>42824</v>
      </c>
      <c r="O3826" s="95">
        <v>2.4197000000000002</v>
      </c>
    </row>
    <row r="3827" spans="14:15" x14ac:dyDescent="0.35">
      <c r="N3827" s="47">
        <v>42825</v>
      </c>
      <c r="O3827" s="95">
        <v>2.3874</v>
      </c>
    </row>
    <row r="3828" spans="14:15" x14ac:dyDescent="0.35">
      <c r="N3828" s="47">
        <v>42828</v>
      </c>
      <c r="O3828" s="95">
        <v>2.3193000000000001</v>
      </c>
    </row>
    <row r="3829" spans="14:15" x14ac:dyDescent="0.35">
      <c r="N3829" s="47">
        <v>42829</v>
      </c>
      <c r="O3829" s="95">
        <v>2.3605</v>
      </c>
    </row>
    <row r="3830" spans="14:15" x14ac:dyDescent="0.35">
      <c r="N3830" s="47">
        <v>42830</v>
      </c>
      <c r="O3830" s="95">
        <v>2.3353999999999999</v>
      </c>
    </row>
    <row r="3831" spans="14:15" x14ac:dyDescent="0.35">
      <c r="N3831" s="47">
        <v>42831</v>
      </c>
      <c r="O3831" s="95">
        <v>2.3408000000000002</v>
      </c>
    </row>
    <row r="3832" spans="14:15" x14ac:dyDescent="0.35">
      <c r="N3832" s="47">
        <v>42832</v>
      </c>
      <c r="O3832" s="95">
        <v>2.3822000000000001</v>
      </c>
    </row>
    <row r="3833" spans="14:15" x14ac:dyDescent="0.35">
      <c r="N3833" s="47">
        <v>42835</v>
      </c>
      <c r="O3833" s="95">
        <v>2.3660999999999999</v>
      </c>
    </row>
    <row r="3834" spans="14:15" x14ac:dyDescent="0.35">
      <c r="N3834" s="47">
        <v>42836</v>
      </c>
      <c r="O3834" s="95">
        <v>2.2961999999999998</v>
      </c>
    </row>
    <row r="3835" spans="14:15" x14ac:dyDescent="0.35">
      <c r="N3835" s="47">
        <v>42837</v>
      </c>
      <c r="O3835" s="95">
        <v>2.2391999999999999</v>
      </c>
    </row>
    <row r="3836" spans="14:15" x14ac:dyDescent="0.35">
      <c r="N3836" s="47">
        <v>42838</v>
      </c>
      <c r="O3836" s="95">
        <v>2.2374000000000001</v>
      </c>
    </row>
    <row r="3837" spans="14:15" x14ac:dyDescent="0.35">
      <c r="N3837" s="47">
        <v>42839</v>
      </c>
      <c r="O3837" s="95">
        <v>2.2374000000000001</v>
      </c>
    </row>
    <row r="3838" spans="14:15" x14ac:dyDescent="0.35">
      <c r="N3838" s="47">
        <v>42842</v>
      </c>
      <c r="O3838" s="95">
        <v>2.2498</v>
      </c>
    </row>
    <row r="3839" spans="14:15" x14ac:dyDescent="0.35">
      <c r="N3839" s="47">
        <v>42843</v>
      </c>
      <c r="O3839" s="95">
        <v>2.1682000000000001</v>
      </c>
    </row>
    <row r="3840" spans="14:15" x14ac:dyDescent="0.35">
      <c r="N3840" s="47">
        <v>42844</v>
      </c>
      <c r="O3840" s="95">
        <v>2.2143000000000002</v>
      </c>
    </row>
    <row r="3841" spans="14:15" x14ac:dyDescent="0.35">
      <c r="N3841" s="47">
        <v>42845</v>
      </c>
      <c r="O3841" s="95">
        <v>2.2320000000000002</v>
      </c>
    </row>
    <row r="3842" spans="14:15" x14ac:dyDescent="0.35">
      <c r="N3842" s="47">
        <v>42846</v>
      </c>
      <c r="O3842" s="95">
        <v>2.2480000000000002</v>
      </c>
    </row>
    <row r="3843" spans="14:15" x14ac:dyDescent="0.35">
      <c r="N3843" s="47">
        <v>42849</v>
      </c>
      <c r="O3843" s="95">
        <v>2.2730000000000001</v>
      </c>
    </row>
    <row r="3844" spans="14:15" x14ac:dyDescent="0.35">
      <c r="N3844" s="47">
        <v>42850</v>
      </c>
      <c r="O3844" s="95">
        <v>2.3321999999999998</v>
      </c>
    </row>
    <row r="3845" spans="14:15" x14ac:dyDescent="0.35">
      <c r="N3845" s="47">
        <v>42851</v>
      </c>
      <c r="O3845" s="95">
        <v>2.3035000000000001</v>
      </c>
    </row>
    <row r="3846" spans="14:15" x14ac:dyDescent="0.35">
      <c r="N3846" s="47">
        <v>42852</v>
      </c>
      <c r="O3846" s="95">
        <v>2.2946</v>
      </c>
    </row>
    <row r="3847" spans="14:15" x14ac:dyDescent="0.35">
      <c r="N3847" s="47">
        <v>42853</v>
      </c>
      <c r="O3847" s="95">
        <v>2.2801999999999998</v>
      </c>
    </row>
    <row r="3848" spans="14:15" x14ac:dyDescent="0.35">
      <c r="N3848" s="47">
        <v>42856</v>
      </c>
      <c r="O3848" s="95">
        <v>2.3180000000000001</v>
      </c>
    </row>
    <row r="3849" spans="14:15" x14ac:dyDescent="0.35">
      <c r="N3849" s="47">
        <v>42857</v>
      </c>
      <c r="O3849" s="95">
        <v>2.2803</v>
      </c>
    </row>
    <row r="3850" spans="14:15" x14ac:dyDescent="0.35">
      <c r="N3850" s="47">
        <v>42858</v>
      </c>
      <c r="O3850" s="95">
        <v>2.3180000000000001</v>
      </c>
    </row>
    <row r="3851" spans="14:15" x14ac:dyDescent="0.35">
      <c r="N3851" s="47">
        <v>42859</v>
      </c>
      <c r="O3851" s="95">
        <v>2.3540999999999999</v>
      </c>
    </row>
    <row r="3852" spans="14:15" x14ac:dyDescent="0.35">
      <c r="N3852" s="47">
        <v>42860</v>
      </c>
      <c r="O3852" s="95">
        <v>2.3487</v>
      </c>
    </row>
    <row r="3853" spans="14:15" x14ac:dyDescent="0.35">
      <c r="N3853" s="47">
        <v>42863</v>
      </c>
      <c r="O3853" s="95">
        <v>2.3868</v>
      </c>
    </row>
    <row r="3854" spans="14:15" x14ac:dyDescent="0.35">
      <c r="N3854" s="47">
        <v>42864</v>
      </c>
      <c r="O3854" s="95">
        <v>2.3976999999999999</v>
      </c>
    </row>
    <row r="3855" spans="14:15" x14ac:dyDescent="0.35">
      <c r="N3855" s="47">
        <v>42865</v>
      </c>
      <c r="O3855" s="95">
        <v>2.4140999999999999</v>
      </c>
    </row>
    <row r="3856" spans="14:15" x14ac:dyDescent="0.35">
      <c r="N3856" s="47">
        <v>42866</v>
      </c>
      <c r="O3856" s="95">
        <v>2.3874</v>
      </c>
    </row>
    <row r="3857" spans="14:15" x14ac:dyDescent="0.35">
      <c r="N3857" s="47">
        <v>42867</v>
      </c>
      <c r="O3857" s="95">
        <v>2.3256999999999999</v>
      </c>
    </row>
    <row r="3858" spans="14:15" x14ac:dyDescent="0.35">
      <c r="N3858" s="47">
        <v>42870</v>
      </c>
      <c r="O3858" s="95">
        <v>2.3433000000000002</v>
      </c>
    </row>
    <row r="3859" spans="14:15" x14ac:dyDescent="0.35">
      <c r="N3859" s="47">
        <v>42871</v>
      </c>
      <c r="O3859" s="95">
        <v>2.3256999999999999</v>
      </c>
    </row>
    <row r="3860" spans="14:15" x14ac:dyDescent="0.35">
      <c r="N3860" s="47">
        <v>42872</v>
      </c>
      <c r="O3860" s="95">
        <v>2.2242999999999999</v>
      </c>
    </row>
    <row r="3861" spans="14:15" x14ac:dyDescent="0.35">
      <c r="N3861" s="47">
        <v>42873</v>
      </c>
      <c r="O3861" s="95">
        <v>2.2294</v>
      </c>
    </row>
    <row r="3862" spans="14:15" x14ac:dyDescent="0.35">
      <c r="N3862" s="47">
        <v>42874</v>
      </c>
      <c r="O3862" s="95">
        <v>2.2345999999999999</v>
      </c>
    </row>
    <row r="3863" spans="14:15" x14ac:dyDescent="0.35">
      <c r="N3863" s="47">
        <v>42877</v>
      </c>
      <c r="O3863" s="95">
        <v>2.2536999999999998</v>
      </c>
    </row>
    <row r="3864" spans="14:15" x14ac:dyDescent="0.35">
      <c r="N3864" s="47">
        <v>42878</v>
      </c>
      <c r="O3864" s="95">
        <v>2.2799</v>
      </c>
    </row>
    <row r="3865" spans="14:15" x14ac:dyDescent="0.35">
      <c r="N3865" s="47">
        <v>42879</v>
      </c>
      <c r="O3865" s="95">
        <v>2.2502</v>
      </c>
    </row>
    <row r="3866" spans="14:15" x14ac:dyDescent="0.35">
      <c r="N3866" s="47">
        <v>42880</v>
      </c>
      <c r="O3866" s="95">
        <v>2.2553999999999998</v>
      </c>
    </row>
    <row r="3867" spans="14:15" x14ac:dyDescent="0.35">
      <c r="N3867" s="47">
        <v>42881</v>
      </c>
      <c r="O3867" s="95">
        <v>2.2465000000000002</v>
      </c>
    </row>
    <row r="3868" spans="14:15" x14ac:dyDescent="0.35">
      <c r="N3868" s="47">
        <v>42884</v>
      </c>
      <c r="O3868" s="95">
        <v>2.2465000000000002</v>
      </c>
    </row>
    <row r="3869" spans="14:15" x14ac:dyDescent="0.35">
      <c r="N3869" s="47">
        <v>42885</v>
      </c>
      <c r="O3869" s="95">
        <v>2.2098</v>
      </c>
    </row>
    <row r="3870" spans="14:15" x14ac:dyDescent="0.35">
      <c r="N3870" s="47">
        <v>42886</v>
      </c>
      <c r="O3870" s="95">
        <v>2.2027999999999999</v>
      </c>
    </row>
    <row r="3871" spans="14:15" x14ac:dyDescent="0.35">
      <c r="N3871" s="47">
        <v>42887</v>
      </c>
      <c r="O3871" s="95">
        <v>2.2113999999999998</v>
      </c>
    </row>
    <row r="3872" spans="14:15" x14ac:dyDescent="0.35">
      <c r="N3872" s="47">
        <v>42888</v>
      </c>
      <c r="O3872" s="95">
        <v>2.1591</v>
      </c>
    </row>
    <row r="3873" spans="14:15" x14ac:dyDescent="0.35">
      <c r="N3873" s="47">
        <v>42891</v>
      </c>
      <c r="O3873" s="95">
        <v>2.1817000000000002</v>
      </c>
    </row>
    <row r="3874" spans="14:15" x14ac:dyDescent="0.35">
      <c r="N3874" s="47">
        <v>42892</v>
      </c>
      <c r="O3874" s="95">
        <v>2.1450999999999998</v>
      </c>
    </row>
    <row r="3875" spans="14:15" x14ac:dyDescent="0.35">
      <c r="N3875" s="47">
        <v>42893</v>
      </c>
      <c r="O3875" s="95">
        <v>2.1728999999999998</v>
      </c>
    </row>
    <row r="3876" spans="14:15" x14ac:dyDescent="0.35">
      <c r="N3876" s="47">
        <v>42894</v>
      </c>
      <c r="O3876" s="95">
        <v>2.1884999999999999</v>
      </c>
    </row>
    <row r="3877" spans="14:15" x14ac:dyDescent="0.35">
      <c r="N3877" s="47">
        <v>42895</v>
      </c>
      <c r="O3877" s="95">
        <v>2.2004999999999999</v>
      </c>
    </row>
    <row r="3878" spans="14:15" x14ac:dyDescent="0.35">
      <c r="N3878" s="47">
        <v>42898</v>
      </c>
      <c r="O3878" s="95">
        <v>2.2145000000000001</v>
      </c>
    </row>
    <row r="3879" spans="14:15" x14ac:dyDescent="0.35">
      <c r="N3879" s="47">
        <v>42899</v>
      </c>
      <c r="O3879" s="95">
        <v>2.2109000000000001</v>
      </c>
    </row>
    <row r="3880" spans="14:15" x14ac:dyDescent="0.35">
      <c r="N3880" s="47">
        <v>42900</v>
      </c>
      <c r="O3880" s="95">
        <v>2.1255999999999999</v>
      </c>
    </row>
    <row r="3881" spans="14:15" x14ac:dyDescent="0.35">
      <c r="N3881" s="47">
        <v>42901</v>
      </c>
      <c r="O3881" s="95">
        <v>2.1637</v>
      </c>
    </row>
    <row r="3882" spans="14:15" x14ac:dyDescent="0.35">
      <c r="N3882" s="47">
        <v>42902</v>
      </c>
      <c r="O3882" s="95">
        <v>2.1514000000000002</v>
      </c>
    </row>
    <row r="3883" spans="14:15" x14ac:dyDescent="0.35">
      <c r="N3883" s="47">
        <v>42905</v>
      </c>
      <c r="O3883" s="95">
        <v>2.1879</v>
      </c>
    </row>
    <row r="3884" spans="14:15" x14ac:dyDescent="0.35">
      <c r="N3884" s="47">
        <v>42906</v>
      </c>
      <c r="O3884" s="95">
        <v>2.1564999999999999</v>
      </c>
    </row>
    <row r="3885" spans="14:15" x14ac:dyDescent="0.35">
      <c r="N3885" s="47">
        <v>42907</v>
      </c>
      <c r="O3885" s="95">
        <v>2.1634000000000002</v>
      </c>
    </row>
    <row r="3886" spans="14:15" x14ac:dyDescent="0.35">
      <c r="N3886" s="47">
        <v>42908</v>
      </c>
      <c r="O3886" s="95">
        <v>2.1476999999999999</v>
      </c>
    </row>
    <row r="3887" spans="14:15" x14ac:dyDescent="0.35">
      <c r="N3887" s="47">
        <v>42909</v>
      </c>
      <c r="O3887" s="95">
        <v>2.1423000000000001</v>
      </c>
    </row>
    <row r="3888" spans="14:15" x14ac:dyDescent="0.35">
      <c r="N3888" s="47">
        <v>42912</v>
      </c>
      <c r="O3888" s="95">
        <v>2.137</v>
      </c>
    </row>
    <row r="3889" spans="14:15" x14ac:dyDescent="0.35">
      <c r="N3889" s="47">
        <v>42913</v>
      </c>
      <c r="O3889" s="95">
        <v>2.2050999999999998</v>
      </c>
    </row>
    <row r="3890" spans="14:15" x14ac:dyDescent="0.35">
      <c r="N3890" s="47">
        <v>42914</v>
      </c>
      <c r="O3890" s="95">
        <v>2.2279</v>
      </c>
    </row>
    <row r="3891" spans="14:15" x14ac:dyDescent="0.35">
      <c r="N3891" s="47">
        <v>42915</v>
      </c>
      <c r="O3891" s="95">
        <v>2.2665999999999999</v>
      </c>
    </row>
    <row r="3892" spans="14:15" x14ac:dyDescent="0.35">
      <c r="N3892" s="47">
        <v>42916</v>
      </c>
      <c r="O3892" s="95">
        <v>2.3037000000000001</v>
      </c>
    </row>
    <row r="3893" spans="14:15" x14ac:dyDescent="0.35">
      <c r="N3893" s="47">
        <v>42919</v>
      </c>
      <c r="O3893" s="95">
        <v>2.3498999999999999</v>
      </c>
    </row>
    <row r="3894" spans="14:15" x14ac:dyDescent="0.35">
      <c r="N3894" s="47">
        <v>42920</v>
      </c>
      <c r="O3894" s="95">
        <v>2.3498999999999999</v>
      </c>
    </row>
    <row r="3895" spans="14:15" x14ac:dyDescent="0.35">
      <c r="N3895" s="47">
        <v>42921</v>
      </c>
      <c r="O3895" s="95">
        <v>2.3231999999999999</v>
      </c>
    </row>
    <row r="3896" spans="14:15" x14ac:dyDescent="0.35">
      <c r="N3896" s="47">
        <v>42922</v>
      </c>
      <c r="O3896" s="95">
        <v>2.3658999999999999</v>
      </c>
    </row>
    <row r="3897" spans="14:15" x14ac:dyDescent="0.35">
      <c r="N3897" s="47">
        <v>42923</v>
      </c>
      <c r="O3897" s="95">
        <v>2.3856000000000002</v>
      </c>
    </row>
    <row r="3898" spans="14:15" x14ac:dyDescent="0.35">
      <c r="N3898" s="47">
        <v>42926</v>
      </c>
      <c r="O3898" s="95">
        <v>2.3730000000000002</v>
      </c>
    </row>
    <row r="3899" spans="14:15" x14ac:dyDescent="0.35">
      <c r="N3899" s="47">
        <v>42927</v>
      </c>
      <c r="O3899" s="95">
        <v>2.3605</v>
      </c>
    </row>
    <row r="3900" spans="14:15" x14ac:dyDescent="0.35">
      <c r="N3900" s="47">
        <v>42928</v>
      </c>
      <c r="O3900" s="95">
        <v>2.3176999999999999</v>
      </c>
    </row>
    <row r="3901" spans="14:15" x14ac:dyDescent="0.35">
      <c r="N3901" s="47">
        <v>42929</v>
      </c>
      <c r="O3901" s="95">
        <v>2.3443999999999998</v>
      </c>
    </row>
    <row r="3902" spans="14:15" x14ac:dyDescent="0.35">
      <c r="N3902" s="47">
        <v>42930</v>
      </c>
      <c r="O3902" s="95">
        <v>2.3319000000000001</v>
      </c>
    </row>
    <row r="3903" spans="14:15" x14ac:dyDescent="0.35">
      <c r="N3903" s="47">
        <v>42933</v>
      </c>
      <c r="O3903" s="95">
        <v>2.3140999999999998</v>
      </c>
    </row>
    <row r="3904" spans="14:15" x14ac:dyDescent="0.35">
      <c r="N3904" s="47">
        <v>42934</v>
      </c>
      <c r="O3904" s="95">
        <v>2.2589999999999999</v>
      </c>
    </row>
    <row r="3905" spans="14:15" x14ac:dyDescent="0.35">
      <c r="N3905" s="47">
        <v>42935</v>
      </c>
      <c r="O3905" s="95">
        <v>2.2696000000000001</v>
      </c>
    </row>
    <row r="3906" spans="14:15" x14ac:dyDescent="0.35">
      <c r="N3906" s="47">
        <v>42936</v>
      </c>
      <c r="O3906" s="95">
        <v>2.2589000000000001</v>
      </c>
    </row>
    <row r="3907" spans="14:15" x14ac:dyDescent="0.35">
      <c r="N3907" s="47">
        <v>42937</v>
      </c>
      <c r="O3907" s="95">
        <v>2.2374999999999998</v>
      </c>
    </row>
    <row r="3908" spans="14:15" x14ac:dyDescent="0.35">
      <c r="N3908" s="47">
        <v>42940</v>
      </c>
      <c r="O3908" s="95">
        <v>2.2551999999999999</v>
      </c>
    </row>
    <row r="3909" spans="14:15" x14ac:dyDescent="0.35">
      <c r="N3909" s="47">
        <v>42941</v>
      </c>
      <c r="O3909" s="95">
        <v>2.3353999999999999</v>
      </c>
    </row>
    <row r="3910" spans="14:15" x14ac:dyDescent="0.35">
      <c r="N3910" s="47">
        <v>42942</v>
      </c>
      <c r="O3910" s="95">
        <v>2.2871999999999999</v>
      </c>
    </row>
    <row r="3911" spans="14:15" x14ac:dyDescent="0.35">
      <c r="N3911" s="47">
        <v>42943</v>
      </c>
      <c r="O3911" s="95">
        <v>2.3102999999999998</v>
      </c>
    </row>
    <row r="3912" spans="14:15" x14ac:dyDescent="0.35">
      <c r="N3912" s="47">
        <v>42944</v>
      </c>
      <c r="O3912" s="95">
        <v>2.2888999999999999</v>
      </c>
    </row>
    <row r="3913" spans="14:15" x14ac:dyDescent="0.35">
      <c r="N3913" s="47">
        <v>42947</v>
      </c>
      <c r="O3913" s="95">
        <v>2.2942</v>
      </c>
    </row>
    <row r="3914" spans="14:15" x14ac:dyDescent="0.35">
      <c r="N3914" s="47">
        <v>42948</v>
      </c>
      <c r="O3914" s="95">
        <v>2.2532000000000001</v>
      </c>
    </row>
    <row r="3915" spans="14:15" x14ac:dyDescent="0.35">
      <c r="N3915" s="47">
        <v>42949</v>
      </c>
      <c r="O3915" s="95">
        <v>2.2709999999999999</v>
      </c>
    </row>
    <row r="3916" spans="14:15" x14ac:dyDescent="0.35">
      <c r="N3916" s="47">
        <v>42950</v>
      </c>
      <c r="O3916" s="95">
        <v>2.2212000000000001</v>
      </c>
    </row>
    <row r="3917" spans="14:15" x14ac:dyDescent="0.35">
      <c r="N3917" s="47">
        <v>42951</v>
      </c>
      <c r="O3917" s="95">
        <v>2.262</v>
      </c>
    </row>
    <row r="3918" spans="14:15" x14ac:dyDescent="0.35">
      <c r="N3918" s="47">
        <v>42954</v>
      </c>
      <c r="O3918" s="95">
        <v>2.2530000000000001</v>
      </c>
    </row>
    <row r="3919" spans="14:15" x14ac:dyDescent="0.35">
      <c r="N3919" s="47">
        <v>42955</v>
      </c>
      <c r="O3919" s="95">
        <v>2.2618999999999998</v>
      </c>
    </row>
    <row r="3920" spans="14:15" x14ac:dyDescent="0.35">
      <c r="N3920" s="47">
        <v>42956</v>
      </c>
      <c r="O3920" s="95">
        <v>2.2475999999999998</v>
      </c>
    </row>
    <row r="3921" spans="14:15" x14ac:dyDescent="0.35">
      <c r="N3921" s="47">
        <v>42957</v>
      </c>
      <c r="O3921" s="95">
        <v>2.1974999999999998</v>
      </c>
    </row>
    <row r="3922" spans="14:15" x14ac:dyDescent="0.35">
      <c r="N3922" s="47">
        <v>42958</v>
      </c>
      <c r="O3922" s="95">
        <v>2.1888000000000001</v>
      </c>
    </row>
    <row r="3923" spans="14:15" x14ac:dyDescent="0.35">
      <c r="N3923" s="47">
        <v>42961</v>
      </c>
      <c r="O3923" s="95">
        <v>2.2185000000000001</v>
      </c>
    </row>
    <row r="3924" spans="14:15" x14ac:dyDescent="0.35">
      <c r="N3924" s="47">
        <v>42962</v>
      </c>
      <c r="O3924" s="95">
        <v>2.2728000000000002</v>
      </c>
    </row>
    <row r="3925" spans="14:15" x14ac:dyDescent="0.35">
      <c r="N3925" s="47">
        <v>42963</v>
      </c>
      <c r="O3925" s="95">
        <v>2.222</v>
      </c>
    </row>
    <row r="3926" spans="14:15" x14ac:dyDescent="0.35">
      <c r="N3926" s="47">
        <v>42964</v>
      </c>
      <c r="O3926" s="95">
        <v>2.1852999999999998</v>
      </c>
    </row>
    <row r="3927" spans="14:15" x14ac:dyDescent="0.35">
      <c r="N3927" s="47">
        <v>42965</v>
      </c>
      <c r="O3927" s="95">
        <v>2.1939000000000002</v>
      </c>
    </row>
    <row r="3928" spans="14:15" x14ac:dyDescent="0.35">
      <c r="N3928" s="47">
        <v>42968</v>
      </c>
      <c r="O3928" s="95">
        <v>2.1817000000000002</v>
      </c>
    </row>
    <row r="3929" spans="14:15" x14ac:dyDescent="0.35">
      <c r="N3929" s="47">
        <v>42969</v>
      </c>
      <c r="O3929" s="95">
        <v>2.2130999999999998</v>
      </c>
    </row>
    <row r="3930" spans="14:15" x14ac:dyDescent="0.35">
      <c r="N3930" s="47">
        <v>42970</v>
      </c>
      <c r="O3930" s="95">
        <v>2.1659999999999999</v>
      </c>
    </row>
    <row r="3931" spans="14:15" x14ac:dyDescent="0.35">
      <c r="N3931" s="47">
        <v>42971</v>
      </c>
      <c r="O3931" s="95">
        <v>2.1939000000000002</v>
      </c>
    </row>
    <row r="3932" spans="14:15" x14ac:dyDescent="0.35">
      <c r="N3932" s="47">
        <v>42972</v>
      </c>
      <c r="O3932" s="95">
        <v>2.1659000000000002</v>
      </c>
    </row>
    <row r="3933" spans="14:15" x14ac:dyDescent="0.35">
      <c r="N3933" s="47">
        <v>42975</v>
      </c>
      <c r="O3933" s="95">
        <v>2.1570999999999998</v>
      </c>
    </row>
    <row r="3934" spans="14:15" x14ac:dyDescent="0.35">
      <c r="N3934" s="47">
        <v>42976</v>
      </c>
      <c r="O3934" s="95">
        <v>2.1292</v>
      </c>
    </row>
    <row r="3935" spans="14:15" x14ac:dyDescent="0.35">
      <c r="N3935" s="47">
        <v>42977</v>
      </c>
      <c r="O3935" s="95">
        <v>2.1309</v>
      </c>
    </row>
    <row r="3936" spans="14:15" x14ac:dyDescent="0.35">
      <c r="N3936" s="47">
        <v>42978</v>
      </c>
      <c r="O3936" s="95">
        <v>2.117</v>
      </c>
    </row>
    <row r="3937" spans="14:15" x14ac:dyDescent="0.35">
      <c r="N3937" s="47">
        <v>42979</v>
      </c>
      <c r="O3937" s="95">
        <v>2.1657000000000002</v>
      </c>
    </row>
    <row r="3938" spans="14:15" x14ac:dyDescent="0.35">
      <c r="N3938" s="47">
        <v>42982</v>
      </c>
      <c r="O3938" s="95">
        <v>2.1657000000000002</v>
      </c>
    </row>
    <row r="3939" spans="14:15" x14ac:dyDescent="0.35">
      <c r="N3939" s="47">
        <v>42983</v>
      </c>
      <c r="O3939" s="95">
        <v>2.0596000000000001</v>
      </c>
    </row>
    <row r="3940" spans="14:15" x14ac:dyDescent="0.35">
      <c r="N3940" s="47">
        <v>42984</v>
      </c>
      <c r="O3940" s="95">
        <v>2.1046</v>
      </c>
    </row>
    <row r="3941" spans="14:15" x14ac:dyDescent="0.35">
      <c r="N3941" s="47">
        <v>42985</v>
      </c>
      <c r="O3941" s="95">
        <v>2.0387</v>
      </c>
    </row>
    <row r="3942" spans="14:15" x14ac:dyDescent="0.35">
      <c r="N3942" s="47">
        <v>42986</v>
      </c>
      <c r="O3942" s="95">
        <v>2.0507</v>
      </c>
    </row>
    <row r="3943" spans="14:15" x14ac:dyDescent="0.35">
      <c r="N3943" s="47">
        <v>42989</v>
      </c>
      <c r="O3943" s="95">
        <v>2.1305999999999998</v>
      </c>
    </row>
    <row r="3944" spans="14:15" x14ac:dyDescent="0.35">
      <c r="N3944" s="47">
        <v>42990</v>
      </c>
      <c r="O3944" s="95">
        <v>2.1671999999999998</v>
      </c>
    </row>
    <row r="3945" spans="14:15" x14ac:dyDescent="0.35">
      <c r="N3945" s="47">
        <v>42991</v>
      </c>
      <c r="O3945" s="95">
        <v>2.1882999999999999</v>
      </c>
    </row>
    <row r="3946" spans="14:15" x14ac:dyDescent="0.35">
      <c r="N3946" s="47">
        <v>42992</v>
      </c>
      <c r="O3946" s="95">
        <v>2.1846999999999999</v>
      </c>
    </row>
    <row r="3947" spans="14:15" x14ac:dyDescent="0.35">
      <c r="N3947" s="47">
        <v>42993</v>
      </c>
      <c r="O3947" s="95">
        <v>2.2023000000000001</v>
      </c>
    </row>
    <row r="3948" spans="14:15" x14ac:dyDescent="0.35">
      <c r="N3948" s="47">
        <v>42996</v>
      </c>
      <c r="O3948" s="95">
        <v>2.2286999999999999</v>
      </c>
    </row>
    <row r="3949" spans="14:15" x14ac:dyDescent="0.35">
      <c r="N3949" s="47">
        <v>42997</v>
      </c>
      <c r="O3949" s="95">
        <v>2.2446000000000002</v>
      </c>
    </row>
    <row r="3950" spans="14:15" x14ac:dyDescent="0.35">
      <c r="N3950" s="47">
        <v>42998</v>
      </c>
      <c r="O3950" s="95">
        <v>2.2675999999999998</v>
      </c>
    </row>
    <row r="3951" spans="14:15" x14ac:dyDescent="0.35">
      <c r="N3951" s="47">
        <v>42999</v>
      </c>
      <c r="O3951" s="95">
        <v>2.2765</v>
      </c>
    </row>
    <row r="3952" spans="14:15" x14ac:dyDescent="0.35">
      <c r="N3952" s="47">
        <v>43000</v>
      </c>
      <c r="O3952" s="95">
        <v>2.2498999999999998</v>
      </c>
    </row>
    <row r="3953" spans="14:15" x14ac:dyDescent="0.35">
      <c r="N3953" s="47">
        <v>43003</v>
      </c>
      <c r="O3953" s="95">
        <v>2.2198000000000002</v>
      </c>
    </row>
    <row r="3954" spans="14:15" x14ac:dyDescent="0.35">
      <c r="N3954" s="47">
        <v>43004</v>
      </c>
      <c r="O3954" s="95">
        <v>2.2357</v>
      </c>
    </row>
    <row r="3955" spans="14:15" x14ac:dyDescent="0.35">
      <c r="N3955" s="47">
        <v>43005</v>
      </c>
      <c r="O3955" s="95">
        <v>2.3102999999999998</v>
      </c>
    </row>
    <row r="3956" spans="14:15" x14ac:dyDescent="0.35">
      <c r="N3956" s="47">
        <v>43006</v>
      </c>
      <c r="O3956" s="95">
        <v>2.3085</v>
      </c>
    </row>
    <row r="3957" spans="14:15" x14ac:dyDescent="0.35">
      <c r="N3957" s="47">
        <v>43007</v>
      </c>
      <c r="O3957" s="95">
        <v>2.3336000000000001</v>
      </c>
    </row>
    <row r="3958" spans="14:15" x14ac:dyDescent="0.35">
      <c r="N3958" s="47">
        <v>43010</v>
      </c>
      <c r="O3958" s="95">
        <v>2.3408000000000002</v>
      </c>
    </row>
    <row r="3959" spans="14:15" x14ac:dyDescent="0.35">
      <c r="N3959" s="47">
        <v>43011</v>
      </c>
      <c r="O3959" s="95">
        <v>2.3229000000000002</v>
      </c>
    </row>
    <row r="3960" spans="14:15" x14ac:dyDescent="0.35">
      <c r="N3960" s="47">
        <v>43012</v>
      </c>
      <c r="O3960" s="95">
        <v>2.3229000000000002</v>
      </c>
    </row>
    <row r="3961" spans="14:15" x14ac:dyDescent="0.35">
      <c r="N3961" s="47">
        <v>43013</v>
      </c>
      <c r="O3961" s="95">
        <v>2.3479999999999999</v>
      </c>
    </row>
    <row r="3962" spans="14:15" x14ac:dyDescent="0.35">
      <c r="N3962" s="47">
        <v>43014</v>
      </c>
      <c r="O3962" s="95">
        <v>2.3589000000000002</v>
      </c>
    </row>
    <row r="3963" spans="14:15" x14ac:dyDescent="0.35">
      <c r="N3963" s="47">
        <v>43017</v>
      </c>
      <c r="O3963" s="95">
        <v>2.3589000000000002</v>
      </c>
    </row>
    <row r="3964" spans="14:15" x14ac:dyDescent="0.35">
      <c r="N3964" s="47">
        <v>43018</v>
      </c>
      <c r="O3964" s="95">
        <v>2.3607</v>
      </c>
    </row>
    <row r="3965" spans="14:15" x14ac:dyDescent="0.35">
      <c r="N3965" s="47">
        <v>43019</v>
      </c>
      <c r="O3965" s="95">
        <v>2.3481000000000001</v>
      </c>
    </row>
    <row r="3966" spans="14:15" x14ac:dyDescent="0.35">
      <c r="N3966" s="47">
        <v>43020</v>
      </c>
      <c r="O3966" s="95">
        <v>2.3176999999999999</v>
      </c>
    </row>
    <row r="3967" spans="14:15" x14ac:dyDescent="0.35">
      <c r="N3967" s="47">
        <v>43021</v>
      </c>
      <c r="O3967" s="95">
        <v>2.2730000000000001</v>
      </c>
    </row>
    <row r="3968" spans="14:15" x14ac:dyDescent="0.35">
      <c r="N3968" s="47">
        <v>43024</v>
      </c>
      <c r="O3968" s="95">
        <v>2.3033999999999999</v>
      </c>
    </row>
    <row r="3969" spans="14:15" x14ac:dyDescent="0.35">
      <c r="N3969" s="47">
        <v>43025</v>
      </c>
      <c r="O3969" s="95">
        <v>2.2997999999999998</v>
      </c>
    </row>
    <row r="3970" spans="14:15" x14ac:dyDescent="0.35">
      <c r="N3970" s="47">
        <v>43026</v>
      </c>
      <c r="O3970" s="95">
        <v>2.3464999999999998</v>
      </c>
    </row>
    <row r="3971" spans="14:15" x14ac:dyDescent="0.35">
      <c r="N3971" s="47">
        <v>43027</v>
      </c>
      <c r="O3971" s="95">
        <v>2.3178000000000001</v>
      </c>
    </row>
    <row r="3972" spans="14:15" x14ac:dyDescent="0.35">
      <c r="N3972" s="47">
        <v>43028</v>
      </c>
      <c r="O3972" s="95">
        <v>2.3845000000000001</v>
      </c>
    </row>
    <row r="3973" spans="14:15" x14ac:dyDescent="0.35">
      <c r="N3973" s="47">
        <v>43031</v>
      </c>
      <c r="O3973" s="95">
        <v>2.3664000000000001</v>
      </c>
    </row>
    <row r="3974" spans="14:15" x14ac:dyDescent="0.35">
      <c r="N3974" s="47">
        <v>43032</v>
      </c>
      <c r="O3974" s="95">
        <v>2.4188999999999998</v>
      </c>
    </row>
    <row r="3975" spans="14:15" x14ac:dyDescent="0.35">
      <c r="N3975" s="47">
        <v>43033</v>
      </c>
      <c r="O3975" s="95">
        <v>2.4317000000000002</v>
      </c>
    </row>
    <row r="3976" spans="14:15" x14ac:dyDescent="0.35">
      <c r="N3976" s="47">
        <v>43034</v>
      </c>
      <c r="O3976" s="95">
        <v>2.4609000000000001</v>
      </c>
    </row>
    <row r="3977" spans="14:15" x14ac:dyDescent="0.35">
      <c r="N3977" s="47">
        <v>43035</v>
      </c>
      <c r="O3977" s="95">
        <v>2.4064000000000001</v>
      </c>
    </row>
    <row r="3978" spans="14:15" x14ac:dyDescent="0.35">
      <c r="N3978" s="47">
        <v>43038</v>
      </c>
      <c r="O3978" s="95">
        <v>2.3683999999999998</v>
      </c>
    </row>
    <row r="3979" spans="14:15" x14ac:dyDescent="0.35">
      <c r="N3979" s="47">
        <v>43039</v>
      </c>
      <c r="O3979" s="95">
        <v>2.3793000000000002</v>
      </c>
    </row>
    <row r="3980" spans="14:15" x14ac:dyDescent="0.35">
      <c r="N3980" s="47">
        <v>43040</v>
      </c>
      <c r="O3980" s="95">
        <v>2.3721000000000001</v>
      </c>
    </row>
    <row r="3981" spans="14:15" x14ac:dyDescent="0.35">
      <c r="N3981" s="47">
        <v>43041</v>
      </c>
      <c r="O3981" s="95">
        <v>2.3450000000000002</v>
      </c>
    </row>
    <row r="3982" spans="14:15" x14ac:dyDescent="0.35">
      <c r="N3982" s="47">
        <v>43042</v>
      </c>
      <c r="O3982" s="95">
        <v>2.3325</v>
      </c>
    </row>
    <row r="3983" spans="14:15" x14ac:dyDescent="0.35">
      <c r="N3983" s="47">
        <v>43045</v>
      </c>
      <c r="O3983" s="95">
        <v>2.3163</v>
      </c>
    </row>
    <row r="3984" spans="14:15" x14ac:dyDescent="0.35">
      <c r="N3984" s="47">
        <v>43046</v>
      </c>
      <c r="O3984" s="95">
        <v>2.3144999999999998</v>
      </c>
    </row>
    <row r="3985" spans="14:15" x14ac:dyDescent="0.35">
      <c r="N3985" s="47">
        <v>43047</v>
      </c>
      <c r="O3985" s="95">
        <v>2.3342999999999998</v>
      </c>
    </row>
    <row r="3986" spans="14:15" x14ac:dyDescent="0.35">
      <c r="N3986" s="47">
        <v>43048</v>
      </c>
      <c r="O3986" s="95">
        <v>2.3416000000000001</v>
      </c>
    </row>
    <row r="3987" spans="14:15" x14ac:dyDescent="0.35">
      <c r="N3987" s="47">
        <v>43049</v>
      </c>
      <c r="O3987" s="95">
        <v>2.3984000000000001</v>
      </c>
    </row>
    <row r="3988" spans="14:15" x14ac:dyDescent="0.35">
      <c r="N3988" s="47">
        <v>43052</v>
      </c>
      <c r="O3988" s="95">
        <v>2.4055</v>
      </c>
    </row>
    <row r="3989" spans="14:15" x14ac:dyDescent="0.35">
      <c r="N3989" s="47">
        <v>43053</v>
      </c>
      <c r="O3989" s="95">
        <v>2.3717000000000001</v>
      </c>
    </row>
    <row r="3990" spans="14:15" x14ac:dyDescent="0.35">
      <c r="N3990" s="47">
        <v>43054</v>
      </c>
      <c r="O3990" s="95">
        <v>2.3222</v>
      </c>
    </row>
    <row r="3991" spans="14:15" x14ac:dyDescent="0.35">
      <c r="N3991" s="47">
        <v>43055</v>
      </c>
      <c r="O3991" s="95">
        <v>2.3753000000000002</v>
      </c>
    </row>
    <row r="3992" spans="14:15" x14ac:dyDescent="0.35">
      <c r="N3992" s="47">
        <v>43056</v>
      </c>
      <c r="O3992" s="95">
        <v>2.3435000000000001</v>
      </c>
    </row>
    <row r="3993" spans="14:15" x14ac:dyDescent="0.35">
      <c r="N3993" s="47">
        <v>43059</v>
      </c>
      <c r="O3993" s="95">
        <v>2.37</v>
      </c>
    </row>
    <row r="3994" spans="14:15" x14ac:dyDescent="0.35">
      <c r="N3994" s="47">
        <v>43060</v>
      </c>
      <c r="O3994" s="95">
        <v>2.36</v>
      </c>
    </row>
    <row r="3995" spans="14:15" x14ac:dyDescent="0.35">
      <c r="N3995" s="47">
        <v>43061</v>
      </c>
      <c r="O3995" s="95">
        <v>2.3199999999999998</v>
      </c>
    </row>
    <row r="3996" spans="14:15" x14ac:dyDescent="0.35">
      <c r="N3996" s="47">
        <v>43063</v>
      </c>
      <c r="O3996" s="95">
        <v>2.34</v>
      </c>
    </row>
    <row r="3997" spans="14:15" x14ac:dyDescent="0.35">
      <c r="N3997" s="47">
        <v>43066</v>
      </c>
      <c r="O3997" s="95">
        <v>2.3199999999999998</v>
      </c>
    </row>
    <row r="3998" spans="14:15" x14ac:dyDescent="0.35">
      <c r="N3998" s="47">
        <v>43067</v>
      </c>
      <c r="O3998" s="95">
        <v>2.34</v>
      </c>
    </row>
    <row r="3999" spans="14:15" x14ac:dyDescent="0.35">
      <c r="N3999" s="47">
        <v>43068</v>
      </c>
      <c r="O3999" s="95">
        <v>2.37</v>
      </c>
    </row>
    <row r="4000" spans="14:15" x14ac:dyDescent="0.35">
      <c r="N4000" s="47">
        <v>43069</v>
      </c>
      <c r="O4000" s="95">
        <v>2.42</v>
      </c>
    </row>
    <row r="4001" spans="14:15" x14ac:dyDescent="0.35">
      <c r="N4001" s="47">
        <v>43070</v>
      </c>
      <c r="O4001" s="95">
        <v>2.37</v>
      </c>
    </row>
    <row r="4002" spans="14:15" x14ac:dyDescent="0.35">
      <c r="N4002" s="47">
        <v>43073</v>
      </c>
      <c r="O4002" s="95">
        <v>2.37</v>
      </c>
    </row>
    <row r="4003" spans="14:15" x14ac:dyDescent="0.35">
      <c r="N4003" s="47">
        <v>43074</v>
      </c>
      <c r="O4003" s="95">
        <v>2.36</v>
      </c>
    </row>
    <row r="4004" spans="14:15" x14ac:dyDescent="0.35">
      <c r="N4004" s="47">
        <v>43075</v>
      </c>
      <c r="O4004" s="95">
        <v>2.33</v>
      </c>
    </row>
    <row r="4005" spans="14:15" x14ac:dyDescent="0.35">
      <c r="N4005" s="47">
        <v>43076</v>
      </c>
      <c r="O4005" s="95">
        <v>2.37</v>
      </c>
    </row>
    <row r="4006" spans="14:15" x14ac:dyDescent="0.35">
      <c r="N4006" s="47">
        <v>43077</v>
      </c>
      <c r="O4006" s="95">
        <v>2.38</v>
      </c>
    </row>
    <row r="4007" spans="14:15" x14ac:dyDescent="0.35">
      <c r="N4007" s="47">
        <v>43080</v>
      </c>
      <c r="O4007" s="95">
        <v>2.39</v>
      </c>
    </row>
    <row r="4008" spans="14:15" x14ac:dyDescent="0.35">
      <c r="N4008" s="47">
        <v>43081</v>
      </c>
      <c r="O4008" s="95">
        <v>2.4</v>
      </c>
    </row>
    <row r="4009" spans="14:15" x14ac:dyDescent="0.35">
      <c r="N4009" s="47">
        <v>43082</v>
      </c>
      <c r="O4009" s="95">
        <v>2.36</v>
      </c>
    </row>
    <row r="4010" spans="14:15" x14ac:dyDescent="0.35">
      <c r="N4010" s="47">
        <v>43083</v>
      </c>
      <c r="O4010" s="95">
        <v>2.35</v>
      </c>
    </row>
    <row r="4011" spans="14:15" x14ac:dyDescent="0.35">
      <c r="N4011" s="47">
        <v>43084</v>
      </c>
      <c r="O4011" s="95">
        <v>2.35</v>
      </c>
    </row>
    <row r="4012" spans="14:15" x14ac:dyDescent="0.35">
      <c r="N4012" s="47">
        <v>43087</v>
      </c>
      <c r="O4012" s="95">
        <v>2.39</v>
      </c>
    </row>
    <row r="4013" spans="14:15" x14ac:dyDescent="0.35">
      <c r="N4013" s="47">
        <v>43088</v>
      </c>
      <c r="O4013" s="95">
        <v>2.46</v>
      </c>
    </row>
    <row r="4014" spans="14:15" x14ac:dyDescent="0.35">
      <c r="N4014" s="47">
        <v>43089</v>
      </c>
      <c r="O4014" s="95">
        <v>2.4900000000000002</v>
      </c>
    </row>
    <row r="4015" spans="14:15" x14ac:dyDescent="0.35">
      <c r="N4015" s="47">
        <v>43090</v>
      </c>
      <c r="O4015" s="95">
        <v>2.48</v>
      </c>
    </row>
    <row r="4016" spans="14:15" x14ac:dyDescent="0.35">
      <c r="N4016" s="47">
        <v>43091</v>
      </c>
      <c r="O4016" s="95">
        <v>2.48</v>
      </c>
    </row>
    <row r="4017" spans="14:15" x14ac:dyDescent="0.35">
      <c r="N4017" s="47">
        <v>43093</v>
      </c>
      <c r="O4017" s="95">
        <v>2.4809999999999999</v>
      </c>
    </row>
    <row r="4018" spans="14:15" x14ac:dyDescent="0.35">
      <c r="N4018" s="47">
        <v>43095</v>
      </c>
      <c r="O4018" s="95">
        <v>2.4700000000000002</v>
      </c>
    </row>
    <row r="4019" spans="14:15" x14ac:dyDescent="0.35">
      <c r="N4019" s="47">
        <v>43096</v>
      </c>
      <c r="O4019" s="95">
        <v>2.42</v>
      </c>
    </row>
    <row r="4020" spans="14:15" x14ac:dyDescent="0.35">
      <c r="N4020" s="47">
        <v>43097</v>
      </c>
      <c r="O4020" s="95">
        <v>2.4300000000000002</v>
      </c>
    </row>
    <row r="4021" spans="14:15" x14ac:dyDescent="0.35">
      <c r="N4021" s="47">
        <v>43098</v>
      </c>
      <c r="O4021" s="95">
        <v>2.4</v>
      </c>
    </row>
    <row r="4022" spans="14:15" x14ac:dyDescent="0.35">
      <c r="N4022" s="47">
        <v>43100</v>
      </c>
      <c r="O4022" s="95">
        <v>2.4054000000000002</v>
      </c>
    </row>
    <row r="4023" spans="14:15" x14ac:dyDescent="0.35">
      <c r="N4023" s="47">
        <v>43102</v>
      </c>
      <c r="O4023" s="95">
        <v>2.46</v>
      </c>
    </row>
    <row r="4024" spans="14:15" x14ac:dyDescent="0.35">
      <c r="N4024" s="47">
        <v>43103</v>
      </c>
      <c r="O4024" s="95">
        <v>2.44</v>
      </c>
    </row>
    <row r="4025" spans="14:15" x14ac:dyDescent="0.35">
      <c r="N4025" s="47">
        <v>43104</v>
      </c>
      <c r="O4025" s="95">
        <v>2.46</v>
      </c>
    </row>
    <row r="4026" spans="14:15" x14ac:dyDescent="0.35">
      <c r="N4026" s="47">
        <v>43105</v>
      </c>
      <c r="O4026" s="95">
        <v>2.4700000000000002</v>
      </c>
    </row>
    <row r="4027" spans="14:15" x14ac:dyDescent="0.35">
      <c r="N4027" s="47">
        <v>43108</v>
      </c>
      <c r="O4027" s="95">
        <v>2.4900000000000002</v>
      </c>
    </row>
    <row r="4028" spans="14:15" x14ac:dyDescent="0.35">
      <c r="N4028" s="47">
        <v>43109</v>
      </c>
      <c r="O4028" s="95">
        <v>2.5499999999999998</v>
      </c>
    </row>
    <row r="4029" spans="14:15" x14ac:dyDescent="0.35">
      <c r="N4029" s="47">
        <v>43110</v>
      </c>
      <c r="O4029" s="95">
        <v>2.5499999999999998</v>
      </c>
    </row>
    <row r="4030" spans="14:15" x14ac:dyDescent="0.35">
      <c r="N4030" s="47">
        <v>43111</v>
      </c>
      <c r="O4030" s="95">
        <v>2.54</v>
      </c>
    </row>
    <row r="4031" spans="14:15" x14ac:dyDescent="0.35">
      <c r="N4031" s="47">
        <v>43112</v>
      </c>
      <c r="O4031" s="95">
        <v>2.5499999999999998</v>
      </c>
    </row>
    <row r="4032" spans="14:15" x14ac:dyDescent="0.35">
      <c r="N4032" s="47">
        <v>43114</v>
      </c>
      <c r="O4032" s="95">
        <v>2.5461999999999998</v>
      </c>
    </row>
    <row r="4033" spans="14:15" x14ac:dyDescent="0.35">
      <c r="N4033" s="47">
        <v>43116</v>
      </c>
      <c r="O4033" s="95">
        <v>2.54</v>
      </c>
    </row>
    <row r="4034" spans="14:15" x14ac:dyDescent="0.35">
      <c r="N4034" s="47">
        <v>43117</v>
      </c>
      <c r="O4034" s="95">
        <v>2.57</v>
      </c>
    </row>
    <row r="4035" spans="14:15" x14ac:dyDescent="0.35">
      <c r="N4035" s="47">
        <v>43118</v>
      </c>
      <c r="O4035" s="95">
        <v>2.62</v>
      </c>
    </row>
    <row r="4036" spans="14:15" x14ac:dyDescent="0.35">
      <c r="N4036" s="47">
        <v>43119</v>
      </c>
      <c r="O4036" s="95">
        <v>2.64</v>
      </c>
    </row>
    <row r="4037" spans="14:15" x14ac:dyDescent="0.35">
      <c r="N4037" s="47">
        <v>43122</v>
      </c>
      <c r="O4037" s="95">
        <v>2.66</v>
      </c>
    </row>
    <row r="4038" spans="14:15" x14ac:dyDescent="0.35">
      <c r="N4038" s="47">
        <v>43123</v>
      </c>
      <c r="O4038" s="95">
        <v>2.63</v>
      </c>
    </row>
    <row r="4039" spans="14:15" x14ac:dyDescent="0.35">
      <c r="N4039" s="47">
        <v>43124</v>
      </c>
      <c r="O4039" s="95">
        <v>2.65</v>
      </c>
    </row>
    <row r="4040" spans="14:15" x14ac:dyDescent="0.35">
      <c r="N4040" s="47">
        <v>43125</v>
      </c>
      <c r="O4040" s="95">
        <v>2.63</v>
      </c>
    </row>
    <row r="4041" spans="14:15" x14ac:dyDescent="0.35">
      <c r="N4041" s="47">
        <v>43126</v>
      </c>
      <c r="O4041" s="95">
        <v>2.66</v>
      </c>
    </row>
    <row r="4042" spans="14:15" x14ac:dyDescent="0.35">
      <c r="N4042" s="47">
        <v>43129</v>
      </c>
      <c r="O4042" s="95">
        <v>2.7</v>
      </c>
    </row>
    <row r="4043" spans="14:15" x14ac:dyDescent="0.35">
      <c r="N4043" s="47">
        <v>43130</v>
      </c>
      <c r="O4043" s="95">
        <v>2.73</v>
      </c>
    </row>
    <row r="4044" spans="14:15" x14ac:dyDescent="0.35">
      <c r="N4044" s="47">
        <v>43131</v>
      </c>
      <c r="O4044" s="95">
        <v>2.72</v>
      </c>
    </row>
    <row r="4045" spans="14:15" x14ac:dyDescent="0.35">
      <c r="N4045" s="47">
        <v>43132</v>
      </c>
      <c r="O4045" s="95">
        <v>2.78</v>
      </c>
    </row>
    <row r="4046" spans="14:15" x14ac:dyDescent="0.35">
      <c r="N4046" s="47">
        <v>43133</v>
      </c>
      <c r="O4046" s="95">
        <v>2.84</v>
      </c>
    </row>
    <row r="4047" spans="14:15" x14ac:dyDescent="0.35">
      <c r="N4047" s="47">
        <v>43136</v>
      </c>
      <c r="O4047" s="95">
        <v>2.77</v>
      </c>
    </row>
    <row r="4048" spans="14:15" x14ac:dyDescent="0.35">
      <c r="N4048" s="47">
        <v>43137</v>
      </c>
      <c r="O4048" s="95">
        <v>2.79</v>
      </c>
    </row>
    <row r="4049" spans="14:15" x14ac:dyDescent="0.35">
      <c r="N4049" s="47">
        <v>43138</v>
      </c>
      <c r="O4049" s="95">
        <v>2.84</v>
      </c>
    </row>
    <row r="4050" spans="14:15" x14ac:dyDescent="0.35">
      <c r="N4050" s="47">
        <v>43139</v>
      </c>
      <c r="O4050" s="95">
        <v>2.85</v>
      </c>
    </row>
    <row r="4051" spans="14:15" x14ac:dyDescent="0.35">
      <c r="N4051" s="47">
        <v>43140</v>
      </c>
      <c r="O4051" s="95">
        <v>2.83</v>
      </c>
    </row>
    <row r="4052" spans="14:15" x14ac:dyDescent="0.35">
      <c r="N4052" s="47">
        <v>43143</v>
      </c>
      <c r="O4052" s="95">
        <v>2.86</v>
      </c>
    </row>
    <row r="4053" spans="14:15" x14ac:dyDescent="0.35">
      <c r="N4053" s="47">
        <v>43144</v>
      </c>
      <c r="O4053" s="95">
        <v>2.83</v>
      </c>
    </row>
    <row r="4054" spans="14:15" x14ac:dyDescent="0.35">
      <c r="N4054" s="47">
        <v>43145</v>
      </c>
      <c r="O4054" s="95">
        <v>2.91</v>
      </c>
    </row>
    <row r="4055" spans="14:15" x14ac:dyDescent="0.35">
      <c r="N4055" s="47">
        <v>43146</v>
      </c>
      <c r="O4055" s="95">
        <v>2.9</v>
      </c>
    </row>
    <row r="4056" spans="14:15" x14ac:dyDescent="0.35">
      <c r="N4056" s="47">
        <v>43147</v>
      </c>
      <c r="O4056" s="95">
        <v>2.87</v>
      </c>
    </row>
    <row r="4057" spans="14:15" x14ac:dyDescent="0.35">
      <c r="N4057" s="47">
        <v>43149</v>
      </c>
      <c r="O4057" s="95">
        <v>2.8748999999999998</v>
      </c>
    </row>
    <row r="4058" spans="14:15" x14ac:dyDescent="0.35">
      <c r="N4058" s="47">
        <v>43151</v>
      </c>
      <c r="O4058" s="95">
        <v>2.88</v>
      </c>
    </row>
    <row r="4059" spans="14:15" x14ac:dyDescent="0.35">
      <c r="N4059" s="47">
        <v>43152</v>
      </c>
      <c r="O4059" s="95">
        <v>2.94</v>
      </c>
    </row>
    <row r="4060" spans="14:15" x14ac:dyDescent="0.35">
      <c r="N4060" s="47">
        <v>43153</v>
      </c>
      <c r="O4060" s="95">
        <v>2.92</v>
      </c>
    </row>
    <row r="4061" spans="14:15" x14ac:dyDescent="0.35">
      <c r="N4061" s="47">
        <v>43154</v>
      </c>
      <c r="O4061" s="95">
        <v>2.88</v>
      </c>
    </row>
    <row r="4062" spans="14:15" x14ac:dyDescent="0.35">
      <c r="N4062" s="47">
        <v>43157</v>
      </c>
      <c r="O4062" s="95">
        <v>2.86</v>
      </c>
    </row>
    <row r="4063" spans="14:15" x14ac:dyDescent="0.35">
      <c r="N4063" s="47">
        <v>43158</v>
      </c>
      <c r="O4063" s="95">
        <v>2.9</v>
      </c>
    </row>
    <row r="4064" spans="14:15" x14ac:dyDescent="0.35">
      <c r="N4064" s="47">
        <v>43159</v>
      </c>
      <c r="O4064" s="95">
        <v>2.87</v>
      </c>
    </row>
    <row r="4065" spans="14:15" x14ac:dyDescent="0.35">
      <c r="N4065" s="47">
        <v>43160</v>
      </c>
      <c r="O4065" s="95">
        <v>2.81</v>
      </c>
    </row>
    <row r="4066" spans="14:15" x14ac:dyDescent="0.35">
      <c r="N4066" s="47">
        <v>43161</v>
      </c>
      <c r="O4066" s="95">
        <v>2.86</v>
      </c>
    </row>
    <row r="4067" spans="14:15" x14ac:dyDescent="0.35">
      <c r="N4067" s="47">
        <v>43163</v>
      </c>
      <c r="O4067" s="95">
        <v>2.8388</v>
      </c>
    </row>
    <row r="4068" spans="14:15" x14ac:dyDescent="0.35">
      <c r="N4068" s="47">
        <v>43164</v>
      </c>
      <c r="O4068" s="95">
        <v>2.88</v>
      </c>
    </row>
    <row r="4069" spans="14:15" x14ac:dyDescent="0.35">
      <c r="N4069" s="47">
        <v>43165</v>
      </c>
      <c r="O4069" s="95">
        <v>2.88</v>
      </c>
    </row>
    <row r="4070" spans="14:15" x14ac:dyDescent="0.35">
      <c r="N4070" s="47">
        <v>43166</v>
      </c>
      <c r="O4070" s="95">
        <v>2.89</v>
      </c>
    </row>
    <row r="4071" spans="14:15" x14ac:dyDescent="0.35">
      <c r="N4071" s="47">
        <v>43167</v>
      </c>
      <c r="O4071" s="95">
        <v>2.86</v>
      </c>
    </row>
    <row r="4072" spans="14:15" x14ac:dyDescent="0.35">
      <c r="N4072" s="47">
        <v>43168</v>
      </c>
      <c r="O4072" s="95">
        <v>2.9</v>
      </c>
    </row>
    <row r="4073" spans="14:15" x14ac:dyDescent="0.35">
      <c r="N4073" s="47">
        <v>43171</v>
      </c>
      <c r="O4073" s="95">
        <v>2.87</v>
      </c>
    </row>
    <row r="4074" spans="14:15" x14ac:dyDescent="0.35">
      <c r="N4074" s="47">
        <v>43172</v>
      </c>
      <c r="O4074" s="95">
        <v>2.84</v>
      </c>
    </row>
    <row r="4075" spans="14:15" x14ac:dyDescent="0.35">
      <c r="N4075" s="47">
        <v>43173</v>
      </c>
      <c r="O4075" s="95">
        <v>2.81</v>
      </c>
    </row>
    <row r="4076" spans="14:15" x14ac:dyDescent="0.35">
      <c r="N4076" s="47">
        <v>43174</v>
      </c>
      <c r="O4076" s="95">
        <v>2.82</v>
      </c>
    </row>
    <row r="4077" spans="14:15" x14ac:dyDescent="0.35">
      <c r="N4077" s="47">
        <v>43175</v>
      </c>
      <c r="O4077" s="95">
        <v>2.85</v>
      </c>
    </row>
    <row r="4078" spans="14:15" x14ac:dyDescent="0.35">
      <c r="N4078" s="47">
        <v>43178</v>
      </c>
      <c r="O4078" s="95">
        <v>2.85</v>
      </c>
    </row>
    <row r="4079" spans="14:15" x14ac:dyDescent="0.35">
      <c r="N4079" s="47">
        <v>43179</v>
      </c>
      <c r="O4079" s="95">
        <v>2.89</v>
      </c>
    </row>
    <row r="4080" spans="14:15" x14ac:dyDescent="0.35">
      <c r="N4080" s="47">
        <v>43180</v>
      </c>
      <c r="O4080" s="95">
        <v>2.89</v>
      </c>
    </row>
    <row r="4081" spans="14:15" x14ac:dyDescent="0.35">
      <c r="N4081" s="47">
        <v>43181</v>
      </c>
      <c r="O4081" s="95">
        <v>2.83</v>
      </c>
    </row>
    <row r="4082" spans="14:15" x14ac:dyDescent="0.35">
      <c r="N4082" s="47">
        <v>43182</v>
      </c>
      <c r="O4082" s="95">
        <v>2.82</v>
      </c>
    </row>
    <row r="4083" spans="14:15" x14ac:dyDescent="0.35">
      <c r="N4083" s="47">
        <v>43185</v>
      </c>
      <c r="O4083" s="95">
        <v>2.85</v>
      </c>
    </row>
    <row r="4084" spans="14:15" x14ac:dyDescent="0.35">
      <c r="N4084" s="47">
        <v>43186</v>
      </c>
      <c r="O4084" s="95">
        <v>2.78</v>
      </c>
    </row>
    <row r="4085" spans="14:15" x14ac:dyDescent="0.35">
      <c r="N4085" s="47">
        <v>43187</v>
      </c>
      <c r="O4085" s="95">
        <v>2.77</v>
      </c>
    </row>
    <row r="4086" spans="14:15" x14ac:dyDescent="0.35">
      <c r="N4086" s="47">
        <v>43188</v>
      </c>
      <c r="O4086" s="95">
        <v>2.74</v>
      </c>
    </row>
    <row r="4087" spans="14:15" x14ac:dyDescent="0.35">
      <c r="N4087" s="47">
        <v>43192</v>
      </c>
      <c r="O4087" s="95">
        <v>2.73</v>
      </c>
    </row>
    <row r="4088" spans="14:15" x14ac:dyDescent="0.35">
      <c r="N4088" s="47">
        <v>43193</v>
      </c>
      <c r="O4088" s="95">
        <v>2.79</v>
      </c>
    </row>
    <row r="4089" spans="14:15" x14ac:dyDescent="0.35">
      <c r="N4089" s="47">
        <v>43194</v>
      </c>
      <c r="O4089" s="95">
        <v>2.79</v>
      </c>
    </row>
    <row r="4090" spans="14:15" x14ac:dyDescent="0.35">
      <c r="N4090" s="47">
        <v>43195</v>
      </c>
      <c r="O4090" s="95">
        <v>2.83</v>
      </c>
    </row>
    <row r="4091" spans="14:15" x14ac:dyDescent="0.35">
      <c r="N4091" s="47">
        <v>43196</v>
      </c>
      <c r="O4091" s="95">
        <v>2.77</v>
      </c>
    </row>
    <row r="4092" spans="14:15" x14ac:dyDescent="0.35">
      <c r="N4092" s="47">
        <v>43199</v>
      </c>
      <c r="O4092" s="95">
        <v>2.78</v>
      </c>
    </row>
    <row r="4093" spans="14:15" x14ac:dyDescent="0.35">
      <c r="N4093" s="47">
        <v>43200</v>
      </c>
      <c r="O4093" s="95">
        <v>2.8</v>
      </c>
    </row>
    <row r="4094" spans="14:15" x14ac:dyDescent="0.35">
      <c r="N4094" s="47">
        <v>43201</v>
      </c>
      <c r="O4094" s="95">
        <v>2.79</v>
      </c>
    </row>
    <row r="4095" spans="14:15" x14ac:dyDescent="0.35">
      <c r="N4095" s="47">
        <v>43202</v>
      </c>
      <c r="O4095" s="95">
        <v>2.83</v>
      </c>
    </row>
    <row r="4096" spans="14:15" x14ac:dyDescent="0.35">
      <c r="N4096" s="47">
        <v>43203</v>
      </c>
      <c r="O4096" s="95">
        <v>2.82</v>
      </c>
    </row>
    <row r="4097" spans="14:15" x14ac:dyDescent="0.35">
      <c r="N4097" s="47">
        <v>43206</v>
      </c>
      <c r="O4097" s="95">
        <v>2.83</v>
      </c>
    </row>
    <row r="4098" spans="14:15" x14ac:dyDescent="0.35">
      <c r="N4098" s="47">
        <v>43207</v>
      </c>
      <c r="O4098" s="95">
        <v>2.82</v>
      </c>
    </row>
    <row r="4099" spans="14:15" x14ac:dyDescent="0.35">
      <c r="N4099" s="47">
        <v>43208</v>
      </c>
      <c r="O4099" s="95">
        <v>2.87</v>
      </c>
    </row>
    <row r="4100" spans="14:15" x14ac:dyDescent="0.35">
      <c r="N4100" s="47">
        <v>43209</v>
      </c>
      <c r="O4100" s="95">
        <v>2.92</v>
      </c>
    </row>
    <row r="4101" spans="14:15" x14ac:dyDescent="0.35">
      <c r="N4101" s="47">
        <v>43210</v>
      </c>
      <c r="O4101" s="95">
        <v>2.96</v>
      </c>
    </row>
    <row r="4102" spans="14:15" x14ac:dyDescent="0.35">
      <c r="N4102" s="47">
        <v>43213</v>
      </c>
      <c r="O4102" s="95">
        <v>2.98</v>
      </c>
    </row>
    <row r="4103" spans="14:15" x14ac:dyDescent="0.35">
      <c r="N4103" s="47">
        <v>43214</v>
      </c>
      <c r="O4103" s="95">
        <v>3</v>
      </c>
    </row>
    <row r="4104" spans="14:15" x14ac:dyDescent="0.35">
      <c r="N4104" s="47">
        <v>43215</v>
      </c>
      <c r="O4104" s="95">
        <v>3.03</v>
      </c>
    </row>
    <row r="4105" spans="14:15" x14ac:dyDescent="0.35">
      <c r="N4105" s="47">
        <v>43216</v>
      </c>
      <c r="O4105" s="95">
        <v>3</v>
      </c>
    </row>
    <row r="4106" spans="14:15" x14ac:dyDescent="0.35">
      <c r="N4106" s="47">
        <v>43217</v>
      </c>
      <c r="O4106" s="95">
        <v>2.96</v>
      </c>
    </row>
    <row r="4107" spans="14:15" x14ac:dyDescent="0.35">
      <c r="N4107" s="47">
        <v>43220</v>
      </c>
      <c r="O4107" s="95">
        <v>2.95</v>
      </c>
    </row>
    <row r="4108" spans="14:15" x14ac:dyDescent="0.35">
      <c r="N4108" s="47">
        <v>43221</v>
      </c>
      <c r="O4108" s="95">
        <v>2.97</v>
      </c>
    </row>
    <row r="4109" spans="14:15" x14ac:dyDescent="0.35">
      <c r="N4109" s="47">
        <v>43222</v>
      </c>
      <c r="O4109" s="95">
        <v>2.97</v>
      </c>
    </row>
    <row r="4110" spans="14:15" x14ac:dyDescent="0.35">
      <c r="N4110" s="47">
        <v>43223</v>
      </c>
      <c r="O4110" s="95">
        <v>2.94</v>
      </c>
    </row>
    <row r="4111" spans="14:15" x14ac:dyDescent="0.35">
      <c r="N4111" s="47">
        <v>43224</v>
      </c>
      <c r="O4111" s="95">
        <v>2.95</v>
      </c>
    </row>
    <row r="4112" spans="14:15" x14ac:dyDescent="0.35">
      <c r="N4112" s="47">
        <v>43227</v>
      </c>
      <c r="O4112" s="95">
        <v>2.95</v>
      </c>
    </row>
    <row r="4113" spans="14:15" x14ac:dyDescent="0.35">
      <c r="N4113" s="47">
        <v>43228</v>
      </c>
      <c r="O4113" s="95">
        <v>2.97</v>
      </c>
    </row>
    <row r="4114" spans="14:15" x14ac:dyDescent="0.35">
      <c r="N4114" s="47">
        <v>43229</v>
      </c>
      <c r="O4114" s="95">
        <v>3</v>
      </c>
    </row>
    <row r="4115" spans="14:15" x14ac:dyDescent="0.35">
      <c r="N4115" s="47">
        <v>43230</v>
      </c>
      <c r="O4115" s="95">
        <v>2.97</v>
      </c>
    </row>
    <row r="4116" spans="14:15" x14ac:dyDescent="0.35">
      <c r="N4116" s="47">
        <v>43231</v>
      </c>
      <c r="O4116" s="95">
        <v>2.97</v>
      </c>
    </row>
    <row r="4117" spans="14:15" x14ac:dyDescent="0.35">
      <c r="N4117" s="47">
        <v>43234</v>
      </c>
      <c r="O4117" s="95">
        <v>3</v>
      </c>
    </row>
    <row r="4118" spans="14:15" x14ac:dyDescent="0.35">
      <c r="N4118" s="47">
        <v>43235</v>
      </c>
      <c r="O4118" s="95">
        <v>3.08</v>
      </c>
    </row>
    <row r="4119" spans="14:15" x14ac:dyDescent="0.35">
      <c r="N4119" s="47">
        <v>43236</v>
      </c>
      <c r="O4119" s="95">
        <v>3.09</v>
      </c>
    </row>
    <row r="4120" spans="14:15" x14ac:dyDescent="0.35">
      <c r="N4120" s="47">
        <v>43237</v>
      </c>
      <c r="O4120" s="95">
        <v>3.11</v>
      </c>
    </row>
    <row r="4121" spans="14:15" x14ac:dyDescent="0.35">
      <c r="N4121" s="47">
        <v>43238</v>
      </c>
      <c r="O4121" s="95">
        <v>3.06</v>
      </c>
    </row>
    <row r="4122" spans="14:15" x14ac:dyDescent="0.35">
      <c r="N4122" s="47">
        <v>43241</v>
      </c>
      <c r="O4122" s="95">
        <v>3.06</v>
      </c>
    </row>
    <row r="4123" spans="14:15" x14ac:dyDescent="0.35">
      <c r="N4123" s="47">
        <v>43242</v>
      </c>
      <c r="O4123" s="95">
        <v>3.06</v>
      </c>
    </row>
    <row r="4124" spans="14:15" x14ac:dyDescent="0.35">
      <c r="N4124" s="47">
        <v>43243</v>
      </c>
      <c r="O4124" s="95">
        <v>3.01</v>
      </c>
    </row>
    <row r="4125" spans="14:15" x14ac:dyDescent="0.35">
      <c r="N4125" s="47">
        <v>43244</v>
      </c>
      <c r="O4125" s="95">
        <v>2.98</v>
      </c>
    </row>
    <row r="4126" spans="14:15" x14ac:dyDescent="0.35">
      <c r="N4126" s="47">
        <v>43245</v>
      </c>
      <c r="O4126" s="95">
        <v>2.93</v>
      </c>
    </row>
    <row r="4127" spans="14:15" x14ac:dyDescent="0.35">
      <c r="N4127" s="47">
        <v>43249</v>
      </c>
      <c r="O4127" s="95">
        <v>2.77</v>
      </c>
    </row>
    <row r="4128" spans="14:15" x14ac:dyDescent="0.35">
      <c r="N4128" s="47">
        <v>43250</v>
      </c>
      <c r="O4128" s="95">
        <v>2.84</v>
      </c>
    </row>
    <row r="4129" spans="14:15" x14ac:dyDescent="0.35">
      <c r="N4129" s="47">
        <v>43251</v>
      </c>
      <c r="O4129" s="95">
        <v>2.83</v>
      </c>
    </row>
    <row r="4130" spans="14:15" x14ac:dyDescent="0.35">
      <c r="N4130" s="47">
        <v>43252</v>
      </c>
      <c r="O4130" s="95">
        <v>2.89</v>
      </c>
    </row>
    <row r="4131" spans="14:15" x14ac:dyDescent="0.35">
      <c r="N4131" s="47">
        <v>43255</v>
      </c>
      <c r="O4131" s="95">
        <v>2.94</v>
      </c>
    </row>
    <row r="4132" spans="14:15" x14ac:dyDescent="0.35">
      <c r="N4132" s="47">
        <v>43256</v>
      </c>
      <c r="O4132" s="95">
        <v>2.92</v>
      </c>
    </row>
    <row r="4133" spans="14:15" x14ac:dyDescent="0.35">
      <c r="N4133" s="47">
        <v>43257</v>
      </c>
      <c r="O4133" s="95">
        <v>2.97</v>
      </c>
    </row>
    <row r="4134" spans="14:15" x14ac:dyDescent="0.35">
      <c r="N4134" s="47">
        <v>43258</v>
      </c>
      <c r="O4134" s="95">
        <v>2.93</v>
      </c>
    </row>
    <row r="4135" spans="14:15" x14ac:dyDescent="0.35">
      <c r="N4135" s="47">
        <v>43259</v>
      </c>
      <c r="O4135" s="95">
        <v>2.93</v>
      </c>
    </row>
    <row r="4136" spans="14:15" x14ac:dyDescent="0.35">
      <c r="N4136" s="47">
        <v>43262</v>
      </c>
      <c r="O4136" s="95">
        <v>2.96</v>
      </c>
    </row>
    <row r="4137" spans="14:15" x14ac:dyDescent="0.35">
      <c r="N4137" s="47">
        <v>43263</v>
      </c>
      <c r="O4137" s="95">
        <v>2.96</v>
      </c>
    </row>
    <row r="4138" spans="14:15" x14ac:dyDescent="0.35">
      <c r="N4138" s="47">
        <v>43264</v>
      </c>
      <c r="O4138" s="95">
        <v>2.98</v>
      </c>
    </row>
    <row r="4139" spans="14:15" x14ac:dyDescent="0.35">
      <c r="N4139" s="47">
        <v>43265</v>
      </c>
      <c r="O4139" s="95">
        <v>2.94</v>
      </c>
    </row>
    <row r="4140" spans="14:15" x14ac:dyDescent="0.35">
      <c r="N4140" s="47">
        <v>43266</v>
      </c>
      <c r="O4140" s="95">
        <v>2.93</v>
      </c>
    </row>
    <row r="4141" spans="14:15" x14ac:dyDescent="0.35">
      <c r="N4141" s="47">
        <v>43269</v>
      </c>
      <c r="O4141" s="95">
        <v>2.92</v>
      </c>
    </row>
    <row r="4142" spans="14:15" x14ac:dyDescent="0.35">
      <c r="N4142" s="47">
        <v>43270</v>
      </c>
      <c r="O4142" s="95">
        <v>2.89</v>
      </c>
    </row>
    <row r="4143" spans="14:15" x14ac:dyDescent="0.35">
      <c r="N4143" s="47">
        <v>43271</v>
      </c>
      <c r="O4143" s="95">
        <v>2.93</v>
      </c>
    </row>
    <row r="4144" spans="14:15" x14ac:dyDescent="0.35">
      <c r="N4144" s="47">
        <v>43272</v>
      </c>
      <c r="O4144" s="95">
        <v>2.9</v>
      </c>
    </row>
    <row r="4145" spans="14:15" x14ac:dyDescent="0.35">
      <c r="N4145" s="47">
        <v>43273</v>
      </c>
      <c r="O4145" s="95">
        <v>2.9</v>
      </c>
    </row>
    <row r="4146" spans="14:15" x14ac:dyDescent="0.35">
      <c r="N4146" s="47">
        <v>43276</v>
      </c>
      <c r="O4146" s="95">
        <v>2.87</v>
      </c>
    </row>
    <row r="4147" spans="14:15" x14ac:dyDescent="0.35">
      <c r="N4147" s="47">
        <v>43277</v>
      </c>
      <c r="O4147" s="95">
        <v>2.88</v>
      </c>
    </row>
    <row r="4148" spans="14:15" x14ac:dyDescent="0.35">
      <c r="N4148" s="47">
        <v>43278</v>
      </c>
      <c r="O4148" s="95">
        <v>2.83</v>
      </c>
    </row>
    <row r="4149" spans="14:15" x14ac:dyDescent="0.35">
      <c r="N4149" s="47">
        <v>43279</v>
      </c>
      <c r="O4149" s="95">
        <v>2.84</v>
      </c>
    </row>
    <row r="4150" spans="14:15" x14ac:dyDescent="0.35">
      <c r="N4150" s="47">
        <v>43280</v>
      </c>
      <c r="O4150" s="95">
        <v>2.85</v>
      </c>
    </row>
    <row r="4151" spans="14:15" x14ac:dyDescent="0.35">
      <c r="N4151" s="47">
        <v>43283</v>
      </c>
      <c r="O4151" s="95">
        <v>2.87</v>
      </c>
    </row>
    <row r="4152" spans="14:15" x14ac:dyDescent="0.35">
      <c r="N4152" s="47">
        <v>43284</v>
      </c>
      <c r="O4152" s="95">
        <v>2.83</v>
      </c>
    </row>
    <row r="4153" spans="14:15" x14ac:dyDescent="0.35">
      <c r="N4153" s="47">
        <v>43286</v>
      </c>
      <c r="O4153" s="95">
        <v>2.84</v>
      </c>
    </row>
    <row r="4154" spans="14:15" x14ac:dyDescent="0.35">
      <c r="N4154" s="47">
        <v>43287</v>
      </c>
      <c r="O4154" s="95">
        <v>2.82</v>
      </c>
    </row>
    <row r="4155" spans="14:15" x14ac:dyDescent="0.35">
      <c r="N4155" s="47">
        <v>43290</v>
      </c>
      <c r="O4155" s="95">
        <v>2.86</v>
      </c>
    </row>
    <row r="4156" spans="14:15" x14ac:dyDescent="0.35">
      <c r="N4156" s="47">
        <v>43291</v>
      </c>
      <c r="O4156" s="95">
        <v>2.87</v>
      </c>
    </row>
    <row r="4157" spans="14:15" x14ac:dyDescent="0.35">
      <c r="N4157" s="47">
        <v>43292</v>
      </c>
      <c r="O4157" s="95">
        <v>2.85</v>
      </c>
    </row>
    <row r="4158" spans="14:15" x14ac:dyDescent="0.35">
      <c r="N4158" s="47">
        <v>43293</v>
      </c>
      <c r="O4158" s="95">
        <v>2.85</v>
      </c>
    </row>
    <row r="4159" spans="14:15" x14ac:dyDescent="0.35">
      <c r="N4159" s="47">
        <v>43294</v>
      </c>
      <c r="O4159" s="95">
        <v>2.83</v>
      </c>
    </row>
    <row r="4160" spans="14:15" x14ac:dyDescent="0.35">
      <c r="N4160" s="47">
        <v>43297</v>
      </c>
      <c r="O4160" s="95">
        <v>2.85</v>
      </c>
    </row>
    <row r="4161" spans="14:15" x14ac:dyDescent="0.35">
      <c r="N4161" s="47">
        <v>43298</v>
      </c>
      <c r="O4161" s="95">
        <v>2.86</v>
      </c>
    </row>
    <row r="4162" spans="14:15" x14ac:dyDescent="0.35">
      <c r="N4162" s="47">
        <v>43299</v>
      </c>
      <c r="O4162" s="95">
        <v>2.88</v>
      </c>
    </row>
    <row r="4163" spans="14:15" x14ac:dyDescent="0.35">
      <c r="N4163" s="47">
        <v>43300</v>
      </c>
      <c r="O4163" s="95">
        <v>2.84</v>
      </c>
    </row>
    <row r="4164" spans="14:15" x14ac:dyDescent="0.35">
      <c r="N4164" s="47">
        <v>43301</v>
      </c>
      <c r="O4164" s="95">
        <v>2.89</v>
      </c>
    </row>
    <row r="4165" spans="14:15" x14ac:dyDescent="0.35">
      <c r="N4165" s="47">
        <v>43304</v>
      </c>
      <c r="O4165" s="95">
        <v>2.96</v>
      </c>
    </row>
    <row r="4166" spans="14:15" x14ac:dyDescent="0.35">
      <c r="N4166" s="47">
        <v>43305</v>
      </c>
      <c r="O4166" s="95">
        <v>2.95</v>
      </c>
    </row>
    <row r="4167" spans="14:15" x14ac:dyDescent="0.35">
      <c r="N4167" s="47">
        <v>43306</v>
      </c>
      <c r="O4167" s="95">
        <v>2.94</v>
      </c>
    </row>
    <row r="4168" spans="14:15" x14ac:dyDescent="0.35">
      <c r="N4168" s="47">
        <v>43307</v>
      </c>
      <c r="O4168" s="95">
        <v>2.98</v>
      </c>
    </row>
    <row r="4169" spans="14:15" x14ac:dyDescent="0.35">
      <c r="N4169" s="47">
        <v>43308</v>
      </c>
      <c r="O4169" s="95">
        <v>2.96</v>
      </c>
    </row>
    <row r="4170" spans="14:15" x14ac:dyDescent="0.35">
      <c r="N4170" s="47">
        <v>43311</v>
      </c>
      <c r="O4170" s="95">
        <v>2.98</v>
      </c>
    </row>
    <row r="4171" spans="14:15" x14ac:dyDescent="0.35">
      <c r="N4171" s="47">
        <v>43312</v>
      </c>
      <c r="O4171" s="95">
        <v>2.96</v>
      </c>
    </row>
    <row r="4172" spans="14:15" x14ac:dyDescent="0.35">
      <c r="N4172" s="47">
        <v>43313</v>
      </c>
      <c r="O4172" s="95">
        <v>3</v>
      </c>
    </row>
    <row r="4173" spans="14:15" x14ac:dyDescent="0.35">
      <c r="N4173" s="47">
        <v>43314</v>
      </c>
      <c r="O4173" s="95">
        <v>2.98</v>
      </c>
    </row>
    <row r="4174" spans="14:15" x14ac:dyDescent="0.35">
      <c r="N4174" s="47">
        <v>43315</v>
      </c>
      <c r="O4174" s="95">
        <v>2.95</v>
      </c>
    </row>
    <row r="4175" spans="14:15" x14ac:dyDescent="0.35">
      <c r="N4175" s="47">
        <v>43318</v>
      </c>
      <c r="O4175" s="95">
        <v>2.94</v>
      </c>
    </row>
    <row r="4176" spans="14:15" x14ac:dyDescent="0.35">
      <c r="N4176" s="47">
        <v>43319</v>
      </c>
      <c r="O4176" s="95">
        <v>2.98</v>
      </c>
    </row>
    <row r="4177" spans="14:15" x14ac:dyDescent="0.35">
      <c r="N4177" s="47">
        <v>43320</v>
      </c>
      <c r="O4177" s="95">
        <v>2.96</v>
      </c>
    </row>
    <row r="4178" spans="14:15" x14ac:dyDescent="0.35">
      <c r="N4178" s="47">
        <v>43321</v>
      </c>
      <c r="O4178" s="95">
        <v>2.93</v>
      </c>
    </row>
    <row r="4179" spans="14:15" x14ac:dyDescent="0.35">
      <c r="N4179" s="47">
        <v>43322</v>
      </c>
      <c r="O4179" s="95">
        <v>2.87</v>
      </c>
    </row>
    <row r="4180" spans="14:15" x14ac:dyDescent="0.35">
      <c r="N4180" s="47">
        <v>43325</v>
      </c>
      <c r="O4180" s="95">
        <v>2.88</v>
      </c>
    </row>
    <row r="4181" spans="14:15" x14ac:dyDescent="0.35">
      <c r="N4181" s="47">
        <v>43326</v>
      </c>
      <c r="O4181" s="95">
        <v>2.89</v>
      </c>
    </row>
    <row r="4182" spans="14:15" x14ac:dyDescent="0.35">
      <c r="N4182" s="47">
        <v>43327</v>
      </c>
      <c r="O4182" s="95">
        <v>2.86</v>
      </c>
    </row>
    <row r="4183" spans="14:15" x14ac:dyDescent="0.35">
      <c r="N4183" s="47">
        <v>43328</v>
      </c>
      <c r="O4183" s="95">
        <v>2.87</v>
      </c>
    </row>
    <row r="4184" spans="14:15" x14ac:dyDescent="0.35">
      <c r="N4184" s="47">
        <v>43329</v>
      </c>
      <c r="O4184" s="95">
        <v>2.87</v>
      </c>
    </row>
    <row r="4185" spans="14:15" x14ac:dyDescent="0.35">
      <c r="N4185" s="47">
        <v>43332</v>
      </c>
      <c r="O4185" s="95">
        <v>2.82</v>
      </c>
    </row>
    <row r="4186" spans="14:15" x14ac:dyDescent="0.35">
      <c r="N4186" s="47">
        <v>43333</v>
      </c>
      <c r="O4186" s="95">
        <v>2.85</v>
      </c>
    </row>
    <row r="4187" spans="14:15" x14ac:dyDescent="0.35">
      <c r="N4187" s="47">
        <v>43334</v>
      </c>
      <c r="O4187" s="95">
        <v>2.82</v>
      </c>
    </row>
    <row r="4188" spans="14:15" x14ac:dyDescent="0.35">
      <c r="N4188" s="47">
        <v>43335</v>
      </c>
      <c r="O4188" s="95">
        <v>2.82</v>
      </c>
    </row>
    <row r="4189" spans="14:15" x14ac:dyDescent="0.35">
      <c r="N4189" s="47">
        <v>43336</v>
      </c>
      <c r="O4189" s="95">
        <v>2.82</v>
      </c>
    </row>
    <row r="4190" spans="14:15" x14ac:dyDescent="0.35">
      <c r="N4190" s="47">
        <v>43339</v>
      </c>
      <c r="O4190" s="95">
        <v>2.85</v>
      </c>
    </row>
    <row r="4191" spans="14:15" x14ac:dyDescent="0.35">
      <c r="N4191" s="47">
        <v>43340</v>
      </c>
      <c r="O4191" s="95">
        <v>2.88</v>
      </c>
    </row>
    <row r="4192" spans="14:15" x14ac:dyDescent="0.35">
      <c r="N4192" s="47">
        <v>43341</v>
      </c>
      <c r="O4192" s="95">
        <v>2.89</v>
      </c>
    </row>
    <row r="4193" spans="14:15" x14ac:dyDescent="0.35">
      <c r="N4193" s="47">
        <v>43342</v>
      </c>
      <c r="O4193" s="95">
        <v>2.86</v>
      </c>
    </row>
    <row r="4194" spans="14:15" x14ac:dyDescent="0.35">
      <c r="N4194" s="47">
        <v>43343</v>
      </c>
      <c r="O4194" s="95">
        <v>2.86</v>
      </c>
    </row>
    <row r="4195" spans="14:15" x14ac:dyDescent="0.35">
      <c r="N4195" s="47">
        <v>43347</v>
      </c>
      <c r="O4195" s="95">
        <v>2.9</v>
      </c>
    </row>
    <row r="4196" spans="14:15" x14ac:dyDescent="0.35">
      <c r="N4196" s="47">
        <v>43348</v>
      </c>
      <c r="O4196" s="95">
        <v>2.9</v>
      </c>
    </row>
    <row r="4197" spans="14:15" x14ac:dyDescent="0.35">
      <c r="N4197" s="47">
        <v>43349</v>
      </c>
      <c r="O4197" s="95">
        <v>2.88</v>
      </c>
    </row>
    <row r="4198" spans="14:15" x14ac:dyDescent="0.35">
      <c r="N4198" s="47">
        <v>43350</v>
      </c>
      <c r="O4198" s="95">
        <v>2.94</v>
      </c>
    </row>
    <row r="4199" spans="14:15" x14ac:dyDescent="0.35">
      <c r="N4199" s="47">
        <v>43353</v>
      </c>
      <c r="O4199" s="95">
        <v>2.94</v>
      </c>
    </row>
    <row r="4200" spans="14:15" x14ac:dyDescent="0.35">
      <c r="N4200" s="47">
        <v>43354</v>
      </c>
      <c r="O4200" s="95">
        <v>2.98</v>
      </c>
    </row>
    <row r="4201" spans="14:15" x14ac:dyDescent="0.35">
      <c r="N4201" s="47">
        <v>43355</v>
      </c>
      <c r="O4201" s="95">
        <v>2.97</v>
      </c>
    </row>
    <row r="4202" spans="14:15" x14ac:dyDescent="0.35">
      <c r="N4202" s="47">
        <v>43356</v>
      </c>
      <c r="O4202" s="95">
        <v>2.97</v>
      </c>
    </row>
    <row r="4203" spans="14:15" x14ac:dyDescent="0.35">
      <c r="N4203" s="47">
        <v>43357</v>
      </c>
      <c r="O4203" s="95">
        <v>2.99</v>
      </c>
    </row>
    <row r="4204" spans="14:15" x14ac:dyDescent="0.35">
      <c r="N4204" s="47">
        <v>43360</v>
      </c>
      <c r="O4204" s="95">
        <v>2.99</v>
      </c>
    </row>
    <row r="4205" spans="14:15" x14ac:dyDescent="0.35">
      <c r="N4205" s="47">
        <v>43361</v>
      </c>
      <c r="O4205" s="95">
        <v>3.05</v>
      </c>
    </row>
    <row r="4206" spans="14:15" x14ac:dyDescent="0.35">
      <c r="N4206" s="47">
        <v>43362</v>
      </c>
      <c r="O4206" s="95">
        <v>3.08</v>
      </c>
    </row>
    <row r="4207" spans="14:15" x14ac:dyDescent="0.35">
      <c r="N4207" s="47">
        <v>43363</v>
      </c>
      <c r="O4207" s="95">
        <v>3.07</v>
      </c>
    </row>
    <row r="4208" spans="14:15" x14ac:dyDescent="0.35">
      <c r="N4208" s="47">
        <v>43364</v>
      </c>
      <c r="O4208" s="95">
        <v>3.07</v>
      </c>
    </row>
    <row r="4209" spans="14:15" x14ac:dyDescent="0.35">
      <c r="N4209" s="47">
        <v>43367</v>
      </c>
      <c r="O4209" s="95">
        <v>3.08</v>
      </c>
    </row>
    <row r="4210" spans="14:15" x14ac:dyDescent="0.35">
      <c r="N4210" s="47">
        <v>43368</v>
      </c>
      <c r="O4210" s="95">
        <v>3.1</v>
      </c>
    </row>
    <row r="4211" spans="14:15" x14ac:dyDescent="0.35">
      <c r="N4211" s="47">
        <v>43369</v>
      </c>
      <c r="O4211" s="95">
        <v>3.06</v>
      </c>
    </row>
    <row r="4212" spans="14:15" x14ac:dyDescent="0.35">
      <c r="N4212" s="47">
        <v>43370</v>
      </c>
      <c r="O4212" s="95">
        <v>3.06</v>
      </c>
    </row>
    <row r="4213" spans="14:15" x14ac:dyDescent="0.35">
      <c r="N4213" s="47">
        <v>43371</v>
      </c>
      <c r="O4213" s="95">
        <v>3.05</v>
      </c>
    </row>
    <row r="4214" spans="14:15" x14ac:dyDescent="0.35">
      <c r="N4214" s="47">
        <v>43374</v>
      </c>
      <c r="O4214" s="95">
        <v>3.09</v>
      </c>
    </row>
    <row r="4215" spans="14:15" x14ac:dyDescent="0.35">
      <c r="N4215" s="47">
        <v>43375</v>
      </c>
      <c r="O4215" s="95">
        <v>3.05</v>
      </c>
    </row>
    <row r="4216" spans="14:15" x14ac:dyDescent="0.35">
      <c r="N4216" s="47">
        <v>43376</v>
      </c>
      <c r="O4216" s="95">
        <v>3.15</v>
      </c>
    </row>
    <row r="4217" spans="14:15" x14ac:dyDescent="0.35">
      <c r="N4217" s="47">
        <v>43377</v>
      </c>
      <c r="O4217" s="95">
        <v>3.19</v>
      </c>
    </row>
    <row r="4218" spans="14:15" x14ac:dyDescent="0.35">
      <c r="N4218" s="47">
        <v>43378</v>
      </c>
      <c r="O4218" s="95">
        <v>3.23</v>
      </c>
    </row>
    <row r="4219" spans="14:15" x14ac:dyDescent="0.35">
      <c r="N4219" s="47">
        <v>43382</v>
      </c>
      <c r="O4219" s="95">
        <v>3.21</v>
      </c>
    </row>
    <row r="4220" spans="14:15" x14ac:dyDescent="0.35">
      <c r="N4220" s="47">
        <v>43383</v>
      </c>
      <c r="O4220" s="95">
        <v>3.22</v>
      </c>
    </row>
    <row r="4221" spans="14:15" x14ac:dyDescent="0.35">
      <c r="N4221" s="47">
        <v>43384</v>
      </c>
      <c r="O4221" s="95">
        <v>3.14</v>
      </c>
    </row>
    <row r="4222" spans="14:15" x14ac:dyDescent="0.35">
      <c r="N4222" s="47">
        <v>43385</v>
      </c>
      <c r="O4222" s="95">
        <v>3.15</v>
      </c>
    </row>
    <row r="4223" spans="14:15" x14ac:dyDescent="0.35">
      <c r="N4223" s="47">
        <v>43388</v>
      </c>
      <c r="O4223" s="95">
        <v>3.16</v>
      </c>
    </row>
    <row r="4224" spans="14:15" x14ac:dyDescent="0.35">
      <c r="N4224" s="47">
        <v>43389</v>
      </c>
      <c r="O4224" s="95">
        <v>3.16</v>
      </c>
    </row>
    <row r="4225" spans="14:15" x14ac:dyDescent="0.35">
      <c r="N4225" s="47">
        <v>43390</v>
      </c>
      <c r="O4225" s="95">
        <v>3.19</v>
      </c>
    </row>
    <row r="4226" spans="14:15" x14ac:dyDescent="0.35">
      <c r="N4226" s="47">
        <v>43391</v>
      </c>
      <c r="O4226" s="95">
        <v>3.17</v>
      </c>
    </row>
    <row r="4227" spans="14:15" x14ac:dyDescent="0.35">
      <c r="N4227" s="47">
        <v>43392</v>
      </c>
      <c r="O4227" s="95">
        <v>3.2</v>
      </c>
    </row>
    <row r="4228" spans="14:15" x14ac:dyDescent="0.35">
      <c r="N4228" s="47">
        <v>43395</v>
      </c>
      <c r="O4228" s="95">
        <v>3.2</v>
      </c>
    </row>
    <row r="4229" spans="14:15" x14ac:dyDescent="0.35">
      <c r="N4229" s="47">
        <v>43396</v>
      </c>
      <c r="O4229" s="95">
        <v>3.17</v>
      </c>
    </row>
    <row r="4230" spans="14:15" x14ac:dyDescent="0.35">
      <c r="N4230" s="47">
        <v>43397</v>
      </c>
      <c r="O4230" s="95">
        <v>3.1</v>
      </c>
    </row>
    <row r="4231" spans="14:15" x14ac:dyDescent="0.35">
      <c r="N4231" s="47">
        <v>43398</v>
      </c>
      <c r="O4231" s="95">
        <v>3.14</v>
      </c>
    </row>
    <row r="4232" spans="14:15" x14ac:dyDescent="0.35">
      <c r="N4232" s="47">
        <v>43399</v>
      </c>
      <c r="O4232" s="95">
        <v>3.08</v>
      </c>
    </row>
    <row r="4233" spans="14:15" x14ac:dyDescent="0.35">
      <c r="N4233" s="47">
        <v>43402</v>
      </c>
      <c r="O4233" s="95">
        <v>3.08</v>
      </c>
    </row>
    <row r="4234" spans="14:15" x14ac:dyDescent="0.35">
      <c r="N4234" s="47">
        <v>43403</v>
      </c>
      <c r="O4234" s="95">
        <v>3.12</v>
      </c>
    </row>
    <row r="4235" spans="14:15" x14ac:dyDescent="0.35">
      <c r="N4235" s="47">
        <v>43404</v>
      </c>
      <c r="O4235" s="95">
        <v>3.15</v>
      </c>
    </row>
    <row r="4236" spans="14:15" x14ac:dyDescent="0.35">
      <c r="N4236" s="47">
        <v>43405</v>
      </c>
      <c r="O4236" s="95">
        <v>3.14</v>
      </c>
    </row>
    <row r="4237" spans="14:15" x14ac:dyDescent="0.35">
      <c r="N4237" s="47">
        <v>43406</v>
      </c>
      <c r="O4237" s="95">
        <v>3.22</v>
      </c>
    </row>
    <row r="4238" spans="14:15" x14ac:dyDescent="0.35">
      <c r="N4238" s="47">
        <v>43409</v>
      </c>
      <c r="O4238" s="95">
        <v>3.2</v>
      </c>
    </row>
    <row r="4239" spans="14:15" x14ac:dyDescent="0.35">
      <c r="N4239" s="47">
        <v>43410</v>
      </c>
      <c r="O4239" s="95">
        <v>3.22</v>
      </c>
    </row>
    <row r="4240" spans="14:15" x14ac:dyDescent="0.35">
      <c r="N4240" s="47">
        <v>43411</v>
      </c>
      <c r="O4240" s="95">
        <v>3.22</v>
      </c>
    </row>
    <row r="4241" spans="14:15" x14ac:dyDescent="0.35">
      <c r="N4241" s="47">
        <v>43412</v>
      </c>
      <c r="O4241" s="95">
        <v>3.24</v>
      </c>
    </row>
    <row r="4242" spans="14:15" x14ac:dyDescent="0.35">
      <c r="N4242" s="47">
        <v>43413</v>
      </c>
      <c r="O4242" s="95">
        <v>3.19</v>
      </c>
    </row>
    <row r="4243" spans="14:15" x14ac:dyDescent="0.35">
      <c r="N4243" s="47">
        <v>43417</v>
      </c>
      <c r="O4243" s="95">
        <v>3.14</v>
      </c>
    </row>
    <row r="4244" spans="14:15" x14ac:dyDescent="0.35">
      <c r="N4244" s="47">
        <v>43418</v>
      </c>
      <c r="O4244" s="95">
        <v>3.12</v>
      </c>
    </row>
    <row r="4245" spans="14:15" x14ac:dyDescent="0.35">
      <c r="N4245" s="47">
        <v>43419</v>
      </c>
      <c r="O4245" s="95">
        <v>3.11</v>
      </c>
    </row>
    <row r="4246" spans="14:15" x14ac:dyDescent="0.35">
      <c r="N4246" s="47">
        <v>43420</v>
      </c>
      <c r="O4246" s="95">
        <v>3.08</v>
      </c>
    </row>
    <row r="4247" spans="14:15" x14ac:dyDescent="0.35">
      <c r="N4247" s="47">
        <v>43423</v>
      </c>
      <c r="O4247" s="95">
        <v>3.06</v>
      </c>
    </row>
    <row r="4248" spans="14:15" x14ac:dyDescent="0.35">
      <c r="N4248" s="47">
        <v>43424</v>
      </c>
      <c r="O4248" s="95">
        <v>3.06</v>
      </c>
    </row>
    <row r="4249" spans="14:15" x14ac:dyDescent="0.35">
      <c r="N4249" s="47">
        <v>43425</v>
      </c>
      <c r="O4249" s="95">
        <v>3.06</v>
      </c>
    </row>
    <row r="4250" spans="14:15" x14ac:dyDescent="0.35">
      <c r="N4250" s="47">
        <v>43427</v>
      </c>
      <c r="O4250" s="95">
        <v>3.05</v>
      </c>
    </row>
    <row r="4251" spans="14:15" x14ac:dyDescent="0.35">
      <c r="N4251" s="47">
        <v>43430</v>
      </c>
      <c r="O4251" s="95">
        <v>3.07</v>
      </c>
    </row>
    <row r="4252" spans="14:15" x14ac:dyDescent="0.35">
      <c r="N4252" s="47">
        <v>43431</v>
      </c>
      <c r="O4252" s="95">
        <v>3.06</v>
      </c>
    </row>
    <row r="4253" spans="14:15" x14ac:dyDescent="0.35">
      <c r="N4253" s="47">
        <v>43432</v>
      </c>
      <c r="O4253" s="95">
        <v>3.06</v>
      </c>
    </row>
    <row r="4254" spans="14:15" x14ac:dyDescent="0.35">
      <c r="N4254" s="47">
        <v>43433</v>
      </c>
      <c r="O4254" s="95">
        <v>3.03</v>
      </c>
    </row>
    <row r="4255" spans="14:15" x14ac:dyDescent="0.35">
      <c r="N4255" s="47">
        <v>43434</v>
      </c>
      <c r="O4255" s="95">
        <v>3.01</v>
      </c>
    </row>
    <row r="4256" spans="14:15" x14ac:dyDescent="0.35">
      <c r="N4256" s="47">
        <v>43437</v>
      </c>
      <c r="O4256" s="95">
        <v>2.98</v>
      </c>
    </row>
    <row r="4257" spans="14:15" x14ac:dyDescent="0.35">
      <c r="N4257" s="47">
        <v>43438</v>
      </c>
      <c r="O4257" s="95">
        <v>2.91</v>
      </c>
    </row>
    <row r="4258" spans="14:15" x14ac:dyDescent="0.35">
      <c r="N4258" s="47">
        <v>43440</v>
      </c>
      <c r="O4258" s="95">
        <v>2.87</v>
      </c>
    </row>
    <row r="4259" spans="14:15" x14ac:dyDescent="0.35">
      <c r="N4259" s="47">
        <v>43441</v>
      </c>
      <c r="O4259" s="95">
        <v>2.85</v>
      </c>
    </row>
    <row r="4260" spans="14:15" x14ac:dyDescent="0.35">
      <c r="N4260" s="47">
        <v>43444</v>
      </c>
      <c r="O4260" s="95">
        <v>2.85</v>
      </c>
    </row>
    <row r="4261" spans="14:15" x14ac:dyDescent="0.35">
      <c r="N4261" s="47">
        <v>43445</v>
      </c>
      <c r="O4261" s="95">
        <v>2.89</v>
      </c>
    </row>
    <row r="4262" spans="14:15" x14ac:dyDescent="0.35">
      <c r="N4262" s="47">
        <v>43446</v>
      </c>
      <c r="O4262" s="95">
        <v>2.91</v>
      </c>
    </row>
    <row r="4263" spans="14:15" x14ac:dyDescent="0.35">
      <c r="N4263" s="47">
        <v>43447</v>
      </c>
      <c r="O4263" s="95">
        <v>2.91</v>
      </c>
    </row>
    <row r="4264" spans="14:15" x14ac:dyDescent="0.35">
      <c r="N4264" s="47">
        <v>43448</v>
      </c>
      <c r="O4264" s="95">
        <v>2.89</v>
      </c>
    </row>
    <row r="4265" spans="14:15" x14ac:dyDescent="0.35">
      <c r="N4265" s="47">
        <v>43451</v>
      </c>
      <c r="O4265" s="95">
        <v>2.86</v>
      </c>
    </row>
    <row r="4266" spans="14:15" x14ac:dyDescent="0.35">
      <c r="N4266" s="47">
        <v>43452</v>
      </c>
      <c r="O4266" s="95">
        <v>2.82</v>
      </c>
    </row>
    <row r="4267" spans="14:15" x14ac:dyDescent="0.35">
      <c r="N4267" s="47">
        <v>43453</v>
      </c>
      <c r="O4267" s="95">
        <v>2.77</v>
      </c>
    </row>
    <row r="4268" spans="14:15" x14ac:dyDescent="0.35">
      <c r="N4268" s="47">
        <v>43454</v>
      </c>
      <c r="O4268" s="95">
        <v>2.79</v>
      </c>
    </row>
    <row r="4269" spans="14:15" x14ac:dyDescent="0.35">
      <c r="N4269" s="47">
        <v>43455</v>
      </c>
      <c r="O4269" s="95">
        <v>2.79</v>
      </c>
    </row>
    <row r="4270" spans="14:15" x14ac:dyDescent="0.35">
      <c r="N4270" s="47">
        <v>43458</v>
      </c>
      <c r="O4270" s="95">
        <v>2.74</v>
      </c>
    </row>
    <row r="4271" spans="14:15" x14ac:dyDescent="0.35">
      <c r="N4271" s="47">
        <v>43460</v>
      </c>
      <c r="O4271" s="95">
        <v>2.81</v>
      </c>
    </row>
    <row r="4272" spans="14:15" x14ac:dyDescent="0.35">
      <c r="N4272" s="47">
        <v>43461</v>
      </c>
      <c r="O4272" s="95">
        <v>2.77</v>
      </c>
    </row>
    <row r="4273" spans="14:15" x14ac:dyDescent="0.35">
      <c r="N4273" s="47">
        <v>43462</v>
      </c>
      <c r="O4273" s="95">
        <v>2.72</v>
      </c>
    </row>
    <row r="4274" spans="14:15" x14ac:dyDescent="0.35">
      <c r="N4274" s="47">
        <v>43465</v>
      </c>
      <c r="O4274" s="95">
        <v>2.69</v>
      </c>
    </row>
    <row r="4275" spans="14:15" x14ac:dyDescent="0.35">
      <c r="N4275" s="47">
        <v>43467</v>
      </c>
      <c r="O4275" s="95">
        <v>2.66</v>
      </c>
    </row>
    <row r="4276" spans="14:15" x14ac:dyDescent="0.35">
      <c r="N4276" s="47">
        <v>43468</v>
      </c>
      <c r="O4276" s="95">
        <v>2.56</v>
      </c>
    </row>
    <row r="4277" spans="14:15" x14ac:dyDescent="0.35">
      <c r="N4277" s="47">
        <v>43469</v>
      </c>
      <c r="O4277" s="95">
        <v>2.67</v>
      </c>
    </row>
    <row r="4278" spans="14:15" x14ac:dyDescent="0.35">
      <c r="N4278" s="47">
        <v>43472</v>
      </c>
      <c r="O4278" s="95">
        <v>2.7</v>
      </c>
    </row>
    <row r="4279" spans="14:15" x14ac:dyDescent="0.35">
      <c r="N4279" s="47">
        <v>43473</v>
      </c>
      <c r="O4279" s="95">
        <v>2.73</v>
      </c>
    </row>
    <row r="4280" spans="14:15" x14ac:dyDescent="0.35">
      <c r="N4280" s="47">
        <v>43474</v>
      </c>
      <c r="O4280" s="95">
        <v>2.74</v>
      </c>
    </row>
    <row r="4281" spans="14:15" x14ac:dyDescent="0.35">
      <c r="N4281" s="47">
        <v>43475</v>
      </c>
      <c r="O4281" s="95">
        <v>2.74</v>
      </c>
    </row>
    <row r="4282" spans="14:15" x14ac:dyDescent="0.35">
      <c r="N4282" s="47">
        <v>43476</v>
      </c>
      <c r="O4282" s="95">
        <v>2.71</v>
      </c>
    </row>
    <row r="4283" spans="14:15" x14ac:dyDescent="0.35">
      <c r="N4283" s="47">
        <v>43479</v>
      </c>
      <c r="O4283" s="95">
        <v>2.71</v>
      </c>
    </row>
    <row r="4284" spans="14:15" x14ac:dyDescent="0.35">
      <c r="N4284" s="47">
        <v>43480</v>
      </c>
      <c r="O4284" s="95">
        <v>2.72</v>
      </c>
    </row>
    <row r="4285" spans="14:15" x14ac:dyDescent="0.35">
      <c r="N4285" s="47">
        <v>43481</v>
      </c>
      <c r="O4285" s="95">
        <v>2.73</v>
      </c>
    </row>
    <row r="4286" spans="14:15" x14ac:dyDescent="0.35">
      <c r="N4286" s="47">
        <v>43482</v>
      </c>
      <c r="O4286" s="95">
        <v>2.75</v>
      </c>
    </row>
    <row r="4287" spans="14:15" x14ac:dyDescent="0.35">
      <c r="N4287" s="47">
        <v>43483</v>
      </c>
      <c r="O4287" s="95">
        <v>2.79</v>
      </c>
    </row>
    <row r="4288" spans="14:15" x14ac:dyDescent="0.35">
      <c r="N4288" s="47">
        <v>43487</v>
      </c>
      <c r="O4288" s="95">
        <v>2.74</v>
      </c>
    </row>
    <row r="4289" spans="14:15" x14ac:dyDescent="0.35">
      <c r="N4289" s="47">
        <v>43488</v>
      </c>
      <c r="O4289" s="95">
        <v>2.76</v>
      </c>
    </row>
    <row r="4290" spans="14:15" x14ac:dyDescent="0.35">
      <c r="N4290" s="47">
        <v>43489</v>
      </c>
      <c r="O4290" s="95">
        <v>2.72</v>
      </c>
    </row>
    <row r="4291" spans="14:15" x14ac:dyDescent="0.35">
      <c r="N4291" s="47">
        <v>43490</v>
      </c>
      <c r="O4291" s="95">
        <v>2.76</v>
      </c>
    </row>
    <row r="4292" spans="14:15" x14ac:dyDescent="0.35">
      <c r="N4292" s="47">
        <v>43493</v>
      </c>
      <c r="O4292" s="95">
        <v>2.75</v>
      </c>
    </row>
    <row r="4293" spans="14:15" x14ac:dyDescent="0.35">
      <c r="N4293" s="47">
        <v>43494</v>
      </c>
      <c r="O4293" s="95">
        <v>2.72</v>
      </c>
    </row>
    <row r="4294" spans="14:15" x14ac:dyDescent="0.35">
      <c r="N4294" s="47">
        <v>43495</v>
      </c>
      <c r="O4294" s="95">
        <v>2.7</v>
      </c>
    </row>
    <row r="4295" spans="14:15" x14ac:dyDescent="0.35">
      <c r="N4295" s="47">
        <v>43496</v>
      </c>
      <c r="O4295" s="95">
        <v>2.63</v>
      </c>
    </row>
    <row r="4296" spans="14:15" x14ac:dyDescent="0.35">
      <c r="N4296" s="47">
        <v>43497</v>
      </c>
      <c r="O4296" s="95">
        <v>2.7</v>
      </c>
    </row>
    <row r="4297" spans="14:15" x14ac:dyDescent="0.35">
      <c r="N4297" s="47">
        <v>43500</v>
      </c>
      <c r="O4297" s="95">
        <v>2.73</v>
      </c>
    </row>
    <row r="4298" spans="14:15" x14ac:dyDescent="0.35">
      <c r="N4298" s="47">
        <v>43501</v>
      </c>
      <c r="O4298" s="95">
        <v>2.71</v>
      </c>
    </row>
    <row r="4299" spans="14:15" x14ac:dyDescent="0.35">
      <c r="N4299" s="47">
        <v>43502</v>
      </c>
      <c r="O4299" s="95">
        <v>2.7</v>
      </c>
    </row>
    <row r="4300" spans="14:15" x14ac:dyDescent="0.35">
      <c r="N4300" s="47">
        <v>43503</v>
      </c>
      <c r="O4300" s="95">
        <v>2.65</v>
      </c>
    </row>
    <row r="4301" spans="14:15" x14ac:dyDescent="0.35">
      <c r="N4301" s="47">
        <v>43504</v>
      </c>
      <c r="O4301" s="95">
        <v>2.63</v>
      </c>
    </row>
    <row r="4302" spans="14:15" x14ac:dyDescent="0.35">
      <c r="N4302" s="47">
        <v>43507</v>
      </c>
      <c r="O4302" s="95">
        <v>2.65</v>
      </c>
    </row>
    <row r="4303" spans="14:15" x14ac:dyDescent="0.35">
      <c r="N4303" s="47">
        <v>43508</v>
      </c>
      <c r="O4303" s="95">
        <v>2.68</v>
      </c>
    </row>
    <row r="4304" spans="14:15" x14ac:dyDescent="0.35">
      <c r="N4304" s="47">
        <v>43509</v>
      </c>
      <c r="O4304" s="95">
        <v>2.71</v>
      </c>
    </row>
    <row r="4305" spans="14:15" x14ac:dyDescent="0.35">
      <c r="N4305" s="47">
        <v>43510</v>
      </c>
      <c r="O4305" s="95">
        <v>2.66</v>
      </c>
    </row>
    <row r="4306" spans="14:15" x14ac:dyDescent="0.35">
      <c r="N4306" s="47">
        <v>43511</v>
      </c>
      <c r="O4306" s="95">
        <v>2.66</v>
      </c>
    </row>
    <row r="4307" spans="14:15" x14ac:dyDescent="0.35">
      <c r="N4307" s="47">
        <v>43515</v>
      </c>
      <c r="O4307" s="95">
        <v>2.65</v>
      </c>
    </row>
    <row r="4308" spans="14:15" x14ac:dyDescent="0.35">
      <c r="N4308" s="47">
        <v>43516</v>
      </c>
      <c r="O4308" s="95">
        <v>2.65</v>
      </c>
    </row>
    <row r="4309" spans="14:15" x14ac:dyDescent="0.35">
      <c r="N4309" s="47">
        <v>43517</v>
      </c>
      <c r="O4309" s="95">
        <v>2.69</v>
      </c>
    </row>
    <row r="4310" spans="14:15" x14ac:dyDescent="0.35">
      <c r="N4310" s="47">
        <v>43518</v>
      </c>
      <c r="O4310" s="95">
        <v>2.65</v>
      </c>
    </row>
    <row r="4311" spans="14:15" x14ac:dyDescent="0.35">
      <c r="N4311" s="47">
        <v>43521</v>
      </c>
      <c r="O4311" s="95">
        <v>2.67</v>
      </c>
    </row>
    <row r="4312" spans="14:15" x14ac:dyDescent="0.35">
      <c r="N4312" s="47">
        <v>43522</v>
      </c>
      <c r="O4312" s="95">
        <v>2.64</v>
      </c>
    </row>
    <row r="4313" spans="14:15" x14ac:dyDescent="0.35">
      <c r="N4313" s="47">
        <v>43523</v>
      </c>
      <c r="O4313" s="95">
        <v>2.69</v>
      </c>
    </row>
    <row r="4314" spans="14:15" x14ac:dyDescent="0.35">
      <c r="N4314" s="47">
        <v>43524</v>
      </c>
      <c r="O4314" s="95">
        <v>2.73</v>
      </c>
    </row>
    <row r="4315" spans="14:15" x14ac:dyDescent="0.35">
      <c r="N4315" s="47">
        <v>43525</v>
      </c>
      <c r="O4315" s="95">
        <v>2.76</v>
      </c>
    </row>
    <row r="4316" spans="14:15" x14ac:dyDescent="0.35">
      <c r="N4316" s="47">
        <v>43528</v>
      </c>
      <c r="O4316" s="95">
        <v>2.72</v>
      </c>
    </row>
    <row r="4317" spans="14:15" x14ac:dyDescent="0.35">
      <c r="N4317" s="47">
        <v>43529</v>
      </c>
      <c r="O4317" s="95">
        <v>2.72</v>
      </c>
    </row>
    <row r="4318" spans="14:15" x14ac:dyDescent="0.35">
      <c r="N4318" s="47">
        <v>43530</v>
      </c>
      <c r="O4318" s="95">
        <v>2.69</v>
      </c>
    </row>
    <row r="4319" spans="14:15" x14ac:dyDescent="0.35">
      <c r="N4319" s="47">
        <v>43531</v>
      </c>
      <c r="O4319" s="95">
        <v>2.64</v>
      </c>
    </row>
    <row r="4320" spans="14:15" x14ac:dyDescent="0.35">
      <c r="N4320" s="47">
        <v>43532</v>
      </c>
      <c r="O4320" s="95">
        <v>2.62</v>
      </c>
    </row>
    <row r="4321" spans="14:15" x14ac:dyDescent="0.35">
      <c r="N4321" s="47">
        <v>43535</v>
      </c>
      <c r="O4321" s="95">
        <v>2.64</v>
      </c>
    </row>
    <row r="4322" spans="14:15" x14ac:dyDescent="0.35">
      <c r="N4322" s="47">
        <v>43536</v>
      </c>
      <c r="O4322" s="95">
        <v>2.61</v>
      </c>
    </row>
    <row r="4323" spans="14:15" x14ac:dyDescent="0.35">
      <c r="N4323" s="47">
        <v>43537</v>
      </c>
      <c r="O4323" s="95">
        <v>2.61</v>
      </c>
    </row>
    <row r="4324" spans="14:15" x14ac:dyDescent="0.35">
      <c r="N4324" s="47">
        <v>43538</v>
      </c>
      <c r="O4324" s="95">
        <v>2.63</v>
      </c>
    </row>
    <row r="4325" spans="14:15" x14ac:dyDescent="0.35">
      <c r="N4325" s="47">
        <v>43539</v>
      </c>
      <c r="O4325" s="95">
        <v>2.59</v>
      </c>
    </row>
    <row r="4326" spans="14:15" x14ac:dyDescent="0.35">
      <c r="N4326" s="47">
        <v>43542</v>
      </c>
      <c r="O4326" s="95">
        <v>2.6</v>
      </c>
    </row>
    <row r="4327" spans="14:15" x14ac:dyDescent="0.35">
      <c r="N4327" s="47">
        <v>43543</v>
      </c>
      <c r="O4327" s="95">
        <v>2.61</v>
      </c>
    </row>
    <row r="4328" spans="14:15" x14ac:dyDescent="0.35">
      <c r="N4328" s="47">
        <v>43544</v>
      </c>
      <c r="O4328" s="95">
        <v>2.54</v>
      </c>
    </row>
    <row r="4329" spans="14:15" x14ac:dyDescent="0.35">
      <c r="N4329" s="47">
        <v>43545</v>
      </c>
      <c r="O4329" s="95">
        <v>2.54</v>
      </c>
    </row>
    <row r="4330" spans="14:15" x14ac:dyDescent="0.35">
      <c r="N4330" s="47">
        <v>43546</v>
      </c>
      <c r="O4330" s="95">
        <v>2.44</v>
      </c>
    </row>
    <row r="4331" spans="14:15" x14ac:dyDescent="0.35">
      <c r="N4331" s="47">
        <v>43549</v>
      </c>
      <c r="O4331" s="95">
        <v>2.4300000000000002</v>
      </c>
    </row>
    <row r="4332" spans="14:15" x14ac:dyDescent="0.35">
      <c r="N4332" s="47">
        <v>43550</v>
      </c>
      <c r="O4332" s="95">
        <v>2.41</v>
      </c>
    </row>
    <row r="4333" spans="14:15" x14ac:dyDescent="0.35">
      <c r="N4333" s="47">
        <v>43551</v>
      </c>
      <c r="O4333" s="95">
        <v>2.39</v>
      </c>
    </row>
    <row r="4334" spans="14:15" x14ac:dyDescent="0.35">
      <c r="N4334" s="47">
        <v>43552</v>
      </c>
      <c r="O4334" s="95">
        <v>2.39</v>
      </c>
    </row>
    <row r="4335" spans="14:15" x14ac:dyDescent="0.35">
      <c r="N4335" s="47">
        <v>43553</v>
      </c>
      <c r="O4335" s="95">
        <v>2.41</v>
      </c>
    </row>
    <row r="4336" spans="14:15" x14ac:dyDescent="0.35">
      <c r="N4336" s="47">
        <v>43556</v>
      </c>
      <c r="O4336" s="95">
        <v>2.4900000000000002</v>
      </c>
    </row>
    <row r="4337" spans="14:15" x14ac:dyDescent="0.35">
      <c r="N4337" s="47">
        <v>43557</v>
      </c>
      <c r="O4337" s="95">
        <v>2.48</v>
      </c>
    </row>
    <row r="4338" spans="14:15" x14ac:dyDescent="0.35">
      <c r="N4338" s="47">
        <v>43558</v>
      </c>
      <c r="O4338" s="95">
        <v>2.52</v>
      </c>
    </row>
    <row r="4339" spans="14:15" x14ac:dyDescent="0.35">
      <c r="N4339" s="47">
        <v>43559</v>
      </c>
      <c r="O4339" s="95">
        <v>2.5099999999999998</v>
      </c>
    </row>
    <row r="4340" spans="14:15" x14ac:dyDescent="0.35">
      <c r="N4340" s="47">
        <v>43560</v>
      </c>
      <c r="O4340" s="95">
        <v>2.5</v>
      </c>
    </row>
    <row r="4341" spans="14:15" x14ac:dyDescent="0.35">
      <c r="N4341" s="47">
        <v>43563</v>
      </c>
      <c r="O4341" s="95">
        <v>2.52</v>
      </c>
    </row>
    <row r="4342" spans="14:15" x14ac:dyDescent="0.35">
      <c r="N4342" s="47">
        <v>43564</v>
      </c>
      <c r="O4342" s="95">
        <v>2.5099999999999998</v>
      </c>
    </row>
    <row r="4343" spans="14:15" x14ac:dyDescent="0.35">
      <c r="N4343" s="47">
        <v>43565</v>
      </c>
      <c r="O4343" s="95">
        <v>2.48</v>
      </c>
    </row>
    <row r="4344" spans="14:15" x14ac:dyDescent="0.35">
      <c r="N4344" s="47">
        <v>43566</v>
      </c>
      <c r="O4344" s="95">
        <v>2.5099999999999998</v>
      </c>
    </row>
    <row r="4345" spans="14:15" x14ac:dyDescent="0.35">
      <c r="N4345" s="47">
        <v>43567</v>
      </c>
      <c r="O4345" s="95">
        <v>2.56</v>
      </c>
    </row>
    <row r="4346" spans="14:15" x14ac:dyDescent="0.35">
      <c r="N4346" s="47">
        <v>43570</v>
      </c>
      <c r="O4346" s="95">
        <v>2.5499999999999998</v>
      </c>
    </row>
    <row r="4347" spans="14:15" x14ac:dyDescent="0.35">
      <c r="N4347" s="47">
        <v>43571</v>
      </c>
      <c r="O4347" s="95">
        <v>2.6</v>
      </c>
    </row>
    <row r="4348" spans="14:15" x14ac:dyDescent="0.35">
      <c r="N4348" s="47">
        <v>43572</v>
      </c>
      <c r="O4348" s="95">
        <v>2.59</v>
      </c>
    </row>
    <row r="4349" spans="14:15" x14ac:dyDescent="0.35">
      <c r="N4349" s="47">
        <v>43573</v>
      </c>
      <c r="O4349" s="95">
        <v>2.57</v>
      </c>
    </row>
    <row r="4350" spans="14:15" x14ac:dyDescent="0.35">
      <c r="N4350" s="47">
        <v>43577</v>
      </c>
      <c r="O4350" s="95">
        <v>2.59</v>
      </c>
    </row>
    <row r="4351" spans="14:15" x14ac:dyDescent="0.35">
      <c r="N4351" s="47">
        <v>43578</v>
      </c>
      <c r="O4351" s="95">
        <v>2.57</v>
      </c>
    </row>
    <row r="4352" spans="14:15" x14ac:dyDescent="0.35">
      <c r="N4352" s="47">
        <v>43579</v>
      </c>
      <c r="O4352" s="95">
        <v>2.5299999999999998</v>
      </c>
    </row>
    <row r="4353" spans="14:15" x14ac:dyDescent="0.35">
      <c r="N4353" s="47">
        <v>43580</v>
      </c>
      <c r="O4353" s="95">
        <v>2.54</v>
      </c>
    </row>
    <row r="4354" spans="14:15" x14ac:dyDescent="0.35">
      <c r="N4354" s="47">
        <v>43581</v>
      </c>
      <c r="O4354" s="95">
        <v>2.5099999999999998</v>
      </c>
    </row>
    <row r="4355" spans="14:15" x14ac:dyDescent="0.35">
      <c r="N4355" s="47">
        <v>43584</v>
      </c>
      <c r="O4355" s="95">
        <v>2.54</v>
      </c>
    </row>
    <row r="4356" spans="14:15" x14ac:dyDescent="0.35">
      <c r="N4356" s="47">
        <v>43585</v>
      </c>
      <c r="O4356" s="95">
        <v>2.5099999999999998</v>
      </c>
    </row>
    <row r="4357" spans="14:15" x14ac:dyDescent="0.35">
      <c r="N4357" s="47">
        <v>43586</v>
      </c>
      <c r="O4357" s="95">
        <v>2.52</v>
      </c>
    </row>
    <row r="4358" spans="14:15" x14ac:dyDescent="0.35">
      <c r="N4358" s="47">
        <v>43587</v>
      </c>
      <c r="O4358" s="95">
        <v>2.5499999999999998</v>
      </c>
    </row>
    <row r="4359" spans="14:15" x14ac:dyDescent="0.35">
      <c r="N4359" s="47">
        <v>43588</v>
      </c>
      <c r="O4359" s="95">
        <v>2.54</v>
      </c>
    </row>
    <row r="4360" spans="14:15" x14ac:dyDescent="0.35">
      <c r="N4360" s="47">
        <v>43591</v>
      </c>
      <c r="O4360" s="95">
        <v>2.5099999999999998</v>
      </c>
    </row>
    <row r="4361" spans="14:15" x14ac:dyDescent="0.35">
      <c r="N4361" s="47">
        <v>43592</v>
      </c>
      <c r="O4361" s="95">
        <v>2.4500000000000002</v>
      </c>
    </row>
    <row r="4362" spans="14:15" x14ac:dyDescent="0.35">
      <c r="N4362" s="47">
        <v>43593</v>
      </c>
      <c r="O4362" s="95">
        <v>2.4900000000000002</v>
      </c>
    </row>
    <row r="4363" spans="14:15" x14ac:dyDescent="0.35">
      <c r="N4363" s="47">
        <v>43594</v>
      </c>
      <c r="O4363" s="95">
        <v>2.4500000000000002</v>
      </c>
    </row>
    <row r="4364" spans="14:15" x14ac:dyDescent="0.35">
      <c r="N4364" s="47">
        <v>43595</v>
      </c>
      <c r="O4364" s="95">
        <v>2.4700000000000002</v>
      </c>
    </row>
    <row r="4365" spans="14:15" x14ac:dyDescent="0.35">
      <c r="N4365" s="47">
        <v>43598</v>
      </c>
      <c r="O4365" s="95">
        <v>2.4</v>
      </c>
    </row>
    <row r="4366" spans="14:15" x14ac:dyDescent="0.35">
      <c r="N4366" s="47">
        <v>43599</v>
      </c>
      <c r="O4366" s="95">
        <v>2.42</v>
      </c>
    </row>
    <row r="4367" spans="14:15" x14ac:dyDescent="0.35">
      <c r="N4367" s="47">
        <v>43600</v>
      </c>
      <c r="O4367" s="95">
        <v>2.37</v>
      </c>
    </row>
    <row r="4368" spans="14:15" x14ac:dyDescent="0.35">
      <c r="N4368" s="47">
        <v>43601</v>
      </c>
      <c r="O4368" s="95">
        <v>2.4</v>
      </c>
    </row>
    <row r="4369" spans="14:15" x14ac:dyDescent="0.35">
      <c r="N4369" s="47">
        <v>43602</v>
      </c>
      <c r="O4369" s="95">
        <v>2.39</v>
      </c>
    </row>
    <row r="4370" spans="14:15" x14ac:dyDescent="0.35">
      <c r="N4370" s="47">
        <v>43605</v>
      </c>
      <c r="O4370" s="95">
        <v>2.41</v>
      </c>
    </row>
    <row r="4371" spans="14:15" x14ac:dyDescent="0.35">
      <c r="N4371" s="47">
        <v>43606</v>
      </c>
      <c r="O4371" s="95">
        <v>2.4300000000000002</v>
      </c>
    </row>
    <row r="4372" spans="14:15" x14ac:dyDescent="0.35">
      <c r="N4372" s="47">
        <v>43607</v>
      </c>
      <c r="O4372" s="95">
        <v>2.39</v>
      </c>
    </row>
    <row r="4373" spans="14:15" x14ac:dyDescent="0.35">
      <c r="N4373" s="47">
        <v>43608</v>
      </c>
      <c r="O4373" s="95">
        <v>2.31</v>
      </c>
    </row>
    <row r="4374" spans="14:15" x14ac:dyDescent="0.35">
      <c r="N4374" s="47">
        <v>43609</v>
      </c>
      <c r="O4374" s="95">
        <v>2.3199999999999998</v>
      </c>
    </row>
    <row r="4375" spans="14:15" x14ac:dyDescent="0.35">
      <c r="N4375" s="47">
        <v>43613</v>
      </c>
      <c r="O4375" s="95">
        <v>2.2599999999999998</v>
      </c>
    </row>
    <row r="4376" spans="14:15" x14ac:dyDescent="0.35">
      <c r="N4376" s="47">
        <v>43614</v>
      </c>
      <c r="O4376" s="95">
        <v>2.25</v>
      </c>
    </row>
    <row r="4377" spans="14:15" x14ac:dyDescent="0.35">
      <c r="N4377" s="47">
        <v>43615</v>
      </c>
      <c r="O4377" s="95">
        <v>2.2200000000000002</v>
      </c>
    </row>
    <row r="4378" spans="14:15" x14ac:dyDescent="0.35">
      <c r="N4378" s="47">
        <v>43616</v>
      </c>
      <c r="O4378" s="95">
        <v>2.14</v>
      </c>
    </row>
    <row r="4379" spans="14:15" x14ac:dyDescent="0.35">
      <c r="N4379" s="47">
        <v>43619</v>
      </c>
      <c r="O4379" s="95">
        <v>2.0699999999999998</v>
      </c>
    </row>
    <row r="4380" spans="14:15" x14ac:dyDescent="0.35">
      <c r="N4380" s="47">
        <v>43620</v>
      </c>
      <c r="O4380" s="95">
        <v>2.12</v>
      </c>
    </row>
    <row r="4381" spans="14:15" x14ac:dyDescent="0.35">
      <c r="N4381" s="47">
        <v>43621</v>
      </c>
      <c r="O4381" s="95">
        <v>2.12</v>
      </c>
    </row>
    <row r="4382" spans="14:15" x14ac:dyDescent="0.35">
      <c r="N4382" s="47">
        <v>43622</v>
      </c>
      <c r="O4382" s="95">
        <v>2.12</v>
      </c>
    </row>
    <row r="4383" spans="14:15" x14ac:dyDescent="0.35">
      <c r="N4383" s="47">
        <v>43623</v>
      </c>
      <c r="O4383" s="95">
        <v>2.09</v>
      </c>
    </row>
    <row r="4384" spans="14:15" x14ac:dyDescent="0.35">
      <c r="N4384" s="47">
        <v>43626</v>
      </c>
      <c r="O4384" s="95">
        <v>2.15</v>
      </c>
    </row>
    <row r="4385" spans="14:15" x14ac:dyDescent="0.35">
      <c r="N4385" s="47">
        <v>43627</v>
      </c>
      <c r="O4385" s="95">
        <v>2.15</v>
      </c>
    </row>
    <row r="4386" spans="14:15" x14ac:dyDescent="0.35">
      <c r="N4386" s="47">
        <v>43628</v>
      </c>
      <c r="O4386" s="95">
        <v>2.13</v>
      </c>
    </row>
    <row r="4387" spans="14:15" x14ac:dyDescent="0.35">
      <c r="N4387" s="47">
        <v>43629</v>
      </c>
      <c r="O4387" s="95">
        <v>2.1</v>
      </c>
    </row>
    <row r="4388" spans="14:15" x14ac:dyDescent="0.35">
      <c r="N4388" s="47">
        <v>43630</v>
      </c>
      <c r="O4388" s="95">
        <v>2.09</v>
      </c>
    </row>
    <row r="4389" spans="14:15" x14ac:dyDescent="0.35">
      <c r="N4389" s="47">
        <v>43633</v>
      </c>
      <c r="O4389" s="95">
        <v>2.09</v>
      </c>
    </row>
    <row r="4390" spans="14:15" x14ac:dyDescent="0.35">
      <c r="N4390" s="47">
        <v>43634</v>
      </c>
      <c r="O4390" s="95">
        <v>2.06</v>
      </c>
    </row>
    <row r="4391" spans="14:15" x14ac:dyDescent="0.35">
      <c r="N4391" s="47">
        <v>43635</v>
      </c>
      <c r="O4391" s="95">
        <v>2.0299999999999998</v>
      </c>
    </row>
    <row r="4392" spans="14:15" x14ac:dyDescent="0.35">
      <c r="N4392" s="47">
        <v>43636</v>
      </c>
      <c r="O4392" s="95">
        <v>2.0099999999999998</v>
      </c>
    </row>
    <row r="4393" spans="14:15" x14ac:dyDescent="0.35">
      <c r="N4393" s="47">
        <v>43637</v>
      </c>
      <c r="O4393" s="95">
        <v>2.0699999999999998</v>
      </c>
    </row>
    <row r="4394" spans="14:15" x14ac:dyDescent="0.35">
      <c r="N4394" s="47">
        <v>43640</v>
      </c>
      <c r="O4394" s="95">
        <v>2.02</v>
      </c>
    </row>
    <row r="4395" spans="14:15" x14ac:dyDescent="0.35">
      <c r="N4395" s="47">
        <v>43641</v>
      </c>
      <c r="O4395" s="95">
        <v>2</v>
      </c>
    </row>
    <row r="4396" spans="14:15" x14ac:dyDescent="0.35">
      <c r="N4396" s="47">
        <v>43642</v>
      </c>
      <c r="O4396" s="95">
        <v>2.0499999999999998</v>
      </c>
    </row>
    <row r="4397" spans="14:15" x14ac:dyDescent="0.35">
      <c r="N4397" s="47">
        <v>43643</v>
      </c>
      <c r="O4397" s="95">
        <v>2.0099999999999998</v>
      </c>
    </row>
    <row r="4398" spans="14:15" x14ac:dyDescent="0.35">
      <c r="N4398" s="47">
        <v>43644</v>
      </c>
      <c r="O4398" s="95">
        <v>2</v>
      </c>
    </row>
    <row r="4399" spans="14:15" x14ac:dyDescent="0.35">
      <c r="N4399" s="47">
        <v>43647</v>
      </c>
      <c r="O4399" s="95">
        <v>2.0299999999999998</v>
      </c>
    </row>
    <row r="4400" spans="14:15" x14ac:dyDescent="0.35">
      <c r="N4400" s="47">
        <v>43648</v>
      </c>
      <c r="O4400" s="95">
        <v>1.98</v>
      </c>
    </row>
    <row r="4401" spans="14:15" x14ac:dyDescent="0.35">
      <c r="N4401" s="47">
        <v>43649</v>
      </c>
      <c r="O4401" s="95">
        <v>1.96</v>
      </c>
    </row>
    <row r="4402" spans="14:15" x14ac:dyDescent="0.35">
      <c r="N4402" s="47">
        <v>43651</v>
      </c>
      <c r="O4402" s="95">
        <v>2.04</v>
      </c>
    </row>
    <row r="4403" spans="14:15" x14ac:dyDescent="0.35">
      <c r="N4403" s="47">
        <v>43654</v>
      </c>
      <c r="O4403" s="95">
        <v>2.0499999999999998</v>
      </c>
    </row>
    <row r="4404" spans="14:15" x14ac:dyDescent="0.35">
      <c r="N4404" s="47">
        <v>43655</v>
      </c>
      <c r="O4404" s="95">
        <v>2.0699999999999998</v>
      </c>
    </row>
    <row r="4405" spans="14:15" x14ac:dyDescent="0.35">
      <c r="N4405" s="47">
        <v>43656</v>
      </c>
      <c r="O4405" s="95">
        <v>2.0699999999999998</v>
      </c>
    </row>
    <row r="4406" spans="14:15" x14ac:dyDescent="0.35">
      <c r="N4406" s="47">
        <v>43657</v>
      </c>
      <c r="O4406" s="95">
        <v>2.13</v>
      </c>
    </row>
    <row r="4407" spans="14:15" x14ac:dyDescent="0.35">
      <c r="N4407" s="47">
        <v>43658</v>
      </c>
      <c r="O4407" s="95">
        <v>2.12</v>
      </c>
    </row>
    <row r="4408" spans="14:15" x14ac:dyDescent="0.35">
      <c r="N4408" s="47">
        <v>43661</v>
      </c>
      <c r="O4408" s="95">
        <v>2.09</v>
      </c>
    </row>
    <row r="4409" spans="14:15" x14ac:dyDescent="0.35">
      <c r="N4409" s="47">
        <v>43662</v>
      </c>
      <c r="O4409" s="95">
        <v>2.13</v>
      </c>
    </row>
    <row r="4410" spans="14:15" x14ac:dyDescent="0.35">
      <c r="N4410" s="47">
        <v>43663</v>
      </c>
      <c r="O4410" s="95">
        <v>2.06</v>
      </c>
    </row>
    <row r="4411" spans="14:15" x14ac:dyDescent="0.35">
      <c r="N4411" s="47">
        <v>43664</v>
      </c>
      <c r="O4411" s="95">
        <v>2.04</v>
      </c>
    </row>
    <row r="4412" spans="14:15" x14ac:dyDescent="0.35">
      <c r="N4412" s="47">
        <v>43665</v>
      </c>
      <c r="O4412" s="95">
        <v>2.0499999999999998</v>
      </c>
    </row>
    <row r="4413" spans="14:15" x14ac:dyDescent="0.35">
      <c r="N4413" s="47">
        <v>43668</v>
      </c>
      <c r="O4413" s="95">
        <v>2.0499999999999998</v>
      </c>
    </row>
    <row r="4414" spans="14:15" x14ac:dyDescent="0.35">
      <c r="N4414" s="47">
        <v>43669</v>
      </c>
      <c r="O4414" s="95">
        <v>2.08</v>
      </c>
    </row>
    <row r="4415" spans="14:15" x14ac:dyDescent="0.35">
      <c r="N4415" s="47">
        <v>43670</v>
      </c>
      <c r="O4415" s="95">
        <v>2.0499999999999998</v>
      </c>
    </row>
    <row r="4416" spans="14:15" x14ac:dyDescent="0.35">
      <c r="N4416" s="47">
        <v>43671</v>
      </c>
      <c r="O4416" s="95">
        <v>2.08</v>
      </c>
    </row>
    <row r="4417" spans="14:15" x14ac:dyDescent="0.35">
      <c r="N4417" s="47">
        <v>43672</v>
      </c>
      <c r="O4417" s="95">
        <v>2.08</v>
      </c>
    </row>
    <row r="4418" spans="14:15" x14ac:dyDescent="0.35">
      <c r="N4418" s="47">
        <v>43675</v>
      </c>
      <c r="O4418" s="95">
        <v>2.06</v>
      </c>
    </row>
    <row r="4419" spans="14:15" x14ac:dyDescent="0.35">
      <c r="N4419" s="47">
        <v>43676</v>
      </c>
      <c r="O4419" s="95">
        <v>2.06</v>
      </c>
    </row>
    <row r="4420" spans="14:15" x14ac:dyDescent="0.35">
      <c r="N4420" s="47">
        <v>43677</v>
      </c>
      <c r="O4420" s="95">
        <v>2.02</v>
      </c>
    </row>
    <row r="4421" spans="14:15" x14ac:dyDescent="0.35">
      <c r="N4421" s="47">
        <v>43678</v>
      </c>
      <c r="O4421" s="95">
        <v>1.9</v>
      </c>
    </row>
    <row r="4422" spans="14:15" x14ac:dyDescent="0.35">
      <c r="N4422" s="47">
        <v>43679</v>
      </c>
      <c r="O4422" s="95">
        <v>1.86</v>
      </c>
    </row>
    <row r="4423" spans="14:15" x14ac:dyDescent="0.35">
      <c r="N4423" s="47">
        <v>43682</v>
      </c>
      <c r="O4423" s="95">
        <v>1.75</v>
      </c>
    </row>
    <row r="4424" spans="14:15" x14ac:dyDescent="0.35">
      <c r="N4424" s="47">
        <v>43683</v>
      </c>
      <c r="O4424" s="95">
        <v>1.73</v>
      </c>
    </row>
    <row r="4425" spans="14:15" x14ac:dyDescent="0.35">
      <c r="N4425" s="47">
        <v>43684</v>
      </c>
      <c r="O4425" s="95">
        <v>1.71</v>
      </c>
    </row>
    <row r="4426" spans="14:15" x14ac:dyDescent="0.35">
      <c r="N4426" s="47">
        <v>43685</v>
      </c>
      <c r="O4426" s="95">
        <v>1.72</v>
      </c>
    </row>
    <row r="4427" spans="14:15" x14ac:dyDescent="0.35">
      <c r="N4427" s="47">
        <v>43686</v>
      </c>
      <c r="O4427" s="95">
        <v>1.74</v>
      </c>
    </row>
    <row r="4428" spans="14:15" x14ac:dyDescent="0.35">
      <c r="N4428" s="47">
        <v>43689</v>
      </c>
      <c r="O4428" s="95">
        <v>1.65</v>
      </c>
    </row>
    <row r="4429" spans="14:15" x14ac:dyDescent="0.35">
      <c r="N4429" s="47">
        <v>43690</v>
      </c>
      <c r="O4429" s="95">
        <v>1.68</v>
      </c>
    </row>
    <row r="4430" spans="14:15" x14ac:dyDescent="0.35">
      <c r="N4430" s="47">
        <v>43691</v>
      </c>
      <c r="O4430" s="95">
        <v>1.59</v>
      </c>
    </row>
    <row r="4431" spans="14:15" x14ac:dyDescent="0.35">
      <c r="N4431" s="47">
        <v>43692</v>
      </c>
      <c r="O4431" s="95">
        <v>1.52</v>
      </c>
    </row>
    <row r="4432" spans="14:15" x14ac:dyDescent="0.35">
      <c r="N4432" s="47">
        <v>43693</v>
      </c>
      <c r="O4432" s="95">
        <v>1.55</v>
      </c>
    </row>
    <row r="4433" spans="14:15" x14ac:dyDescent="0.35">
      <c r="N4433" s="47">
        <v>43696</v>
      </c>
      <c r="O4433" s="95">
        <v>1.6</v>
      </c>
    </row>
    <row r="4434" spans="14:15" x14ac:dyDescent="0.35">
      <c r="N4434" s="47">
        <v>43697</v>
      </c>
      <c r="O4434" s="95">
        <v>1.55</v>
      </c>
    </row>
    <row r="4435" spans="14:15" x14ac:dyDescent="0.35">
      <c r="N4435" s="47">
        <v>43698</v>
      </c>
      <c r="O4435" s="95">
        <v>1.59</v>
      </c>
    </row>
    <row r="4436" spans="14:15" x14ac:dyDescent="0.35">
      <c r="N4436" s="47">
        <v>43699</v>
      </c>
      <c r="O4436" s="95">
        <v>1.62</v>
      </c>
    </row>
    <row r="4437" spans="14:15" x14ac:dyDescent="0.35">
      <c r="N4437" s="47">
        <v>43700</v>
      </c>
      <c r="O4437" s="95">
        <v>1.52</v>
      </c>
    </row>
    <row r="4438" spans="14:15" x14ac:dyDescent="0.35">
      <c r="N4438" s="47">
        <v>43703</v>
      </c>
      <c r="O4438" s="95">
        <v>1.54</v>
      </c>
    </row>
    <row r="4439" spans="14:15" x14ac:dyDescent="0.35">
      <c r="N4439" s="47">
        <v>43704</v>
      </c>
      <c r="O4439" s="95">
        <v>1.49</v>
      </c>
    </row>
    <row r="4440" spans="14:15" x14ac:dyDescent="0.35">
      <c r="N4440" s="47">
        <v>43705</v>
      </c>
      <c r="O4440" s="95">
        <v>1.47</v>
      </c>
    </row>
    <row r="4441" spans="14:15" x14ac:dyDescent="0.35">
      <c r="N4441" s="47">
        <v>43706</v>
      </c>
      <c r="O4441" s="95">
        <v>1.5</v>
      </c>
    </row>
    <row r="4442" spans="14:15" x14ac:dyDescent="0.35">
      <c r="N4442" s="47">
        <v>43707</v>
      </c>
      <c r="O4442" s="95">
        <v>1.5</v>
      </c>
    </row>
    <row r="4443" spans="14:15" x14ac:dyDescent="0.35">
      <c r="N4443" s="47">
        <v>43711</v>
      </c>
      <c r="O4443" s="95">
        <v>1.47</v>
      </c>
    </row>
    <row r="4444" spans="14:15" x14ac:dyDescent="0.35">
      <c r="N4444" s="47">
        <v>43712</v>
      </c>
      <c r="O4444" s="95">
        <v>1.47</v>
      </c>
    </row>
    <row r="4445" spans="14:15" x14ac:dyDescent="0.35">
      <c r="N4445" s="47">
        <v>43713</v>
      </c>
      <c r="O4445" s="95">
        <v>1.57</v>
      </c>
    </row>
    <row r="4446" spans="14:15" x14ac:dyDescent="0.35">
      <c r="N4446" s="47">
        <v>43714</v>
      </c>
      <c r="O4446" s="95">
        <v>1.55</v>
      </c>
    </row>
    <row r="4447" spans="14:15" x14ac:dyDescent="0.35">
      <c r="N4447" s="47">
        <v>43717</v>
      </c>
      <c r="O4447" s="95">
        <v>1.63</v>
      </c>
    </row>
    <row r="4448" spans="14:15" x14ac:dyDescent="0.35">
      <c r="N4448" s="47">
        <v>43718</v>
      </c>
      <c r="O4448" s="95">
        <v>1.72</v>
      </c>
    </row>
    <row r="4449" spans="14:15" x14ac:dyDescent="0.35">
      <c r="N4449" s="47">
        <v>43719</v>
      </c>
      <c r="O4449" s="95">
        <v>1.75</v>
      </c>
    </row>
    <row r="4450" spans="14:15" x14ac:dyDescent="0.35">
      <c r="N4450" s="47">
        <v>43720</v>
      </c>
      <c r="O4450" s="95">
        <v>1.79</v>
      </c>
    </row>
    <row r="4451" spans="14:15" x14ac:dyDescent="0.35">
      <c r="N4451" s="47">
        <v>43721</v>
      </c>
      <c r="O4451" s="95">
        <v>1.9</v>
      </c>
    </row>
    <row r="4452" spans="14:15" x14ac:dyDescent="0.35">
      <c r="N4452" s="47">
        <v>43724</v>
      </c>
      <c r="O4452" s="95">
        <v>1.84</v>
      </c>
    </row>
    <row r="4453" spans="14:15" x14ac:dyDescent="0.35">
      <c r="N4453" s="47">
        <v>43725</v>
      </c>
      <c r="O4453" s="95">
        <v>1.81</v>
      </c>
    </row>
    <row r="4454" spans="14:15" x14ac:dyDescent="0.35">
      <c r="N4454" s="47">
        <v>43726</v>
      </c>
      <c r="O4454" s="95">
        <v>1.8</v>
      </c>
    </row>
    <row r="4455" spans="14:15" x14ac:dyDescent="0.35">
      <c r="N4455" s="47">
        <v>43727</v>
      </c>
      <c r="O4455" s="95">
        <v>1.79</v>
      </c>
    </row>
    <row r="4456" spans="14:15" x14ac:dyDescent="0.35">
      <c r="N4456" s="47">
        <v>43728</v>
      </c>
      <c r="O4456" s="95">
        <v>1.74</v>
      </c>
    </row>
    <row r="4457" spans="14:15" x14ac:dyDescent="0.35">
      <c r="N4457" s="47">
        <v>43731</v>
      </c>
      <c r="O4457" s="95">
        <v>1.72</v>
      </c>
    </row>
    <row r="4458" spans="14:15" x14ac:dyDescent="0.35">
      <c r="N4458" s="47">
        <v>43732</v>
      </c>
      <c r="O4458" s="95">
        <v>1.64</v>
      </c>
    </row>
    <row r="4459" spans="14:15" x14ac:dyDescent="0.35">
      <c r="N4459" s="47">
        <v>43733</v>
      </c>
      <c r="O4459" s="95">
        <v>1.73</v>
      </c>
    </row>
    <row r="4460" spans="14:15" x14ac:dyDescent="0.35">
      <c r="N4460" s="47">
        <v>43734</v>
      </c>
      <c r="O4460" s="95">
        <v>1.7</v>
      </c>
    </row>
    <row r="4461" spans="14:15" x14ac:dyDescent="0.35">
      <c r="N4461" s="47">
        <v>43735</v>
      </c>
      <c r="O4461" s="95">
        <v>1.69</v>
      </c>
    </row>
    <row r="4462" spans="14:15" x14ac:dyDescent="0.35">
      <c r="N4462" s="47">
        <v>43738</v>
      </c>
      <c r="O4462" s="95">
        <v>1.68</v>
      </c>
    </row>
    <row r="4463" spans="14:15" x14ac:dyDescent="0.35">
      <c r="N4463" s="47">
        <v>43739</v>
      </c>
      <c r="O4463" s="95">
        <v>1.65</v>
      </c>
    </row>
    <row r="4464" spans="14:15" x14ac:dyDescent="0.35">
      <c r="N4464" s="47">
        <v>43740</v>
      </c>
      <c r="O4464" s="95">
        <v>1.6</v>
      </c>
    </row>
    <row r="4465" spans="14:15" x14ac:dyDescent="0.35">
      <c r="N4465" s="47">
        <v>43741</v>
      </c>
      <c r="O4465" s="95">
        <v>1.54</v>
      </c>
    </row>
    <row r="4466" spans="14:15" x14ac:dyDescent="0.35">
      <c r="N4466" s="47">
        <v>43742</v>
      </c>
      <c r="O4466" s="95">
        <v>1.52</v>
      </c>
    </row>
    <row r="4467" spans="14:15" x14ac:dyDescent="0.35">
      <c r="N4467" s="47">
        <v>43745</v>
      </c>
      <c r="O4467" s="95">
        <v>1.56</v>
      </c>
    </row>
    <row r="4468" spans="14:15" x14ac:dyDescent="0.35">
      <c r="N4468" s="47">
        <v>43746</v>
      </c>
      <c r="O4468" s="95">
        <v>1.54</v>
      </c>
    </row>
    <row r="4469" spans="14:15" x14ac:dyDescent="0.35">
      <c r="N4469" s="47">
        <v>43747</v>
      </c>
      <c r="O4469" s="95">
        <v>1.59</v>
      </c>
    </row>
    <row r="4470" spans="14:15" x14ac:dyDescent="0.35">
      <c r="N4470" s="47">
        <v>43748</v>
      </c>
      <c r="O4470" s="95">
        <v>1.67</v>
      </c>
    </row>
    <row r="4471" spans="14:15" x14ac:dyDescent="0.35">
      <c r="N4471" s="47">
        <v>43749</v>
      </c>
      <c r="O4471" s="95">
        <v>1.76</v>
      </c>
    </row>
    <row r="4472" spans="14:15" x14ac:dyDescent="0.35">
      <c r="N4472" s="47">
        <v>43753</v>
      </c>
      <c r="O4472" s="95">
        <v>1.77</v>
      </c>
    </row>
    <row r="4473" spans="14:15" x14ac:dyDescent="0.35">
      <c r="N4473" s="47">
        <v>43754</v>
      </c>
      <c r="O4473" s="95">
        <v>1.75</v>
      </c>
    </row>
    <row r="4474" spans="14:15" x14ac:dyDescent="0.35">
      <c r="N4474" s="47">
        <v>43755</v>
      </c>
      <c r="O4474" s="95">
        <v>1.76</v>
      </c>
    </row>
    <row r="4475" spans="14:15" x14ac:dyDescent="0.35">
      <c r="N4475" s="47">
        <v>43756</v>
      </c>
      <c r="O4475" s="95">
        <v>1.76</v>
      </c>
    </row>
    <row r="4476" spans="14:15" x14ac:dyDescent="0.35">
      <c r="N4476" s="47">
        <v>43759</v>
      </c>
      <c r="O4476" s="95">
        <v>1.8</v>
      </c>
    </row>
    <row r="4477" spans="14:15" x14ac:dyDescent="0.35">
      <c r="N4477" s="47">
        <v>43760</v>
      </c>
      <c r="O4477" s="95">
        <v>1.78</v>
      </c>
    </row>
    <row r="4478" spans="14:15" x14ac:dyDescent="0.35">
      <c r="N4478" s="47">
        <v>43761</v>
      </c>
      <c r="O4478" s="95">
        <v>1.77</v>
      </c>
    </row>
    <row r="4479" spans="14:15" x14ac:dyDescent="0.35">
      <c r="N4479" s="47">
        <v>43762</v>
      </c>
      <c r="O4479" s="95">
        <v>1.77</v>
      </c>
    </row>
    <row r="4480" spans="14:15" x14ac:dyDescent="0.35">
      <c r="N4480" s="47">
        <v>43763</v>
      </c>
      <c r="O4480" s="95">
        <v>1.8</v>
      </c>
    </row>
    <row r="4481" spans="14:15" x14ac:dyDescent="0.35">
      <c r="N4481" s="47">
        <v>43766</v>
      </c>
      <c r="O4481" s="95">
        <v>1.85</v>
      </c>
    </row>
    <row r="4482" spans="14:15" x14ac:dyDescent="0.35">
      <c r="N4482" s="47">
        <v>43767</v>
      </c>
      <c r="O4482" s="95">
        <v>1.84</v>
      </c>
    </row>
    <row r="4483" spans="14:15" x14ac:dyDescent="0.35">
      <c r="N4483" s="47">
        <v>43768</v>
      </c>
      <c r="O4483" s="95">
        <v>1.78</v>
      </c>
    </row>
    <row r="4484" spans="14:15" x14ac:dyDescent="0.35">
      <c r="N4484" s="47">
        <v>43769</v>
      </c>
      <c r="O4484" s="95">
        <v>1.69</v>
      </c>
    </row>
    <row r="4485" spans="14:15" x14ac:dyDescent="0.35">
      <c r="N4485" s="47">
        <v>43770</v>
      </c>
      <c r="O4485" s="95">
        <v>1.73</v>
      </c>
    </row>
    <row r="4486" spans="14:15" x14ac:dyDescent="0.35">
      <c r="N4486" s="47">
        <v>43773</v>
      </c>
      <c r="O4486" s="95">
        <v>1.79</v>
      </c>
    </row>
    <row r="4487" spans="14:15" x14ac:dyDescent="0.35">
      <c r="N4487" s="47">
        <v>43774</v>
      </c>
      <c r="O4487" s="95">
        <v>1.86</v>
      </c>
    </row>
    <row r="4488" spans="14:15" x14ac:dyDescent="0.35">
      <c r="N4488" s="47">
        <v>43775</v>
      </c>
      <c r="O4488" s="95">
        <v>1.81</v>
      </c>
    </row>
    <row r="4489" spans="14:15" x14ac:dyDescent="0.35">
      <c r="N4489" s="47">
        <v>43776</v>
      </c>
      <c r="O4489" s="95">
        <v>1.92</v>
      </c>
    </row>
    <row r="4490" spans="14:15" x14ac:dyDescent="0.35">
      <c r="N4490" s="47">
        <v>43777</v>
      </c>
      <c r="O4490" s="95">
        <v>1.94</v>
      </c>
    </row>
    <row r="4491" spans="14:15" x14ac:dyDescent="0.35">
      <c r="N4491" s="47">
        <v>43781</v>
      </c>
      <c r="O4491" s="95">
        <v>1.92</v>
      </c>
    </row>
    <row r="4492" spans="14:15" x14ac:dyDescent="0.35">
      <c r="N4492" s="47">
        <v>43782</v>
      </c>
      <c r="O4492" s="95">
        <v>1.88</v>
      </c>
    </row>
    <row r="4493" spans="14:15" x14ac:dyDescent="0.35">
      <c r="N4493" s="47">
        <v>43783</v>
      </c>
      <c r="O4493" s="95">
        <v>1.82</v>
      </c>
    </row>
    <row r="4494" spans="14:15" x14ac:dyDescent="0.35">
      <c r="N4494" s="47">
        <v>43784</v>
      </c>
      <c r="O4494" s="95">
        <v>1.84</v>
      </c>
    </row>
    <row r="4495" spans="14:15" x14ac:dyDescent="0.35">
      <c r="N4495" s="47">
        <v>43787</v>
      </c>
      <c r="O4495" s="95">
        <v>1.81</v>
      </c>
    </row>
    <row r="4496" spans="14:15" x14ac:dyDescent="0.35">
      <c r="N4496" s="47">
        <v>43788</v>
      </c>
      <c r="O4496" s="95">
        <v>1.79</v>
      </c>
    </row>
    <row r="4497" spans="14:15" x14ac:dyDescent="0.35">
      <c r="N4497" s="47">
        <v>43789</v>
      </c>
      <c r="O4497" s="95">
        <v>1.73</v>
      </c>
    </row>
    <row r="4498" spans="14:15" x14ac:dyDescent="0.35">
      <c r="N4498" s="47">
        <v>43790</v>
      </c>
      <c r="O4498" s="95">
        <v>1.77</v>
      </c>
    </row>
    <row r="4499" spans="14:15" x14ac:dyDescent="0.35">
      <c r="N4499" s="47">
        <v>43791</v>
      </c>
      <c r="O4499" s="95">
        <v>1.77</v>
      </c>
    </row>
    <row r="4500" spans="14:15" x14ac:dyDescent="0.35">
      <c r="N4500" s="47">
        <v>43794</v>
      </c>
      <c r="O4500" s="95">
        <v>1.76</v>
      </c>
    </row>
    <row r="4501" spans="14:15" x14ac:dyDescent="0.35">
      <c r="N4501" s="47">
        <v>43795</v>
      </c>
      <c r="O4501" s="95">
        <v>1.74</v>
      </c>
    </row>
    <row r="4502" spans="14:15" x14ac:dyDescent="0.35">
      <c r="N4502" s="47">
        <v>43796</v>
      </c>
      <c r="O4502" s="95">
        <v>1.77</v>
      </c>
    </row>
    <row r="4503" spans="14:15" x14ac:dyDescent="0.35">
      <c r="N4503" s="47">
        <v>43798</v>
      </c>
      <c r="O4503" s="95">
        <v>1.78</v>
      </c>
    </row>
    <row r="4504" spans="14:15" x14ac:dyDescent="0.35">
      <c r="N4504" s="47">
        <v>43801</v>
      </c>
      <c r="O4504" s="95">
        <v>1.83</v>
      </c>
    </row>
    <row r="4505" spans="14:15" x14ac:dyDescent="0.35">
      <c r="N4505" s="47">
        <v>43802</v>
      </c>
      <c r="O4505" s="95">
        <v>1.72</v>
      </c>
    </row>
    <row r="4506" spans="14:15" x14ac:dyDescent="0.35">
      <c r="N4506" s="47">
        <v>43803</v>
      </c>
      <c r="O4506" s="95">
        <v>1.77</v>
      </c>
    </row>
    <row r="4507" spans="14:15" x14ac:dyDescent="0.35">
      <c r="N4507" s="47">
        <v>43804</v>
      </c>
      <c r="O4507" s="95">
        <v>1.8</v>
      </c>
    </row>
    <row r="4508" spans="14:15" x14ac:dyDescent="0.35">
      <c r="N4508" s="47">
        <v>43805</v>
      </c>
      <c r="O4508" s="95">
        <v>1.84</v>
      </c>
    </row>
    <row r="4509" spans="14:15" x14ac:dyDescent="0.35">
      <c r="N4509" s="47">
        <v>43808</v>
      </c>
      <c r="O4509" s="95">
        <v>1.83</v>
      </c>
    </row>
    <row r="4510" spans="14:15" x14ac:dyDescent="0.35">
      <c r="N4510" s="47">
        <v>43809</v>
      </c>
      <c r="O4510" s="95">
        <v>1.85</v>
      </c>
    </row>
    <row r="4511" spans="14:15" x14ac:dyDescent="0.35">
      <c r="N4511" s="47">
        <v>43810</v>
      </c>
      <c r="O4511" s="95">
        <v>1.79</v>
      </c>
    </row>
    <row r="4512" spans="14:15" x14ac:dyDescent="0.35">
      <c r="N4512" s="47">
        <v>43811</v>
      </c>
      <c r="O4512" s="95">
        <v>1.9</v>
      </c>
    </row>
    <row r="4513" spans="14:15" x14ac:dyDescent="0.35">
      <c r="N4513" s="47">
        <v>43812</v>
      </c>
      <c r="O4513" s="95">
        <v>1.82</v>
      </c>
    </row>
    <row r="4514" spans="14:15" x14ac:dyDescent="0.35">
      <c r="N4514" s="47">
        <v>43815</v>
      </c>
      <c r="O4514" s="95">
        <v>1.89</v>
      </c>
    </row>
    <row r="4515" spans="14:15" x14ac:dyDescent="0.35">
      <c r="N4515" s="47">
        <v>43816</v>
      </c>
      <c r="O4515" s="95">
        <v>1.89</v>
      </c>
    </row>
    <row r="4516" spans="14:15" x14ac:dyDescent="0.35">
      <c r="N4516" s="47">
        <v>43817</v>
      </c>
      <c r="O4516" s="95">
        <v>1.92</v>
      </c>
    </row>
    <row r="4517" spans="14:15" x14ac:dyDescent="0.35">
      <c r="N4517" s="47">
        <v>43818</v>
      </c>
      <c r="O4517" s="95">
        <v>1.92</v>
      </c>
    </row>
    <row r="4518" spans="14:15" x14ac:dyDescent="0.35">
      <c r="N4518" s="47">
        <v>43819</v>
      </c>
      <c r="O4518" s="95">
        <v>1.92</v>
      </c>
    </row>
    <row r="4519" spans="14:15" x14ac:dyDescent="0.35">
      <c r="N4519" s="47">
        <v>43822</v>
      </c>
      <c r="O4519" s="95">
        <v>1.93</v>
      </c>
    </row>
    <row r="4520" spans="14:15" x14ac:dyDescent="0.35">
      <c r="N4520" s="47">
        <v>43823</v>
      </c>
      <c r="O4520" s="95">
        <v>1.9</v>
      </c>
    </row>
    <row r="4521" spans="14:15" x14ac:dyDescent="0.35">
      <c r="N4521" s="47">
        <v>43825</v>
      </c>
      <c r="O4521" s="95">
        <v>1.9</v>
      </c>
    </row>
    <row r="4522" spans="14:15" x14ac:dyDescent="0.35">
      <c r="N4522" s="47">
        <v>43826</v>
      </c>
      <c r="O4522" s="95">
        <v>1.88</v>
      </c>
    </row>
    <row r="4523" spans="14:15" x14ac:dyDescent="0.35">
      <c r="N4523" s="47">
        <v>43829</v>
      </c>
      <c r="O4523" s="95">
        <v>1.9</v>
      </c>
    </row>
    <row r="4524" spans="14:15" x14ac:dyDescent="0.35">
      <c r="N4524" s="47">
        <v>43830</v>
      </c>
      <c r="O4524" s="95">
        <v>1.92</v>
      </c>
    </row>
    <row r="4525" spans="14:15" x14ac:dyDescent="0.35">
      <c r="N4525" s="47">
        <v>43832</v>
      </c>
      <c r="O4525" s="95">
        <v>1.88</v>
      </c>
    </row>
    <row r="4526" spans="14:15" x14ac:dyDescent="0.35">
      <c r="N4526" s="47">
        <v>43833</v>
      </c>
      <c r="O4526" s="95">
        <v>1.8</v>
      </c>
    </row>
    <row r="4527" spans="14:15" x14ac:dyDescent="0.35">
      <c r="N4527" s="47">
        <v>43836</v>
      </c>
      <c r="O4527" s="95">
        <v>1.81</v>
      </c>
    </row>
    <row r="4528" spans="14:15" x14ac:dyDescent="0.35">
      <c r="N4528" s="47">
        <v>43837</v>
      </c>
      <c r="O4528" s="95">
        <v>1.83</v>
      </c>
    </row>
    <row r="4529" spans="14:15" x14ac:dyDescent="0.35">
      <c r="N4529" s="47">
        <v>43838</v>
      </c>
      <c r="O4529" s="95">
        <v>1.87</v>
      </c>
    </row>
    <row r="4530" spans="14:15" x14ac:dyDescent="0.35">
      <c r="N4530" s="47">
        <v>43839</v>
      </c>
      <c r="O4530" s="95">
        <v>1.85</v>
      </c>
    </row>
    <row r="4531" spans="14:15" x14ac:dyDescent="0.35">
      <c r="N4531" s="47">
        <v>43840</v>
      </c>
      <c r="O4531" s="95">
        <v>1.83</v>
      </c>
    </row>
    <row r="4532" spans="14:15" x14ac:dyDescent="0.35">
      <c r="N4532" s="47">
        <v>43843</v>
      </c>
      <c r="O4532" s="95">
        <v>1.85</v>
      </c>
    </row>
    <row r="4533" spans="14:15" x14ac:dyDescent="0.35">
      <c r="N4533" s="47">
        <v>43844</v>
      </c>
      <c r="O4533" s="95">
        <v>1.82</v>
      </c>
    </row>
    <row r="4534" spans="14:15" x14ac:dyDescent="0.35">
      <c r="N4534" s="47">
        <v>43845</v>
      </c>
      <c r="O4534" s="95">
        <v>1.79</v>
      </c>
    </row>
    <row r="4535" spans="14:15" x14ac:dyDescent="0.35">
      <c r="N4535" s="47">
        <v>43846</v>
      </c>
      <c r="O4535" s="95">
        <v>1.81</v>
      </c>
    </row>
    <row r="4536" spans="14:15" x14ac:dyDescent="0.35">
      <c r="N4536" s="47">
        <v>43847</v>
      </c>
      <c r="O4536" s="95">
        <v>1.84</v>
      </c>
    </row>
    <row r="4537" spans="14:15" x14ac:dyDescent="0.35">
      <c r="N4537" s="47">
        <v>43851</v>
      </c>
      <c r="O4537" s="95">
        <v>1.78</v>
      </c>
    </row>
    <row r="4538" spans="14:15" x14ac:dyDescent="0.35">
      <c r="N4538" s="47">
        <v>43852</v>
      </c>
      <c r="O4538" s="95">
        <v>1.77</v>
      </c>
    </row>
    <row r="4539" spans="14:15" x14ac:dyDescent="0.35">
      <c r="N4539" s="47">
        <v>43853</v>
      </c>
      <c r="O4539" s="95">
        <v>1.74</v>
      </c>
    </row>
    <row r="4540" spans="14:15" x14ac:dyDescent="0.35">
      <c r="N4540" s="47">
        <v>43854</v>
      </c>
      <c r="O4540" s="95">
        <v>1.7</v>
      </c>
    </row>
    <row r="4541" spans="14:15" x14ac:dyDescent="0.35">
      <c r="N4541" s="47">
        <v>43857</v>
      </c>
      <c r="O4541" s="95">
        <v>1.61</v>
      </c>
    </row>
    <row r="4542" spans="14:15" x14ac:dyDescent="0.35">
      <c r="N4542" s="47">
        <v>43858</v>
      </c>
      <c r="O4542" s="95">
        <v>1.65</v>
      </c>
    </row>
    <row r="4543" spans="14:15" x14ac:dyDescent="0.35">
      <c r="N4543" s="47">
        <v>43859</v>
      </c>
      <c r="O4543" s="95">
        <v>1.6</v>
      </c>
    </row>
    <row r="4544" spans="14:15" x14ac:dyDescent="0.35">
      <c r="N4544" s="47">
        <v>43860</v>
      </c>
      <c r="O4544" s="95">
        <v>1.57</v>
      </c>
    </row>
    <row r="4545" spans="14:15" x14ac:dyDescent="0.35">
      <c r="N4545" s="47">
        <v>43861</v>
      </c>
      <c r="O4545" s="95">
        <v>1.51</v>
      </c>
    </row>
    <row r="4546" spans="14:15" x14ac:dyDescent="0.35">
      <c r="N4546" s="47">
        <v>43864</v>
      </c>
      <c r="O4546" s="95">
        <v>1.54</v>
      </c>
    </row>
    <row r="4547" spans="14:15" x14ac:dyDescent="0.35">
      <c r="N4547" s="47">
        <v>43865</v>
      </c>
      <c r="O4547" s="95">
        <v>1.61</v>
      </c>
    </row>
    <row r="4548" spans="14:15" x14ac:dyDescent="0.35">
      <c r="N4548" s="47">
        <v>43866</v>
      </c>
      <c r="O4548" s="95">
        <v>1.66</v>
      </c>
    </row>
    <row r="4549" spans="14:15" x14ac:dyDescent="0.35">
      <c r="N4549" s="47">
        <v>43867</v>
      </c>
      <c r="O4549" s="95">
        <v>1.65</v>
      </c>
    </row>
    <row r="4550" spans="14:15" x14ac:dyDescent="0.35">
      <c r="N4550" s="47">
        <v>43868</v>
      </c>
      <c r="O4550" s="95">
        <v>1.59</v>
      </c>
    </row>
    <row r="4551" spans="14:15" x14ac:dyDescent="0.35">
      <c r="N4551" s="47">
        <v>43871</v>
      </c>
      <c r="O4551" s="95">
        <v>1.56</v>
      </c>
    </row>
    <row r="4552" spans="14:15" x14ac:dyDescent="0.35">
      <c r="N4552" s="47">
        <v>43872</v>
      </c>
      <c r="O4552" s="95">
        <v>1.59</v>
      </c>
    </row>
    <row r="4553" spans="14:15" x14ac:dyDescent="0.35">
      <c r="N4553" s="47">
        <v>43873</v>
      </c>
      <c r="O4553" s="95">
        <v>1.62</v>
      </c>
    </row>
    <row r="4554" spans="14:15" x14ac:dyDescent="0.35">
      <c r="N4554" s="47">
        <v>43874</v>
      </c>
      <c r="O4554" s="95">
        <v>1.61</v>
      </c>
    </row>
    <row r="4555" spans="14:15" x14ac:dyDescent="0.35">
      <c r="N4555" s="47">
        <v>43875</v>
      </c>
      <c r="O4555" s="95">
        <v>1.59</v>
      </c>
    </row>
    <row r="4556" spans="14:15" x14ac:dyDescent="0.35">
      <c r="N4556" s="47">
        <v>43879</v>
      </c>
      <c r="O4556" s="95">
        <v>1.55</v>
      </c>
    </row>
    <row r="4557" spans="14:15" x14ac:dyDescent="0.35">
      <c r="N4557" s="47">
        <v>43880</v>
      </c>
      <c r="O4557" s="95">
        <v>1.56</v>
      </c>
    </row>
    <row r="4558" spans="14:15" x14ac:dyDescent="0.35">
      <c r="N4558" s="47">
        <v>43881</v>
      </c>
      <c r="O4558" s="95">
        <v>1.52</v>
      </c>
    </row>
    <row r="4559" spans="14:15" x14ac:dyDescent="0.35">
      <c r="N4559" s="47">
        <v>43882</v>
      </c>
      <c r="O4559" s="95">
        <v>1.46</v>
      </c>
    </row>
    <row r="4560" spans="14:15" x14ac:dyDescent="0.35">
      <c r="N4560" s="47">
        <v>43885</v>
      </c>
      <c r="O4560" s="95">
        <v>1.38</v>
      </c>
    </row>
    <row r="4561" spans="14:15" x14ac:dyDescent="0.35">
      <c r="N4561" s="47">
        <v>43886</v>
      </c>
      <c r="O4561" s="95">
        <v>1.33</v>
      </c>
    </row>
    <row r="4562" spans="14:15" x14ac:dyDescent="0.35">
      <c r="N4562" s="47">
        <v>43887</v>
      </c>
      <c r="O4562" s="95">
        <v>1.33</v>
      </c>
    </row>
    <row r="4563" spans="14:15" x14ac:dyDescent="0.35">
      <c r="N4563" s="47">
        <v>43888</v>
      </c>
      <c r="O4563" s="95">
        <v>1.3</v>
      </c>
    </row>
    <row r="4564" spans="14:15" x14ac:dyDescent="0.35">
      <c r="N4564" s="47">
        <v>43889</v>
      </c>
      <c r="O4564" s="95">
        <v>1.1299999999999999</v>
      </c>
    </row>
    <row r="4565" spans="14:15" x14ac:dyDescent="0.35">
      <c r="N4565" s="47">
        <v>43892</v>
      </c>
      <c r="O4565" s="95">
        <v>1.1000000000000001</v>
      </c>
    </row>
    <row r="4566" spans="14:15" x14ac:dyDescent="0.35">
      <c r="N4566" s="47">
        <v>43893</v>
      </c>
      <c r="O4566" s="95">
        <v>1.02</v>
      </c>
    </row>
    <row r="4567" spans="14:15" x14ac:dyDescent="0.35">
      <c r="N4567" s="47">
        <v>43894</v>
      </c>
      <c r="O4567" s="95">
        <v>1.02</v>
      </c>
    </row>
    <row r="4568" spans="14:15" x14ac:dyDescent="0.35">
      <c r="N4568" s="47">
        <v>43895</v>
      </c>
      <c r="O4568" s="95">
        <v>0.92</v>
      </c>
    </row>
    <row r="4569" spans="14:15" x14ac:dyDescent="0.35">
      <c r="N4569" s="47">
        <v>43896</v>
      </c>
      <c r="O4569" s="95">
        <v>0.74</v>
      </c>
    </row>
    <row r="4570" spans="14:15" x14ac:dyDescent="0.35">
      <c r="N4570" s="47">
        <v>43899</v>
      </c>
      <c r="O4570" s="95">
        <v>0.54</v>
      </c>
    </row>
    <row r="4571" spans="14:15" x14ac:dyDescent="0.35">
      <c r="N4571" s="47">
        <v>43900</v>
      </c>
      <c r="O4571" s="95">
        <v>0.76</v>
      </c>
    </row>
    <row r="4572" spans="14:15" x14ac:dyDescent="0.35">
      <c r="N4572" s="47">
        <v>43901</v>
      </c>
      <c r="O4572" s="95">
        <v>0.82</v>
      </c>
    </row>
    <row r="4573" spans="14:15" x14ac:dyDescent="0.35">
      <c r="N4573" s="47">
        <v>43902</v>
      </c>
      <c r="O4573" s="95">
        <v>0.88</v>
      </c>
    </row>
    <row r="4574" spans="14:15" x14ac:dyDescent="0.35">
      <c r="N4574" s="47">
        <v>43903</v>
      </c>
      <c r="O4574" s="95">
        <v>0.94</v>
      </c>
    </row>
    <row r="4575" spans="14:15" x14ac:dyDescent="0.35">
      <c r="N4575" s="47">
        <v>43906</v>
      </c>
      <c r="O4575" s="95">
        <v>0.73</v>
      </c>
    </row>
    <row r="4576" spans="14:15" x14ac:dyDescent="0.35">
      <c r="N4576" s="47">
        <v>43907</v>
      </c>
      <c r="O4576" s="95">
        <v>1.02</v>
      </c>
    </row>
    <row r="4577" spans="14:15" x14ac:dyDescent="0.35">
      <c r="N4577" s="47">
        <v>43908</v>
      </c>
      <c r="O4577" s="95">
        <v>1.18</v>
      </c>
    </row>
    <row r="4578" spans="14:15" x14ac:dyDescent="0.35">
      <c r="N4578" s="47">
        <v>43909</v>
      </c>
      <c r="O4578" s="95">
        <v>1.1200000000000001</v>
      </c>
    </row>
    <row r="4579" spans="14:15" x14ac:dyDescent="0.35">
      <c r="N4579" s="47">
        <v>43910</v>
      </c>
      <c r="O4579" s="95">
        <v>0.92</v>
      </c>
    </row>
    <row r="4580" spans="14:15" x14ac:dyDescent="0.35">
      <c r="N4580" s="47">
        <v>43913</v>
      </c>
      <c r="O4580" s="95">
        <v>0.76</v>
      </c>
    </row>
    <row r="4581" spans="14:15" x14ac:dyDescent="0.35">
      <c r="N4581" s="47">
        <v>43914</v>
      </c>
      <c r="O4581" s="95">
        <v>0.84</v>
      </c>
    </row>
    <row r="4582" spans="14:15" x14ac:dyDescent="0.35">
      <c r="N4582" s="47">
        <v>43915</v>
      </c>
      <c r="O4582" s="95">
        <v>0.88</v>
      </c>
    </row>
    <row r="4583" spans="14:15" x14ac:dyDescent="0.35">
      <c r="N4583" s="47">
        <v>43916</v>
      </c>
      <c r="O4583" s="95">
        <v>0.83</v>
      </c>
    </row>
    <row r="4584" spans="14:15" x14ac:dyDescent="0.35">
      <c r="N4584" s="47">
        <v>43917</v>
      </c>
      <c r="O4584" s="95">
        <v>0.72</v>
      </c>
    </row>
    <row r="4585" spans="14:15" x14ac:dyDescent="0.35">
      <c r="N4585" s="47">
        <v>43920</v>
      </c>
      <c r="O4585" s="95">
        <v>0.7</v>
      </c>
    </row>
    <row r="4586" spans="14:15" x14ac:dyDescent="0.35">
      <c r="N4586" s="47">
        <v>43921</v>
      </c>
      <c r="O4586" s="95">
        <v>0.7</v>
      </c>
    </row>
    <row r="4587" spans="14:15" x14ac:dyDescent="0.35">
      <c r="N4587" s="47">
        <v>43922</v>
      </c>
      <c r="O4587" s="95">
        <v>0.62</v>
      </c>
    </row>
    <row r="4588" spans="14:15" x14ac:dyDescent="0.35">
      <c r="N4588" s="47">
        <v>43923</v>
      </c>
      <c r="O4588" s="95">
        <v>0.63</v>
      </c>
    </row>
    <row r="4589" spans="14:15" x14ac:dyDescent="0.35">
      <c r="N4589" s="47">
        <v>43924</v>
      </c>
      <c r="O4589" s="95">
        <v>0.62</v>
      </c>
    </row>
    <row r="4590" spans="14:15" x14ac:dyDescent="0.35">
      <c r="N4590" s="47">
        <v>43927</v>
      </c>
      <c r="O4590" s="95">
        <v>0.67</v>
      </c>
    </row>
    <row r="4591" spans="14:15" x14ac:dyDescent="0.35">
      <c r="N4591" s="47">
        <v>43928</v>
      </c>
      <c r="O4591" s="95">
        <v>0.75</v>
      </c>
    </row>
    <row r="4592" spans="14:15" x14ac:dyDescent="0.35">
      <c r="N4592" s="47">
        <v>43929</v>
      </c>
      <c r="O4592" s="95">
        <v>0.77</v>
      </c>
    </row>
    <row r="4593" spans="14:15" x14ac:dyDescent="0.35">
      <c r="N4593" s="47">
        <v>43930</v>
      </c>
      <c r="O4593" s="95">
        <v>0.73</v>
      </c>
    </row>
    <row r="4594" spans="14:15" x14ac:dyDescent="0.35">
      <c r="N4594" s="47">
        <v>43934</v>
      </c>
      <c r="O4594" s="95">
        <v>0.76</v>
      </c>
    </row>
    <row r="4595" spans="14:15" x14ac:dyDescent="0.35">
      <c r="N4595" s="47">
        <v>43935</v>
      </c>
      <c r="O4595" s="95">
        <v>0.76</v>
      </c>
    </row>
    <row r="4596" spans="14:15" x14ac:dyDescent="0.35">
      <c r="N4596" s="47">
        <v>43936</v>
      </c>
      <c r="O4596" s="95">
        <v>0.63</v>
      </c>
    </row>
    <row r="4597" spans="14:15" x14ac:dyDescent="0.35">
      <c r="N4597" s="47">
        <v>43937</v>
      </c>
      <c r="O4597" s="95">
        <v>0.61</v>
      </c>
    </row>
    <row r="4598" spans="14:15" x14ac:dyDescent="0.35">
      <c r="N4598" s="47">
        <v>43938</v>
      </c>
      <c r="O4598" s="95">
        <v>0.65</v>
      </c>
    </row>
    <row r="4599" spans="14:15" x14ac:dyDescent="0.35">
      <c r="N4599" s="47">
        <v>43941</v>
      </c>
      <c r="O4599" s="95">
        <v>0.63</v>
      </c>
    </row>
    <row r="4600" spans="14:15" x14ac:dyDescent="0.35">
      <c r="N4600" s="47">
        <v>43942</v>
      </c>
      <c r="O4600" s="95">
        <v>0.57999999999999996</v>
      </c>
    </row>
    <row r="4601" spans="14:15" x14ac:dyDescent="0.35">
      <c r="N4601" s="47">
        <v>43943</v>
      </c>
      <c r="O4601" s="95">
        <v>0.63</v>
      </c>
    </row>
    <row r="4602" spans="14:15" x14ac:dyDescent="0.35">
      <c r="N4602" s="47">
        <v>43944</v>
      </c>
      <c r="O4602" s="95">
        <v>0.61</v>
      </c>
    </row>
    <row r="4603" spans="14:15" x14ac:dyDescent="0.35">
      <c r="N4603" s="47">
        <v>43945</v>
      </c>
      <c r="O4603" s="95">
        <v>0.6</v>
      </c>
    </row>
    <row r="4604" spans="14:15" x14ac:dyDescent="0.35">
      <c r="N4604" s="47">
        <v>43948</v>
      </c>
      <c r="O4604" s="95">
        <v>0.67</v>
      </c>
    </row>
    <row r="4605" spans="14:15" x14ac:dyDescent="0.35">
      <c r="N4605" s="47">
        <v>43949</v>
      </c>
      <c r="O4605" s="95">
        <v>0.62</v>
      </c>
    </row>
    <row r="4606" spans="14:15" x14ac:dyDescent="0.35">
      <c r="N4606" s="47">
        <v>43950</v>
      </c>
      <c r="O4606" s="95">
        <v>0.63</v>
      </c>
    </row>
    <row r="4607" spans="14:15" x14ac:dyDescent="0.35">
      <c r="N4607" s="47">
        <v>43951</v>
      </c>
      <c r="O4607" s="95">
        <v>0.64</v>
      </c>
    </row>
    <row r="4608" spans="14:15" x14ac:dyDescent="0.35">
      <c r="N4608" s="47">
        <v>43952</v>
      </c>
      <c r="O4608" s="95">
        <v>0.64</v>
      </c>
    </row>
    <row r="4609" spans="14:15" x14ac:dyDescent="0.35">
      <c r="N4609" s="47">
        <v>43955</v>
      </c>
      <c r="O4609" s="95">
        <v>0.64</v>
      </c>
    </row>
    <row r="4610" spans="14:15" x14ac:dyDescent="0.35">
      <c r="N4610" s="47">
        <v>43956</v>
      </c>
      <c r="O4610" s="95">
        <v>0.66</v>
      </c>
    </row>
    <row r="4611" spans="14:15" x14ac:dyDescent="0.35">
      <c r="N4611" s="47">
        <v>43957</v>
      </c>
      <c r="O4611" s="95">
        <v>0.72</v>
      </c>
    </row>
    <row r="4612" spans="14:15" x14ac:dyDescent="0.35">
      <c r="N4612" s="47">
        <v>43958</v>
      </c>
      <c r="O4612" s="95">
        <v>0.63</v>
      </c>
    </row>
    <row r="4613" spans="14:15" x14ac:dyDescent="0.35">
      <c r="N4613" s="47">
        <v>43959</v>
      </c>
      <c r="O4613" s="95">
        <v>0.69</v>
      </c>
    </row>
    <row r="4614" spans="14:15" x14ac:dyDescent="0.35">
      <c r="N4614" s="47">
        <v>43962</v>
      </c>
      <c r="O4614" s="95">
        <v>0.73</v>
      </c>
    </row>
    <row r="4615" spans="14:15" x14ac:dyDescent="0.35">
      <c r="N4615" s="47">
        <v>43963</v>
      </c>
      <c r="O4615" s="95">
        <v>0.69</v>
      </c>
    </row>
    <row r="4616" spans="14:15" x14ac:dyDescent="0.35">
      <c r="N4616" s="47">
        <v>43964</v>
      </c>
      <c r="O4616" s="95">
        <v>0.64</v>
      </c>
    </row>
    <row r="4617" spans="14:15" x14ac:dyDescent="0.35">
      <c r="N4617" s="47">
        <v>43965</v>
      </c>
      <c r="O4617" s="95">
        <v>0.63</v>
      </c>
    </row>
    <row r="4618" spans="14:15" x14ac:dyDescent="0.35">
      <c r="N4618" s="47">
        <v>43966</v>
      </c>
      <c r="O4618" s="95">
        <v>0.64</v>
      </c>
    </row>
    <row r="4619" spans="14:15" x14ac:dyDescent="0.35">
      <c r="N4619" s="47">
        <v>43969</v>
      </c>
      <c r="O4619" s="95">
        <v>0.73</v>
      </c>
    </row>
    <row r="4620" spans="14:15" x14ac:dyDescent="0.35">
      <c r="N4620" s="47">
        <v>43970</v>
      </c>
      <c r="O4620" s="95">
        <v>0.7</v>
      </c>
    </row>
    <row r="4621" spans="14:15" x14ac:dyDescent="0.35">
      <c r="N4621" s="47">
        <v>43971</v>
      </c>
      <c r="O4621" s="95">
        <v>0.68</v>
      </c>
    </row>
    <row r="4622" spans="14:15" x14ac:dyDescent="0.35">
      <c r="N4622" s="47">
        <v>43972</v>
      </c>
      <c r="O4622" s="95">
        <v>0.68</v>
      </c>
    </row>
    <row r="4623" spans="14:15" x14ac:dyDescent="0.35">
      <c r="N4623" s="47">
        <v>43973</v>
      </c>
      <c r="O4623" s="95">
        <v>0.66</v>
      </c>
    </row>
    <row r="4624" spans="14:15" x14ac:dyDescent="0.35">
      <c r="N4624" s="47">
        <v>43977</v>
      </c>
      <c r="O4624" s="95">
        <v>0.69</v>
      </c>
    </row>
    <row r="4625" spans="14:15" x14ac:dyDescent="0.35">
      <c r="N4625" s="47">
        <v>43978</v>
      </c>
      <c r="O4625" s="95">
        <v>0.68</v>
      </c>
    </row>
    <row r="4626" spans="14:15" x14ac:dyDescent="0.35">
      <c r="N4626" s="47">
        <v>43979</v>
      </c>
      <c r="O4626" s="95">
        <v>0.7</v>
      </c>
    </row>
    <row r="4627" spans="14:15" x14ac:dyDescent="0.35">
      <c r="N4627" s="47">
        <v>43980</v>
      </c>
      <c r="O4627" s="95">
        <v>0.65</v>
      </c>
    </row>
    <row r="4628" spans="14:15" x14ac:dyDescent="0.35">
      <c r="N4628" s="47">
        <v>43983</v>
      </c>
      <c r="O4628" s="95">
        <v>0.66</v>
      </c>
    </row>
    <row r="4629" spans="14:15" x14ac:dyDescent="0.35">
      <c r="N4629" s="47">
        <v>43984</v>
      </c>
      <c r="O4629" s="95">
        <v>0.68</v>
      </c>
    </row>
    <row r="4630" spans="14:15" x14ac:dyDescent="0.35">
      <c r="N4630" s="47">
        <v>43985</v>
      </c>
      <c r="O4630" s="95">
        <v>0.77</v>
      </c>
    </row>
    <row r="4631" spans="14:15" x14ac:dyDescent="0.35">
      <c r="N4631" s="47">
        <v>43986</v>
      </c>
      <c r="O4631" s="95">
        <v>0.82</v>
      </c>
    </row>
    <row r="4632" spans="14:15" x14ac:dyDescent="0.35">
      <c r="N4632" s="47">
        <v>43987</v>
      </c>
      <c r="O4632" s="95">
        <v>0.91</v>
      </c>
    </row>
    <row r="4633" spans="14:15" x14ac:dyDescent="0.35">
      <c r="N4633" s="47">
        <v>43990</v>
      </c>
      <c r="O4633" s="95">
        <v>0.88</v>
      </c>
    </row>
    <row r="4634" spans="14:15" x14ac:dyDescent="0.35">
      <c r="N4634" s="47">
        <v>43991</v>
      </c>
      <c r="O4634" s="95">
        <v>0.84</v>
      </c>
    </row>
    <row r="4635" spans="14:15" x14ac:dyDescent="0.35">
      <c r="N4635" s="47">
        <v>43992</v>
      </c>
      <c r="O4635" s="95">
        <v>0.75</v>
      </c>
    </row>
    <row r="4636" spans="14:15" x14ac:dyDescent="0.35">
      <c r="N4636" s="47">
        <v>43993</v>
      </c>
      <c r="O4636" s="95">
        <v>0.66</v>
      </c>
    </row>
    <row r="4637" spans="14:15" x14ac:dyDescent="0.35">
      <c r="N4637" s="47">
        <v>43994</v>
      </c>
      <c r="O4637" s="95">
        <v>0.71</v>
      </c>
    </row>
    <row r="4638" spans="14:15" x14ac:dyDescent="0.35">
      <c r="N4638" s="47">
        <v>43997</v>
      </c>
      <c r="O4638" s="95">
        <v>0.71</v>
      </c>
    </row>
    <row r="4639" spans="14:15" x14ac:dyDescent="0.35">
      <c r="N4639" s="47">
        <v>43998</v>
      </c>
      <c r="O4639" s="95">
        <v>0.75</v>
      </c>
    </row>
    <row r="4640" spans="14:15" x14ac:dyDescent="0.35">
      <c r="N4640" s="47">
        <v>43999</v>
      </c>
      <c r="O4640" s="95">
        <v>0.74</v>
      </c>
    </row>
    <row r="4641" spans="14:15" x14ac:dyDescent="0.35">
      <c r="N4641" s="47">
        <v>44000</v>
      </c>
      <c r="O4641" s="95">
        <v>0.71</v>
      </c>
    </row>
    <row r="4642" spans="14:15" x14ac:dyDescent="0.35">
      <c r="N4642" s="47">
        <v>44001</v>
      </c>
      <c r="O4642" s="95">
        <v>0.7</v>
      </c>
    </row>
    <row r="4643" spans="14:15" x14ac:dyDescent="0.35">
      <c r="N4643" s="47">
        <v>44004</v>
      </c>
      <c r="O4643" s="95">
        <v>0.71</v>
      </c>
    </row>
    <row r="4644" spans="14:15" x14ac:dyDescent="0.35">
      <c r="N4644" s="47">
        <v>44005</v>
      </c>
      <c r="O4644" s="95">
        <v>0.72</v>
      </c>
    </row>
    <row r="4645" spans="14:15" x14ac:dyDescent="0.35">
      <c r="N4645" s="47">
        <v>44006</v>
      </c>
      <c r="O4645" s="95">
        <v>0.69</v>
      </c>
    </row>
    <row r="4646" spans="14:15" x14ac:dyDescent="0.35">
      <c r="N4646" s="47">
        <v>44007</v>
      </c>
      <c r="O4646" s="95">
        <v>0.68</v>
      </c>
    </row>
    <row r="4647" spans="14:15" x14ac:dyDescent="0.35">
      <c r="N4647" s="47">
        <v>44008</v>
      </c>
      <c r="O4647" s="95">
        <v>0.64</v>
      </c>
    </row>
    <row r="4648" spans="14:15" x14ac:dyDescent="0.35">
      <c r="N4648" s="47">
        <v>44011</v>
      </c>
      <c r="O4648" s="95">
        <v>0.64</v>
      </c>
    </row>
    <row r="4649" spans="14:15" x14ac:dyDescent="0.35">
      <c r="N4649" s="47">
        <v>44012</v>
      </c>
      <c r="O4649" s="95">
        <v>0.66</v>
      </c>
    </row>
    <row r="4650" spans="14:15" x14ac:dyDescent="0.35">
      <c r="N4650" s="47">
        <v>44013</v>
      </c>
      <c r="O4650" s="95">
        <v>0.69</v>
      </c>
    </row>
    <row r="4651" spans="14:15" x14ac:dyDescent="0.35">
      <c r="N4651" s="47">
        <v>44014</v>
      </c>
      <c r="O4651" s="95">
        <v>0.68</v>
      </c>
    </row>
    <row r="4652" spans="14:15" x14ac:dyDescent="0.35">
      <c r="N4652" s="47">
        <v>44018</v>
      </c>
      <c r="O4652" s="95">
        <v>0.69</v>
      </c>
    </row>
    <row r="4653" spans="14:15" x14ac:dyDescent="0.35">
      <c r="N4653" s="47">
        <v>44019</v>
      </c>
      <c r="O4653" s="95">
        <v>0.65</v>
      </c>
    </row>
    <row r="4654" spans="14:15" x14ac:dyDescent="0.35">
      <c r="N4654" s="47">
        <v>44020</v>
      </c>
      <c r="O4654" s="95">
        <v>0.67</v>
      </c>
    </row>
    <row r="4655" spans="14:15" x14ac:dyDescent="0.35">
      <c r="N4655" s="47">
        <v>44021</v>
      </c>
      <c r="O4655" s="95">
        <v>0.62</v>
      </c>
    </row>
    <row r="4656" spans="14:15" x14ac:dyDescent="0.35">
      <c r="N4656" s="47">
        <v>44022</v>
      </c>
      <c r="O4656" s="95">
        <v>0.65</v>
      </c>
    </row>
    <row r="4657" spans="14:15" x14ac:dyDescent="0.35">
      <c r="N4657" s="47">
        <v>44025</v>
      </c>
      <c r="O4657" s="95">
        <v>0.64</v>
      </c>
    </row>
    <row r="4658" spans="14:15" x14ac:dyDescent="0.35">
      <c r="N4658" s="47">
        <v>44026</v>
      </c>
      <c r="O4658" s="95">
        <v>0.63</v>
      </c>
    </row>
    <row r="4659" spans="14:15" x14ac:dyDescent="0.35">
      <c r="N4659" s="47">
        <v>44027</v>
      </c>
      <c r="O4659" s="95">
        <v>0.64</v>
      </c>
    </row>
    <row r="4660" spans="14:15" x14ac:dyDescent="0.35">
      <c r="N4660" s="47">
        <v>44028</v>
      </c>
      <c r="O4660" s="95">
        <v>0.62</v>
      </c>
    </row>
    <row r="4661" spans="14:15" x14ac:dyDescent="0.35">
      <c r="N4661" s="47">
        <v>44029</v>
      </c>
      <c r="O4661" s="95">
        <v>0.64</v>
      </c>
    </row>
    <row r="4662" spans="14:15" x14ac:dyDescent="0.35">
      <c r="N4662" s="47">
        <v>44032</v>
      </c>
      <c r="O4662" s="95">
        <v>0.62</v>
      </c>
    </row>
    <row r="4663" spans="14:15" x14ac:dyDescent="0.35">
      <c r="N4663" s="47">
        <v>44033</v>
      </c>
      <c r="O4663" s="95">
        <v>0.61</v>
      </c>
    </row>
    <row r="4664" spans="14:15" x14ac:dyDescent="0.35">
      <c r="N4664" s="47">
        <v>44034</v>
      </c>
      <c r="O4664" s="95">
        <v>0.6</v>
      </c>
    </row>
    <row r="4665" spans="14:15" x14ac:dyDescent="0.35">
      <c r="N4665" s="47">
        <v>44035</v>
      </c>
      <c r="O4665" s="95">
        <v>0.59</v>
      </c>
    </row>
    <row r="4666" spans="14:15" x14ac:dyDescent="0.35">
      <c r="N4666" s="47">
        <v>44036</v>
      </c>
      <c r="O4666" s="95">
        <v>0.59</v>
      </c>
    </row>
    <row r="4667" spans="14:15" x14ac:dyDescent="0.35">
      <c r="N4667" s="47">
        <v>44039</v>
      </c>
      <c r="O4667" s="95">
        <v>0.62</v>
      </c>
    </row>
    <row r="4668" spans="14:15" x14ac:dyDescent="0.35">
      <c r="N4668" s="47">
        <v>44040</v>
      </c>
      <c r="O4668" s="95">
        <v>0.59</v>
      </c>
    </row>
    <row r="4669" spans="14:15" x14ac:dyDescent="0.35">
      <c r="N4669" s="47">
        <v>44041</v>
      </c>
      <c r="O4669" s="95">
        <v>0.57999999999999996</v>
      </c>
    </row>
    <row r="4670" spans="14:15" x14ac:dyDescent="0.35">
      <c r="N4670" s="47">
        <v>44042</v>
      </c>
      <c r="O4670" s="95">
        <v>0.55000000000000004</v>
      </c>
    </row>
    <row r="4671" spans="14:15" x14ac:dyDescent="0.35">
      <c r="N4671" s="47">
        <v>44043</v>
      </c>
      <c r="O4671" s="95">
        <v>0.55000000000000004</v>
      </c>
    </row>
    <row r="4672" spans="14:15" x14ac:dyDescent="0.35">
      <c r="N4672" s="47">
        <v>44046</v>
      </c>
      <c r="O4672" s="95">
        <v>0.56000000000000005</v>
      </c>
    </row>
    <row r="4673" spans="14:15" x14ac:dyDescent="0.35">
      <c r="N4673" s="47">
        <v>44047</v>
      </c>
      <c r="O4673" s="95">
        <v>0.52</v>
      </c>
    </row>
    <row r="4674" spans="14:15" x14ac:dyDescent="0.35">
      <c r="N4674" s="47">
        <v>44048</v>
      </c>
      <c r="O4674" s="95">
        <v>0.55000000000000004</v>
      </c>
    </row>
    <row r="4675" spans="14:15" x14ac:dyDescent="0.35">
      <c r="N4675" s="47">
        <v>44049</v>
      </c>
      <c r="O4675" s="95">
        <v>0.55000000000000004</v>
      </c>
    </row>
    <row r="4676" spans="14:15" x14ac:dyDescent="0.35">
      <c r="N4676" s="47">
        <v>44050</v>
      </c>
      <c r="O4676" s="95">
        <v>0.56999999999999995</v>
      </c>
    </row>
    <row r="4677" spans="14:15" x14ac:dyDescent="0.35">
      <c r="N4677" s="47">
        <v>44053</v>
      </c>
      <c r="O4677" s="95">
        <v>0.59</v>
      </c>
    </row>
    <row r="4678" spans="14:15" x14ac:dyDescent="0.35">
      <c r="N4678" s="47">
        <v>44054</v>
      </c>
      <c r="O4678" s="95">
        <v>0.64</v>
      </c>
    </row>
    <row r="4679" spans="14:15" x14ac:dyDescent="0.35">
      <c r="N4679" s="47">
        <v>44055</v>
      </c>
      <c r="O4679" s="95">
        <v>0.69</v>
      </c>
    </row>
    <row r="4680" spans="14:15" x14ac:dyDescent="0.35">
      <c r="N4680" s="47">
        <v>44056</v>
      </c>
      <c r="O4680" s="95">
        <v>0.71</v>
      </c>
    </row>
    <row r="4681" spans="14:15" x14ac:dyDescent="0.35">
      <c r="N4681" s="47">
        <v>44057</v>
      </c>
      <c r="O4681" s="95">
        <v>0.71</v>
      </c>
    </row>
    <row r="4682" spans="14:15" x14ac:dyDescent="0.35">
      <c r="N4682" s="47">
        <v>44060</v>
      </c>
      <c r="O4682" s="95">
        <v>0.69</v>
      </c>
    </row>
    <row r="4683" spans="14:15" x14ac:dyDescent="0.35">
      <c r="N4683" s="47">
        <v>44061</v>
      </c>
      <c r="O4683" s="95">
        <v>0.67</v>
      </c>
    </row>
    <row r="4684" spans="14:15" x14ac:dyDescent="0.35">
      <c r="N4684" s="47">
        <v>44062</v>
      </c>
      <c r="O4684" s="95">
        <v>0.68</v>
      </c>
    </row>
    <row r="4685" spans="14:15" x14ac:dyDescent="0.35">
      <c r="N4685" s="47">
        <v>44063</v>
      </c>
      <c r="O4685" s="95">
        <v>0.65</v>
      </c>
    </row>
    <row r="4686" spans="14:15" x14ac:dyDescent="0.35">
      <c r="N4686" s="47">
        <v>44064</v>
      </c>
      <c r="O4686" s="95">
        <v>0.64</v>
      </c>
    </row>
    <row r="4687" spans="14:15" x14ac:dyDescent="0.35">
      <c r="N4687" s="47">
        <v>44067</v>
      </c>
      <c r="O4687" s="95">
        <v>0.65</v>
      </c>
    </row>
    <row r="4688" spans="14:15" x14ac:dyDescent="0.35">
      <c r="N4688" s="47">
        <v>44068</v>
      </c>
      <c r="O4688" s="95">
        <v>0.69</v>
      </c>
    </row>
    <row r="4689" spans="14:15" x14ac:dyDescent="0.35">
      <c r="N4689" s="47">
        <v>44069</v>
      </c>
      <c r="O4689" s="95">
        <v>0.69</v>
      </c>
    </row>
    <row r="4690" spans="14:15" x14ac:dyDescent="0.35">
      <c r="N4690" s="47">
        <v>44070</v>
      </c>
      <c r="O4690" s="95">
        <v>0.74</v>
      </c>
    </row>
    <row r="4691" spans="14:15" x14ac:dyDescent="0.35">
      <c r="N4691" s="47">
        <v>44071</v>
      </c>
      <c r="O4691" s="95">
        <v>0.74</v>
      </c>
    </row>
    <row r="4692" spans="14:15" x14ac:dyDescent="0.35">
      <c r="N4692" s="47">
        <v>44074</v>
      </c>
      <c r="O4692" s="95">
        <v>0.72</v>
      </c>
    </row>
    <row r="4693" spans="14:15" x14ac:dyDescent="0.35">
      <c r="N4693" s="47">
        <v>44075</v>
      </c>
      <c r="O4693" s="95">
        <v>0.68</v>
      </c>
    </row>
    <row r="4694" spans="14:15" x14ac:dyDescent="0.35">
      <c r="N4694" s="47">
        <v>44076</v>
      </c>
      <c r="O4694" s="95">
        <v>0.66</v>
      </c>
    </row>
    <row r="4695" spans="14:15" x14ac:dyDescent="0.35">
      <c r="N4695" s="47">
        <v>44077</v>
      </c>
      <c r="O4695" s="95">
        <v>0.63</v>
      </c>
    </row>
    <row r="4696" spans="14:15" x14ac:dyDescent="0.35">
      <c r="N4696" s="47">
        <v>44078</v>
      </c>
      <c r="O4696" s="95">
        <v>0.72</v>
      </c>
    </row>
    <row r="4697" spans="14:15" x14ac:dyDescent="0.35">
      <c r="N4697" s="47">
        <v>44082</v>
      </c>
      <c r="O4697" s="95">
        <v>0.69</v>
      </c>
    </row>
    <row r="4698" spans="14:15" x14ac:dyDescent="0.35">
      <c r="N4698" s="47">
        <v>44083</v>
      </c>
      <c r="O4698" s="95">
        <v>0.71</v>
      </c>
    </row>
    <row r="4699" spans="14:15" x14ac:dyDescent="0.35">
      <c r="N4699" s="47">
        <v>44084</v>
      </c>
      <c r="O4699" s="95">
        <v>0.68</v>
      </c>
    </row>
    <row r="4700" spans="14:15" x14ac:dyDescent="0.35">
      <c r="N4700" s="47">
        <v>44085</v>
      </c>
      <c r="O4700" s="95">
        <v>0.67</v>
      </c>
    </row>
    <row r="4701" spans="14:15" x14ac:dyDescent="0.35">
      <c r="N4701" s="47">
        <v>44088</v>
      </c>
      <c r="O4701" s="95">
        <v>0.68</v>
      </c>
    </row>
    <row r="4702" spans="14:15" x14ac:dyDescent="0.35">
      <c r="N4702" s="47">
        <v>44089</v>
      </c>
      <c r="O4702" s="95">
        <v>0.68</v>
      </c>
    </row>
    <row r="4703" spans="14:15" x14ac:dyDescent="0.35">
      <c r="N4703" s="47">
        <v>44090</v>
      </c>
      <c r="O4703" s="95">
        <v>0.69</v>
      </c>
    </row>
    <row r="4704" spans="14:15" x14ac:dyDescent="0.35">
      <c r="N4704" s="47">
        <v>44091</v>
      </c>
      <c r="O4704" s="95">
        <v>0.69</v>
      </c>
    </row>
    <row r="4705" spans="14:15" x14ac:dyDescent="0.35">
      <c r="N4705" s="47">
        <v>44092</v>
      </c>
      <c r="O4705" s="95">
        <v>0.7</v>
      </c>
    </row>
    <row r="4706" spans="14:15" x14ac:dyDescent="0.35">
      <c r="N4706" s="47">
        <v>44095</v>
      </c>
      <c r="O4706" s="95">
        <v>0.68</v>
      </c>
    </row>
    <row r="4707" spans="14:15" x14ac:dyDescent="0.35">
      <c r="N4707" s="47">
        <v>44096</v>
      </c>
      <c r="O4707" s="95">
        <v>0.68</v>
      </c>
    </row>
    <row r="4708" spans="14:15" x14ac:dyDescent="0.35">
      <c r="N4708" s="47">
        <v>44097</v>
      </c>
      <c r="O4708" s="95">
        <v>0.68</v>
      </c>
    </row>
    <row r="4709" spans="14:15" x14ac:dyDescent="0.35">
      <c r="N4709" s="47">
        <v>44098</v>
      </c>
      <c r="O4709" s="95">
        <v>0.67</v>
      </c>
    </row>
    <row r="4710" spans="14:15" x14ac:dyDescent="0.35">
      <c r="N4710" s="47">
        <v>44099</v>
      </c>
      <c r="O4710" s="95">
        <v>0.66</v>
      </c>
    </row>
    <row r="4711" spans="14:15" x14ac:dyDescent="0.35">
      <c r="N4711" s="47">
        <v>44102</v>
      </c>
      <c r="O4711" s="95">
        <v>0.67</v>
      </c>
    </row>
    <row r="4712" spans="14:15" x14ac:dyDescent="0.35">
      <c r="N4712" s="47">
        <v>44103</v>
      </c>
      <c r="O4712" s="95">
        <v>0.66</v>
      </c>
    </row>
    <row r="4713" spans="14:15" x14ac:dyDescent="0.35">
      <c r="N4713" s="47">
        <v>44104</v>
      </c>
      <c r="O4713" s="95">
        <v>0.69</v>
      </c>
    </row>
    <row r="4714" spans="14:15" x14ac:dyDescent="0.35">
      <c r="N4714" s="47">
        <v>44105</v>
      </c>
      <c r="O4714" s="95">
        <v>0.68</v>
      </c>
    </row>
    <row r="4715" spans="14:15" x14ac:dyDescent="0.35">
      <c r="N4715" s="47">
        <v>44106</v>
      </c>
      <c r="O4715" s="95">
        <v>0.7</v>
      </c>
    </row>
    <row r="4716" spans="14:15" x14ac:dyDescent="0.35">
      <c r="N4716" s="47">
        <v>44109</v>
      </c>
      <c r="O4716" s="95">
        <v>0.78</v>
      </c>
    </row>
    <row r="4717" spans="14:15" x14ac:dyDescent="0.35">
      <c r="N4717" s="47">
        <v>44110</v>
      </c>
      <c r="O4717" s="95">
        <v>0.76</v>
      </c>
    </row>
    <row r="4718" spans="14:15" x14ac:dyDescent="0.35">
      <c r="N4718" s="47">
        <v>44111</v>
      </c>
      <c r="O4718" s="95">
        <v>0.81</v>
      </c>
    </row>
    <row r="4719" spans="14:15" x14ac:dyDescent="0.35">
      <c r="N4719" s="47">
        <v>44112</v>
      </c>
      <c r="O4719" s="95">
        <v>0.78</v>
      </c>
    </row>
    <row r="4720" spans="14:15" x14ac:dyDescent="0.35">
      <c r="N4720" s="47">
        <v>44113</v>
      </c>
      <c r="O4720" s="95">
        <v>0.79</v>
      </c>
    </row>
    <row r="4721" spans="14:15" x14ac:dyDescent="0.35">
      <c r="N4721" s="47">
        <v>44117</v>
      </c>
      <c r="O4721" s="95">
        <v>0.74</v>
      </c>
    </row>
    <row r="4722" spans="14:15" x14ac:dyDescent="0.35">
      <c r="N4722" s="47">
        <v>44118</v>
      </c>
      <c r="O4722" s="95">
        <v>0.73</v>
      </c>
    </row>
    <row r="4723" spans="14:15" x14ac:dyDescent="0.35">
      <c r="N4723" s="47">
        <v>44119</v>
      </c>
      <c r="O4723" s="95">
        <v>0.74</v>
      </c>
    </row>
    <row r="4724" spans="14:15" x14ac:dyDescent="0.35">
      <c r="N4724" s="47">
        <v>44120</v>
      </c>
      <c r="O4724" s="95">
        <v>0.76</v>
      </c>
    </row>
    <row r="4725" spans="14:15" x14ac:dyDescent="0.35">
      <c r="N4725" s="47">
        <v>44123</v>
      </c>
      <c r="O4725" s="95">
        <v>0.78</v>
      </c>
    </row>
    <row r="4726" spans="14:15" x14ac:dyDescent="0.35">
      <c r="N4726" s="47">
        <v>44124</v>
      </c>
      <c r="O4726" s="95">
        <v>0.81</v>
      </c>
    </row>
    <row r="4727" spans="14:15" x14ac:dyDescent="0.35">
      <c r="N4727" s="47">
        <v>44125</v>
      </c>
      <c r="O4727" s="95">
        <v>0.83</v>
      </c>
    </row>
    <row r="4728" spans="14:15" x14ac:dyDescent="0.35">
      <c r="N4728" s="47">
        <v>44126</v>
      </c>
      <c r="O4728" s="95">
        <v>0.87</v>
      </c>
    </row>
    <row r="4729" spans="14:15" x14ac:dyDescent="0.35">
      <c r="N4729" s="47">
        <v>44127</v>
      </c>
      <c r="O4729" s="95">
        <v>0.85</v>
      </c>
    </row>
    <row r="4730" spans="14:15" x14ac:dyDescent="0.35">
      <c r="N4730" s="47">
        <v>44130</v>
      </c>
      <c r="O4730" s="95">
        <v>0.81</v>
      </c>
    </row>
    <row r="4731" spans="14:15" x14ac:dyDescent="0.35">
      <c r="N4731" s="47">
        <v>44131</v>
      </c>
      <c r="O4731" s="95">
        <v>0.79</v>
      </c>
    </row>
    <row r="4732" spans="14:15" x14ac:dyDescent="0.35">
      <c r="N4732" s="47">
        <v>44132</v>
      </c>
      <c r="O4732" s="95">
        <v>0.79</v>
      </c>
    </row>
    <row r="4733" spans="14:15" x14ac:dyDescent="0.35">
      <c r="N4733" s="47">
        <v>44133</v>
      </c>
      <c r="O4733" s="95">
        <v>0.85</v>
      </c>
    </row>
    <row r="4734" spans="14:15" x14ac:dyDescent="0.35">
      <c r="N4734" s="47">
        <v>44134</v>
      </c>
      <c r="O4734" s="95">
        <v>0.88</v>
      </c>
    </row>
    <row r="4735" spans="14:15" x14ac:dyDescent="0.35">
      <c r="N4735" s="47">
        <v>44137</v>
      </c>
      <c r="O4735" s="95">
        <v>0.87</v>
      </c>
    </row>
    <row r="4736" spans="14:15" x14ac:dyDescent="0.35">
      <c r="N4736" s="47">
        <v>44138</v>
      </c>
      <c r="O4736" s="95">
        <v>0.9</v>
      </c>
    </row>
    <row r="4737" spans="14:15" x14ac:dyDescent="0.35">
      <c r="N4737" s="47">
        <v>44139</v>
      </c>
      <c r="O4737" s="95">
        <v>0.78</v>
      </c>
    </row>
    <row r="4738" spans="14:15" x14ac:dyDescent="0.35">
      <c r="N4738" s="47">
        <v>44140</v>
      </c>
      <c r="O4738" s="95">
        <v>0.79</v>
      </c>
    </row>
    <row r="4739" spans="14:15" x14ac:dyDescent="0.35">
      <c r="N4739" s="47">
        <v>44141</v>
      </c>
      <c r="O4739" s="95">
        <v>0.83</v>
      </c>
    </row>
    <row r="4740" spans="14:15" x14ac:dyDescent="0.35">
      <c r="N4740" s="47">
        <v>44144</v>
      </c>
      <c r="O4740" s="95">
        <v>0.96</v>
      </c>
    </row>
    <row r="4741" spans="14:15" x14ac:dyDescent="0.35">
      <c r="N4741" s="47">
        <v>44145</v>
      </c>
      <c r="O4741" s="95">
        <v>0.98</v>
      </c>
    </row>
    <row r="4742" spans="14:15" x14ac:dyDescent="0.35">
      <c r="N4742" s="47">
        <v>44147</v>
      </c>
      <c r="O4742" s="95">
        <v>0.88</v>
      </c>
    </row>
    <row r="4743" spans="14:15" x14ac:dyDescent="0.35">
      <c r="N4743" s="47">
        <v>44148</v>
      </c>
      <c r="O4743" s="95">
        <v>0.89</v>
      </c>
    </row>
    <row r="4744" spans="14:15" x14ac:dyDescent="0.35">
      <c r="N4744" s="47">
        <v>44151</v>
      </c>
      <c r="O4744" s="95">
        <v>0.91</v>
      </c>
    </row>
    <row r="4745" spans="14:15" x14ac:dyDescent="0.35">
      <c r="N4745" s="47">
        <v>44152</v>
      </c>
      <c r="O4745" s="95">
        <v>0.87</v>
      </c>
    </row>
    <row r="4746" spans="14:15" x14ac:dyDescent="0.35">
      <c r="N4746" s="47">
        <v>44153</v>
      </c>
      <c r="O4746" s="95">
        <v>0.88</v>
      </c>
    </row>
    <row r="4747" spans="14:15" x14ac:dyDescent="0.35">
      <c r="N4747" s="47">
        <v>44154</v>
      </c>
      <c r="O4747" s="95">
        <v>0.86</v>
      </c>
    </row>
    <row r="4748" spans="14:15" x14ac:dyDescent="0.35">
      <c r="N4748" s="47">
        <v>44155</v>
      </c>
      <c r="O4748" s="95">
        <v>0.83</v>
      </c>
    </row>
    <row r="4749" spans="14:15" x14ac:dyDescent="0.35">
      <c r="N4749" s="47">
        <v>44158</v>
      </c>
      <c r="O4749" s="95">
        <v>0.86</v>
      </c>
    </row>
    <row r="4750" spans="14:15" x14ac:dyDescent="0.35">
      <c r="N4750" s="47">
        <v>44159</v>
      </c>
      <c r="O4750" s="95">
        <v>0.88</v>
      </c>
    </row>
    <row r="4751" spans="14:15" x14ac:dyDescent="0.35">
      <c r="N4751" s="47">
        <v>44160</v>
      </c>
      <c r="O4751" s="95">
        <v>0.88</v>
      </c>
    </row>
    <row r="4752" spans="14:15" x14ac:dyDescent="0.35">
      <c r="N4752" s="47">
        <v>44162</v>
      </c>
      <c r="O4752" s="95">
        <v>0.84</v>
      </c>
    </row>
    <row r="4753" spans="14:15" x14ac:dyDescent="0.35">
      <c r="N4753" s="47">
        <v>44165</v>
      </c>
      <c r="O4753" s="95">
        <v>0.84</v>
      </c>
    </row>
    <row r="4754" spans="14:15" x14ac:dyDescent="0.35">
      <c r="N4754" s="47">
        <v>44166</v>
      </c>
      <c r="O4754" s="95">
        <v>0.92</v>
      </c>
    </row>
    <row r="4755" spans="14:15" x14ac:dyDescent="0.35">
      <c r="N4755" s="47">
        <v>44167</v>
      </c>
      <c r="O4755" s="95">
        <v>0.95</v>
      </c>
    </row>
    <row r="4756" spans="14:15" x14ac:dyDescent="0.35">
      <c r="N4756" s="47">
        <v>44168</v>
      </c>
      <c r="O4756" s="95">
        <v>0.92</v>
      </c>
    </row>
    <row r="4757" spans="14:15" x14ac:dyDescent="0.35">
      <c r="N4757" s="47">
        <v>44169</v>
      </c>
      <c r="O4757" s="95">
        <v>0.97</v>
      </c>
    </row>
    <row r="4758" spans="14:15" x14ac:dyDescent="0.35">
      <c r="N4758" s="47">
        <v>44172</v>
      </c>
      <c r="O4758" s="95">
        <v>0.94</v>
      </c>
    </row>
    <row r="4759" spans="14:15" x14ac:dyDescent="0.35">
      <c r="N4759" s="47">
        <v>44173</v>
      </c>
      <c r="O4759" s="95">
        <v>0.92</v>
      </c>
    </row>
    <row r="4760" spans="14:15" x14ac:dyDescent="0.35">
      <c r="N4760" s="47">
        <v>44174</v>
      </c>
      <c r="O4760" s="95">
        <v>0.95</v>
      </c>
    </row>
    <row r="4761" spans="14:15" x14ac:dyDescent="0.35">
      <c r="N4761" s="47">
        <v>44175</v>
      </c>
      <c r="O4761" s="95">
        <v>0.92</v>
      </c>
    </row>
    <row r="4762" spans="14:15" x14ac:dyDescent="0.35">
      <c r="N4762" s="47">
        <v>44176</v>
      </c>
      <c r="O4762" s="95">
        <v>0.9</v>
      </c>
    </row>
    <row r="4763" spans="14:15" x14ac:dyDescent="0.35">
      <c r="N4763" s="47">
        <v>44179</v>
      </c>
      <c r="O4763" s="95">
        <v>0.9</v>
      </c>
    </row>
    <row r="4764" spans="14:15" x14ac:dyDescent="0.35">
      <c r="N4764" s="47">
        <v>44180</v>
      </c>
      <c r="O4764" s="95">
        <v>0.92</v>
      </c>
    </row>
    <row r="4765" spans="14:15" x14ac:dyDescent="0.35">
      <c r="N4765" s="47">
        <v>44181</v>
      </c>
      <c r="O4765" s="95">
        <v>0.92</v>
      </c>
    </row>
    <row r="4766" spans="14:15" x14ac:dyDescent="0.35">
      <c r="N4766" s="47">
        <v>44182</v>
      </c>
      <c r="O4766" s="95">
        <v>0.94</v>
      </c>
    </row>
    <row r="4767" spans="14:15" x14ac:dyDescent="0.35">
      <c r="N4767" s="47">
        <v>44183</v>
      </c>
      <c r="O4767" s="95">
        <v>0.95</v>
      </c>
    </row>
    <row r="4768" spans="14:15" x14ac:dyDescent="0.35">
      <c r="N4768" s="47">
        <v>44186</v>
      </c>
      <c r="O4768" s="95">
        <v>0.95</v>
      </c>
    </row>
    <row r="4769" spans="14:15" x14ac:dyDescent="0.35">
      <c r="N4769" s="47">
        <v>44187</v>
      </c>
      <c r="O4769" s="95">
        <v>0.93</v>
      </c>
    </row>
    <row r="4770" spans="14:15" x14ac:dyDescent="0.35">
      <c r="N4770" s="47">
        <v>44188</v>
      </c>
      <c r="O4770" s="95">
        <v>0.96</v>
      </c>
    </row>
    <row r="4771" spans="14:15" x14ac:dyDescent="0.35">
      <c r="N4771" s="47">
        <v>44189</v>
      </c>
      <c r="O4771" s="95">
        <v>0.94</v>
      </c>
    </row>
    <row r="4772" spans="14:15" x14ac:dyDescent="0.35">
      <c r="N4772" s="47">
        <v>44193</v>
      </c>
      <c r="O4772" s="95">
        <v>0.94</v>
      </c>
    </row>
    <row r="4773" spans="14:15" x14ac:dyDescent="0.35">
      <c r="N4773" s="47">
        <v>44194</v>
      </c>
      <c r="O4773" s="95">
        <v>0.94</v>
      </c>
    </row>
    <row r="4774" spans="14:15" x14ac:dyDescent="0.35">
      <c r="N4774" s="47">
        <v>44195</v>
      </c>
      <c r="O4774" s="95">
        <v>0.93</v>
      </c>
    </row>
    <row r="4775" spans="14:15" x14ac:dyDescent="0.35">
      <c r="N4775" s="47">
        <v>44196</v>
      </c>
      <c r="O4775" s="95">
        <v>0.93</v>
      </c>
    </row>
    <row r="4776" spans="14:15" x14ac:dyDescent="0.35">
      <c r="N4776" s="47">
        <v>44200</v>
      </c>
      <c r="O4776" s="95">
        <v>0.93</v>
      </c>
    </row>
    <row r="4777" spans="14:15" x14ac:dyDescent="0.35">
      <c r="N4777" s="47">
        <v>44201</v>
      </c>
      <c r="O4777" s="95">
        <v>0.96</v>
      </c>
    </row>
    <row r="4778" spans="14:15" x14ac:dyDescent="0.35">
      <c r="N4778" s="47">
        <v>44202</v>
      </c>
      <c r="O4778" s="95">
        <v>1.04</v>
      </c>
    </row>
    <row r="4779" spans="14:15" x14ac:dyDescent="0.35">
      <c r="N4779" s="47">
        <v>44203</v>
      </c>
      <c r="O4779" s="95">
        <v>1.08</v>
      </c>
    </row>
    <row r="4780" spans="14:15" x14ac:dyDescent="0.35">
      <c r="N4780" s="47">
        <v>44204</v>
      </c>
      <c r="O4780" s="95">
        <v>1.1299999999999999</v>
      </c>
    </row>
    <row r="4781" spans="14:15" x14ac:dyDescent="0.35">
      <c r="N4781" s="47">
        <v>44207</v>
      </c>
      <c r="O4781" s="95">
        <v>1.1499999999999999</v>
      </c>
    </row>
    <row r="4782" spans="14:15" x14ac:dyDescent="0.35">
      <c r="N4782" s="47">
        <v>44208</v>
      </c>
      <c r="O4782" s="95">
        <v>1.1499999999999999</v>
      </c>
    </row>
    <row r="4783" spans="14:15" x14ac:dyDescent="0.35">
      <c r="N4783" s="47">
        <v>44209</v>
      </c>
      <c r="O4783" s="95">
        <v>1.1000000000000001</v>
      </c>
    </row>
    <row r="4784" spans="14:15" x14ac:dyDescent="0.35">
      <c r="N4784" s="47">
        <v>44210</v>
      </c>
      <c r="O4784" s="95">
        <v>1.1499999999999999</v>
      </c>
    </row>
    <row r="4785" spans="14:15" x14ac:dyDescent="0.35">
      <c r="N4785" s="47">
        <v>44211</v>
      </c>
      <c r="O4785" s="95">
        <v>1.1100000000000001</v>
      </c>
    </row>
    <row r="4786" spans="14:15" x14ac:dyDescent="0.35">
      <c r="N4786" s="47">
        <v>44215</v>
      </c>
      <c r="O4786" s="95">
        <v>1.1000000000000001</v>
      </c>
    </row>
    <row r="4787" spans="14:15" x14ac:dyDescent="0.35">
      <c r="N4787" s="47">
        <v>44216</v>
      </c>
      <c r="O4787" s="95">
        <v>1.1000000000000001</v>
      </c>
    </row>
    <row r="4788" spans="14:15" x14ac:dyDescent="0.35">
      <c r="N4788" s="47">
        <v>44217</v>
      </c>
      <c r="O4788" s="95">
        <v>1.1200000000000001</v>
      </c>
    </row>
    <row r="4789" spans="14:15" x14ac:dyDescent="0.35">
      <c r="N4789" s="47">
        <v>44218</v>
      </c>
      <c r="O4789" s="95">
        <v>1.1000000000000001</v>
      </c>
    </row>
    <row r="4790" spans="14:15" x14ac:dyDescent="0.35">
      <c r="N4790" s="47">
        <v>44221</v>
      </c>
      <c r="O4790" s="95">
        <v>1.05</v>
      </c>
    </row>
    <row r="4791" spans="14:15" x14ac:dyDescent="0.35">
      <c r="N4791" s="47">
        <v>44222</v>
      </c>
      <c r="O4791" s="95">
        <v>1.05</v>
      </c>
    </row>
    <row r="4792" spans="14:15" x14ac:dyDescent="0.35">
      <c r="N4792" s="47">
        <v>44223</v>
      </c>
      <c r="O4792" s="95">
        <v>1.04</v>
      </c>
    </row>
    <row r="4793" spans="14:15" x14ac:dyDescent="0.35">
      <c r="N4793" s="47">
        <v>44224</v>
      </c>
      <c r="O4793" s="95">
        <v>1.07</v>
      </c>
    </row>
    <row r="4794" spans="14:15" x14ac:dyDescent="0.35">
      <c r="N4794" s="47">
        <v>44225</v>
      </c>
      <c r="O4794" s="95">
        <v>1.1100000000000001</v>
      </c>
    </row>
    <row r="4795" spans="14:15" x14ac:dyDescent="0.35">
      <c r="N4795" s="47">
        <v>44228</v>
      </c>
      <c r="O4795" s="95">
        <v>1.0900000000000001</v>
      </c>
    </row>
    <row r="4796" spans="14:15" x14ac:dyDescent="0.35">
      <c r="N4796" s="47">
        <v>44229</v>
      </c>
      <c r="O4796" s="95">
        <v>1.1200000000000001</v>
      </c>
    </row>
    <row r="4797" spans="14:15" x14ac:dyDescent="0.35">
      <c r="N4797" s="47">
        <v>44230</v>
      </c>
      <c r="O4797" s="95">
        <v>1.1499999999999999</v>
      </c>
    </row>
    <row r="4798" spans="14:15" x14ac:dyDescent="0.35">
      <c r="N4798" s="47">
        <v>44231</v>
      </c>
      <c r="O4798" s="95">
        <v>1.1499999999999999</v>
      </c>
    </row>
    <row r="4799" spans="14:15" x14ac:dyDescent="0.35">
      <c r="N4799" s="47">
        <v>44232</v>
      </c>
      <c r="O4799" s="95">
        <v>1.19</v>
      </c>
    </row>
    <row r="4800" spans="14:15" x14ac:dyDescent="0.35">
      <c r="N4800" s="47">
        <v>44235</v>
      </c>
      <c r="O4800" s="95">
        <v>1.19</v>
      </c>
    </row>
    <row r="4801" spans="14:15" x14ac:dyDescent="0.35">
      <c r="N4801" s="47">
        <v>44236</v>
      </c>
      <c r="O4801" s="95">
        <v>1.18</v>
      </c>
    </row>
    <row r="4802" spans="14:15" x14ac:dyDescent="0.35">
      <c r="N4802" s="47">
        <v>44237</v>
      </c>
      <c r="O4802" s="95">
        <v>1.1499999999999999</v>
      </c>
    </row>
    <row r="4803" spans="14:15" x14ac:dyDescent="0.35">
      <c r="N4803" s="47">
        <v>44238</v>
      </c>
      <c r="O4803" s="95">
        <v>1.1599999999999999</v>
      </c>
    </row>
    <row r="4804" spans="14:15" x14ac:dyDescent="0.35">
      <c r="N4804" s="47">
        <v>44239</v>
      </c>
      <c r="O4804" s="95">
        <v>1.2</v>
      </c>
    </row>
    <row r="4805" spans="14:15" x14ac:dyDescent="0.35">
      <c r="N4805" s="47">
        <v>44243</v>
      </c>
      <c r="O4805" s="95">
        <v>1.3</v>
      </c>
    </row>
    <row r="4806" spans="14:15" x14ac:dyDescent="0.35">
      <c r="N4806" s="47">
        <v>44244</v>
      </c>
      <c r="O4806" s="95">
        <v>1.29</v>
      </c>
    </row>
    <row r="4807" spans="14:15" x14ac:dyDescent="0.35">
      <c r="N4807" s="47">
        <v>44245</v>
      </c>
      <c r="O4807" s="95">
        <v>1.29</v>
      </c>
    </row>
    <row r="4808" spans="14:15" x14ac:dyDescent="0.35">
      <c r="N4808" s="47">
        <v>44246</v>
      </c>
      <c r="O4808" s="95">
        <v>1.34</v>
      </c>
    </row>
    <row r="4809" spans="14:15" x14ac:dyDescent="0.35">
      <c r="N4809" s="47">
        <v>44249</v>
      </c>
      <c r="O4809" s="95">
        <v>1.37</v>
      </c>
    </row>
    <row r="4810" spans="14:15" x14ac:dyDescent="0.35">
      <c r="N4810" s="47">
        <v>44250</v>
      </c>
      <c r="O4810" s="95">
        <v>1.37</v>
      </c>
    </row>
    <row r="4811" spans="14:15" x14ac:dyDescent="0.35">
      <c r="N4811" s="47">
        <v>44251</v>
      </c>
      <c r="O4811" s="95">
        <v>1.38</v>
      </c>
    </row>
    <row r="4812" spans="14:15" x14ac:dyDescent="0.35">
      <c r="N4812" s="47">
        <v>44252</v>
      </c>
      <c r="O4812" s="95">
        <v>1.54</v>
      </c>
    </row>
    <row r="4813" spans="14:15" x14ac:dyDescent="0.35">
      <c r="N4813" s="47">
        <v>44253</v>
      </c>
      <c r="O4813" s="95">
        <v>1.44</v>
      </c>
    </row>
    <row r="4814" spans="14:15" x14ac:dyDescent="0.35">
      <c r="N4814" s="47">
        <v>44256</v>
      </c>
      <c r="O4814" s="95">
        <v>1.45</v>
      </c>
    </row>
    <row r="4815" spans="14:15" x14ac:dyDescent="0.35">
      <c r="N4815" s="47">
        <v>44257</v>
      </c>
      <c r="O4815" s="95">
        <v>1.42</v>
      </c>
    </row>
    <row r="4816" spans="14:15" x14ac:dyDescent="0.35">
      <c r="N4816" s="47">
        <v>44258</v>
      </c>
      <c r="O4816" s="95">
        <v>1.47</v>
      </c>
    </row>
    <row r="4817" spans="14:15" x14ac:dyDescent="0.35">
      <c r="N4817" s="47">
        <v>44259</v>
      </c>
      <c r="O4817" s="95">
        <v>1.54</v>
      </c>
    </row>
    <row r="4818" spans="14:15" x14ac:dyDescent="0.35">
      <c r="N4818" s="47">
        <v>44260</v>
      </c>
      <c r="O4818" s="95">
        <v>1.56</v>
      </c>
    </row>
    <row r="4819" spans="14:15" x14ac:dyDescent="0.35">
      <c r="N4819" s="47">
        <v>44263</v>
      </c>
      <c r="O4819" s="95">
        <v>1.59</v>
      </c>
    </row>
    <row r="4820" spans="14:15" x14ac:dyDescent="0.35">
      <c r="N4820" s="47">
        <v>44264</v>
      </c>
      <c r="O4820" s="95">
        <v>1.55</v>
      </c>
    </row>
    <row r="4821" spans="14:15" x14ac:dyDescent="0.35">
      <c r="N4821" s="47">
        <v>44265</v>
      </c>
      <c r="O4821" s="95">
        <v>1.53</v>
      </c>
    </row>
    <row r="4822" spans="14:15" x14ac:dyDescent="0.35">
      <c r="N4822" s="47">
        <v>44266</v>
      </c>
      <c r="O4822" s="95">
        <v>1.54</v>
      </c>
    </row>
    <row r="4823" spans="14:15" x14ac:dyDescent="0.35">
      <c r="N4823" s="47">
        <v>44267</v>
      </c>
      <c r="O4823" s="95">
        <v>1.64</v>
      </c>
    </row>
    <row r="4824" spans="14:15" x14ac:dyDescent="0.35">
      <c r="N4824" s="47">
        <v>44270</v>
      </c>
      <c r="O4824" s="95">
        <v>1.62</v>
      </c>
    </row>
    <row r="4825" spans="14:15" x14ac:dyDescent="0.35">
      <c r="N4825" s="47">
        <v>44271</v>
      </c>
      <c r="O4825" s="95">
        <v>1.62</v>
      </c>
    </row>
    <row r="4826" spans="14:15" x14ac:dyDescent="0.35">
      <c r="N4826" s="47">
        <v>44272</v>
      </c>
      <c r="O4826" s="95">
        <v>1.63</v>
      </c>
    </row>
    <row r="4827" spans="14:15" x14ac:dyDescent="0.35">
      <c r="N4827" s="47">
        <v>44273</v>
      </c>
      <c r="O4827" s="95">
        <v>1.71</v>
      </c>
    </row>
    <row r="4828" spans="14:15" x14ac:dyDescent="0.35">
      <c r="N4828" s="47">
        <v>44274</v>
      </c>
      <c r="O4828" s="95">
        <v>1.74</v>
      </c>
    </row>
    <row r="4829" spans="14:15" x14ac:dyDescent="0.35">
      <c r="N4829" s="47">
        <v>44277</v>
      </c>
      <c r="O4829" s="95">
        <v>1.69</v>
      </c>
    </row>
    <row r="4830" spans="14:15" x14ac:dyDescent="0.35">
      <c r="N4830" s="47">
        <v>44278</v>
      </c>
      <c r="O4830" s="95">
        <v>1.63</v>
      </c>
    </row>
    <row r="4831" spans="14:15" x14ac:dyDescent="0.35">
      <c r="N4831" s="47">
        <v>44279</v>
      </c>
      <c r="O4831" s="95">
        <v>1.62</v>
      </c>
    </row>
    <row r="4832" spans="14:15" x14ac:dyDescent="0.35">
      <c r="N4832" s="47">
        <v>44280</v>
      </c>
      <c r="O4832" s="95">
        <v>1.63</v>
      </c>
    </row>
    <row r="4833" spans="14:15" x14ac:dyDescent="0.35">
      <c r="N4833" s="47">
        <v>44281</v>
      </c>
      <c r="O4833" s="95">
        <v>1.67</v>
      </c>
    </row>
    <row r="4834" spans="14:15" x14ac:dyDescent="0.35">
      <c r="N4834" s="47">
        <v>44284</v>
      </c>
      <c r="O4834" s="95">
        <v>1.73</v>
      </c>
    </row>
    <row r="4835" spans="14:15" x14ac:dyDescent="0.35">
      <c r="N4835" s="47">
        <v>44285</v>
      </c>
      <c r="O4835" s="95">
        <v>1.73</v>
      </c>
    </row>
    <row r="4836" spans="14:15" x14ac:dyDescent="0.35">
      <c r="N4836" s="47">
        <v>44286</v>
      </c>
      <c r="O4836" s="95">
        <v>1.74</v>
      </c>
    </row>
    <row r="4837" spans="14:15" x14ac:dyDescent="0.35">
      <c r="N4837" s="47">
        <v>44287</v>
      </c>
      <c r="O4837" s="95">
        <v>1.69</v>
      </c>
    </row>
    <row r="4838" spans="14:15" x14ac:dyDescent="0.35">
      <c r="N4838" s="47">
        <v>44288</v>
      </c>
      <c r="O4838" s="95">
        <v>1.72</v>
      </c>
    </row>
    <row r="4839" spans="14:15" x14ac:dyDescent="0.35">
      <c r="N4839" s="47">
        <v>44291</v>
      </c>
      <c r="O4839" s="95">
        <v>1.73</v>
      </c>
    </row>
    <row r="4840" spans="14:15" x14ac:dyDescent="0.35">
      <c r="N4840" s="47">
        <v>44292</v>
      </c>
      <c r="O4840" s="95">
        <v>1.67</v>
      </c>
    </row>
    <row r="4841" spans="14:15" x14ac:dyDescent="0.35">
      <c r="N4841" s="47">
        <v>44293</v>
      </c>
      <c r="O4841" s="95">
        <v>1.68</v>
      </c>
    </row>
    <row r="4842" spans="14:15" x14ac:dyDescent="0.35">
      <c r="N4842" s="47">
        <v>44294</v>
      </c>
      <c r="O4842" s="95">
        <v>1.64</v>
      </c>
    </row>
    <row r="4843" spans="14:15" x14ac:dyDescent="0.35">
      <c r="N4843" s="47">
        <v>44295</v>
      </c>
      <c r="O4843" s="95">
        <v>1.67</v>
      </c>
    </row>
    <row r="4844" spans="14:15" x14ac:dyDescent="0.35">
      <c r="N4844" s="47">
        <v>44298</v>
      </c>
      <c r="O4844" s="95">
        <v>1.69</v>
      </c>
    </row>
    <row r="4845" spans="14:15" x14ac:dyDescent="0.35">
      <c r="N4845" s="47">
        <v>44299</v>
      </c>
      <c r="O4845" s="95">
        <v>1.64</v>
      </c>
    </row>
    <row r="4846" spans="14:15" x14ac:dyDescent="0.35">
      <c r="N4846" s="47">
        <v>44300</v>
      </c>
      <c r="O4846" s="95">
        <v>1.64</v>
      </c>
    </row>
    <row r="4847" spans="14:15" x14ac:dyDescent="0.35">
      <c r="N4847" s="47">
        <v>44301</v>
      </c>
      <c r="O4847" s="95">
        <v>1.56</v>
      </c>
    </row>
    <row r="4848" spans="14:15" x14ac:dyDescent="0.35">
      <c r="N4848" s="47">
        <v>44302</v>
      </c>
      <c r="O4848" s="95">
        <v>1.59</v>
      </c>
    </row>
    <row r="4849" spans="14:15" x14ac:dyDescent="0.35">
      <c r="N4849" s="47">
        <v>44305</v>
      </c>
      <c r="O4849" s="95">
        <v>1.61</v>
      </c>
    </row>
    <row r="4850" spans="14:15" x14ac:dyDescent="0.35">
      <c r="N4850" s="47">
        <v>44306</v>
      </c>
      <c r="O4850" s="95">
        <v>1.58</v>
      </c>
    </row>
    <row r="4851" spans="14:15" x14ac:dyDescent="0.35">
      <c r="N4851" s="47">
        <v>44307</v>
      </c>
      <c r="O4851" s="95">
        <v>1.57</v>
      </c>
    </row>
    <row r="4852" spans="14:15" x14ac:dyDescent="0.35">
      <c r="N4852" s="47">
        <v>44308</v>
      </c>
      <c r="O4852" s="95">
        <v>1.57</v>
      </c>
    </row>
    <row r="4853" spans="14:15" x14ac:dyDescent="0.35">
      <c r="N4853" s="47">
        <v>44309</v>
      </c>
      <c r="O4853" s="95">
        <v>1.58</v>
      </c>
    </row>
    <row r="4854" spans="14:15" x14ac:dyDescent="0.35">
      <c r="N4854" s="47">
        <v>44312</v>
      </c>
      <c r="O4854" s="95">
        <v>1.58</v>
      </c>
    </row>
    <row r="4855" spans="14:15" x14ac:dyDescent="0.35">
      <c r="N4855" s="47">
        <v>44313</v>
      </c>
      <c r="O4855" s="95">
        <v>1.63</v>
      </c>
    </row>
    <row r="4856" spans="14:15" x14ac:dyDescent="0.35">
      <c r="N4856" s="47">
        <v>44314</v>
      </c>
      <c r="O4856" s="95">
        <v>1.63</v>
      </c>
    </row>
    <row r="4857" spans="14:15" x14ac:dyDescent="0.35">
      <c r="N4857" s="47">
        <v>44315</v>
      </c>
      <c r="O4857" s="95">
        <v>1.65</v>
      </c>
    </row>
    <row r="4858" spans="14:15" x14ac:dyDescent="0.35">
      <c r="N4858" s="47">
        <v>44316</v>
      </c>
      <c r="O4858" s="95">
        <v>1.65</v>
      </c>
    </row>
    <row r="4859" spans="14:15" x14ac:dyDescent="0.35">
      <c r="N4859" s="47">
        <v>44319</v>
      </c>
      <c r="O4859" s="95">
        <v>1.63</v>
      </c>
    </row>
    <row r="4860" spans="14:15" x14ac:dyDescent="0.35">
      <c r="N4860" s="47">
        <v>44320</v>
      </c>
      <c r="O4860" s="95">
        <v>1.61</v>
      </c>
    </row>
    <row r="4861" spans="14:15" x14ac:dyDescent="0.35">
      <c r="N4861" s="47">
        <v>44321</v>
      </c>
      <c r="O4861" s="95">
        <v>1.59</v>
      </c>
    </row>
    <row r="4862" spans="14:15" x14ac:dyDescent="0.35">
      <c r="N4862" s="47">
        <v>44322</v>
      </c>
      <c r="O4862" s="95">
        <v>1.58</v>
      </c>
    </row>
    <row r="4863" spans="14:15" x14ac:dyDescent="0.35">
      <c r="N4863" s="47">
        <v>44323</v>
      </c>
      <c r="O4863" s="95">
        <v>1.6</v>
      </c>
    </row>
    <row r="4864" spans="14:15" x14ac:dyDescent="0.35">
      <c r="N4864" s="47">
        <v>44326</v>
      </c>
      <c r="O4864" s="95">
        <v>1.63</v>
      </c>
    </row>
    <row r="4865" spans="14:15" x14ac:dyDescent="0.35">
      <c r="N4865" s="47">
        <v>44327</v>
      </c>
      <c r="O4865" s="95">
        <v>1.64</v>
      </c>
    </row>
    <row r="4866" spans="14:15" x14ac:dyDescent="0.35">
      <c r="N4866" s="47">
        <v>44328</v>
      </c>
      <c r="O4866" s="95">
        <v>1.69</v>
      </c>
    </row>
    <row r="4867" spans="14:15" x14ac:dyDescent="0.35">
      <c r="N4867" s="47">
        <v>44329</v>
      </c>
      <c r="O4867" s="95">
        <v>1.66</v>
      </c>
    </row>
    <row r="4868" spans="14:15" x14ac:dyDescent="0.35">
      <c r="N4868" s="47">
        <v>44330</v>
      </c>
      <c r="O4868" s="95">
        <v>1.63</v>
      </c>
    </row>
    <row r="4869" spans="14:15" x14ac:dyDescent="0.35">
      <c r="N4869" s="47">
        <v>44333</v>
      </c>
      <c r="O4869" s="95">
        <v>1.64</v>
      </c>
    </row>
    <row r="4870" spans="14:15" x14ac:dyDescent="0.35">
      <c r="N4870" s="47">
        <v>44334</v>
      </c>
      <c r="O4870" s="95">
        <v>1.64</v>
      </c>
    </row>
    <row r="4871" spans="14:15" x14ac:dyDescent="0.35">
      <c r="N4871" s="47">
        <v>44335</v>
      </c>
      <c r="O4871" s="95">
        <v>1.68</v>
      </c>
    </row>
    <row r="4872" spans="14:15" x14ac:dyDescent="0.35">
      <c r="N4872" s="47">
        <v>44336</v>
      </c>
      <c r="O4872" s="95">
        <v>1.63</v>
      </c>
    </row>
    <row r="4873" spans="14:15" x14ac:dyDescent="0.35">
      <c r="N4873" s="47">
        <v>44337</v>
      </c>
      <c r="O4873" s="95">
        <v>1.63</v>
      </c>
    </row>
    <row r="4874" spans="14:15" x14ac:dyDescent="0.35">
      <c r="N4874" s="47">
        <v>44340</v>
      </c>
      <c r="O4874" s="95">
        <v>1.61</v>
      </c>
    </row>
    <row r="4875" spans="14:15" x14ac:dyDescent="0.35">
      <c r="N4875" s="47">
        <v>44341</v>
      </c>
      <c r="O4875" s="95">
        <v>1.56</v>
      </c>
    </row>
    <row r="4876" spans="14:15" x14ac:dyDescent="0.35">
      <c r="N4876" s="47">
        <v>44342</v>
      </c>
      <c r="O4876" s="95">
        <v>1.58</v>
      </c>
    </row>
    <row r="4877" spans="14:15" x14ac:dyDescent="0.35">
      <c r="N4877" s="47">
        <v>44343</v>
      </c>
      <c r="O4877" s="95">
        <v>1.61</v>
      </c>
    </row>
    <row r="4878" spans="14:15" x14ac:dyDescent="0.35">
      <c r="N4878" s="47">
        <v>44344</v>
      </c>
      <c r="O4878" s="95">
        <v>1.58</v>
      </c>
    </row>
    <row r="4879" spans="14:15" x14ac:dyDescent="0.35">
      <c r="N4879" s="47">
        <v>44348</v>
      </c>
      <c r="O4879" s="95">
        <v>1.62</v>
      </c>
    </row>
    <row r="4880" spans="14:15" x14ac:dyDescent="0.35">
      <c r="N4880" s="47">
        <v>44349</v>
      </c>
      <c r="O4880" s="95">
        <v>1.59</v>
      </c>
    </row>
    <row r="4881" spans="14:15" x14ac:dyDescent="0.35">
      <c r="N4881" s="47">
        <v>44350</v>
      </c>
      <c r="O4881" s="95">
        <v>1.63</v>
      </c>
    </row>
    <row r="4882" spans="14:15" x14ac:dyDescent="0.35">
      <c r="N4882" s="47">
        <v>44351</v>
      </c>
      <c r="O4882" s="95">
        <v>1.56</v>
      </c>
    </row>
    <row r="4883" spans="14:15" x14ac:dyDescent="0.35">
      <c r="N4883" s="47">
        <v>44354</v>
      </c>
      <c r="O4883" s="95">
        <v>1.57</v>
      </c>
    </row>
    <row r="4884" spans="14:15" x14ac:dyDescent="0.35">
      <c r="N4884" s="47">
        <v>44355</v>
      </c>
      <c r="O4884" s="95">
        <v>1.53</v>
      </c>
    </row>
    <row r="4885" spans="14:15" x14ac:dyDescent="0.35">
      <c r="N4885" s="47">
        <v>44356</v>
      </c>
      <c r="O4885" s="95">
        <v>1.5</v>
      </c>
    </row>
    <row r="4886" spans="14:15" x14ac:dyDescent="0.35">
      <c r="N4886" s="47">
        <v>44357</v>
      </c>
      <c r="O4886" s="95">
        <v>1.45</v>
      </c>
    </row>
    <row r="4887" spans="14:15" x14ac:dyDescent="0.35">
      <c r="N4887" s="47">
        <v>44358</v>
      </c>
      <c r="O4887" s="95">
        <v>1.47</v>
      </c>
    </row>
    <row r="4888" spans="14:15" x14ac:dyDescent="0.35">
      <c r="N4888" s="47">
        <v>44361</v>
      </c>
      <c r="O4888" s="95">
        <v>1.51</v>
      </c>
    </row>
    <row r="4889" spans="14:15" x14ac:dyDescent="0.35">
      <c r="N4889" s="47">
        <v>44362</v>
      </c>
      <c r="O4889" s="95">
        <v>1.51</v>
      </c>
    </row>
    <row r="4890" spans="14:15" x14ac:dyDescent="0.35">
      <c r="N4890" s="47">
        <v>44363</v>
      </c>
      <c r="O4890" s="95">
        <v>1.57</v>
      </c>
    </row>
    <row r="4891" spans="14:15" x14ac:dyDescent="0.35">
      <c r="N4891" s="47">
        <v>44364</v>
      </c>
      <c r="O4891" s="95">
        <v>1.52</v>
      </c>
    </row>
    <row r="4892" spans="14:15" x14ac:dyDescent="0.35">
      <c r="N4892" s="47">
        <v>44365</v>
      </c>
      <c r="O4892" s="95">
        <v>1.45</v>
      </c>
    </row>
    <row r="4893" spans="14:15" x14ac:dyDescent="0.35">
      <c r="N4893" s="47">
        <v>44368</v>
      </c>
      <c r="O4893" s="95">
        <v>1.5</v>
      </c>
    </row>
    <row r="4894" spans="14:15" x14ac:dyDescent="0.35">
      <c r="N4894" s="47">
        <v>44369</v>
      </c>
      <c r="O4894" s="95">
        <v>1.48</v>
      </c>
    </row>
    <row r="4895" spans="14:15" x14ac:dyDescent="0.35">
      <c r="N4895" s="47">
        <v>44370</v>
      </c>
      <c r="O4895" s="95">
        <v>1.5</v>
      </c>
    </row>
    <row r="4896" spans="14:15" x14ac:dyDescent="0.35">
      <c r="N4896" s="47">
        <v>44371</v>
      </c>
      <c r="O4896" s="95">
        <v>1.49</v>
      </c>
    </row>
    <row r="4897" spans="14:15" x14ac:dyDescent="0.35">
      <c r="N4897" s="47">
        <v>44372</v>
      </c>
      <c r="O4897" s="95">
        <v>1.54</v>
      </c>
    </row>
    <row r="4898" spans="14:15" x14ac:dyDescent="0.35">
      <c r="N4898" s="47">
        <v>44375</v>
      </c>
      <c r="O4898" s="95">
        <v>1.49</v>
      </c>
    </row>
    <row r="4899" spans="14:15" x14ac:dyDescent="0.35">
      <c r="N4899" s="47">
        <v>44376</v>
      </c>
      <c r="O4899" s="95">
        <v>1.49</v>
      </c>
    </row>
    <row r="4900" spans="14:15" x14ac:dyDescent="0.35">
      <c r="N4900" s="47">
        <v>44377</v>
      </c>
      <c r="O4900" s="95">
        <v>1.45</v>
      </c>
    </row>
    <row r="4901" spans="14:15" x14ac:dyDescent="0.35">
      <c r="N4901" s="47">
        <v>44378</v>
      </c>
      <c r="O4901" s="95">
        <v>1.48</v>
      </c>
    </row>
    <row r="4902" spans="14:15" x14ac:dyDescent="0.35">
      <c r="N4902" s="47">
        <v>44379</v>
      </c>
      <c r="O4902" s="95">
        <v>1.44</v>
      </c>
    </row>
    <row r="4903" spans="14:15" x14ac:dyDescent="0.35">
      <c r="N4903" s="47">
        <v>44383</v>
      </c>
      <c r="O4903" s="95">
        <v>1.37</v>
      </c>
    </row>
    <row r="4904" spans="14:15" x14ac:dyDescent="0.35">
      <c r="N4904" s="47">
        <v>44384</v>
      </c>
      <c r="O4904" s="95">
        <v>1.33</v>
      </c>
    </row>
    <row r="4905" spans="14:15" x14ac:dyDescent="0.35">
      <c r="N4905" s="47">
        <v>44385</v>
      </c>
      <c r="O4905" s="95">
        <v>1.3</v>
      </c>
    </row>
    <row r="4906" spans="14:15" x14ac:dyDescent="0.35">
      <c r="N4906" s="47">
        <v>44386</v>
      </c>
      <c r="O4906" s="95">
        <v>1.37</v>
      </c>
    </row>
    <row r="4907" spans="14:15" x14ac:dyDescent="0.35">
      <c r="N4907" s="47">
        <v>44389</v>
      </c>
      <c r="O4907" s="95">
        <v>1.38</v>
      </c>
    </row>
    <row r="4908" spans="14:15" x14ac:dyDescent="0.35">
      <c r="N4908" s="47">
        <v>44390</v>
      </c>
      <c r="O4908" s="95">
        <v>1.42</v>
      </c>
    </row>
    <row r="4909" spans="14:15" x14ac:dyDescent="0.35">
      <c r="N4909" s="47">
        <v>44391</v>
      </c>
      <c r="O4909" s="95">
        <v>1.37</v>
      </c>
    </row>
    <row r="4910" spans="14:15" x14ac:dyDescent="0.35">
      <c r="N4910" s="47">
        <v>44392</v>
      </c>
      <c r="O4910" s="95">
        <v>1.31</v>
      </c>
    </row>
    <row r="4911" spans="14:15" x14ac:dyDescent="0.35">
      <c r="N4911" s="47">
        <v>44393</v>
      </c>
      <c r="O4911" s="95">
        <v>1.31</v>
      </c>
    </row>
    <row r="4912" spans="14:15" x14ac:dyDescent="0.35">
      <c r="N4912" s="47">
        <v>44396</v>
      </c>
      <c r="O4912" s="95">
        <v>1.19</v>
      </c>
    </row>
    <row r="4913" spans="14:15" x14ac:dyDescent="0.35">
      <c r="N4913" s="47">
        <v>44397</v>
      </c>
      <c r="O4913" s="95">
        <v>1.23</v>
      </c>
    </row>
    <row r="4914" spans="14:15" x14ac:dyDescent="0.35">
      <c r="N4914" s="47">
        <v>44398</v>
      </c>
      <c r="O4914" s="95">
        <v>1.3</v>
      </c>
    </row>
    <row r="4915" spans="14:15" x14ac:dyDescent="0.35">
      <c r="N4915" s="47">
        <v>44399</v>
      </c>
      <c r="O4915" s="95">
        <v>1.27</v>
      </c>
    </row>
    <row r="4916" spans="14:15" x14ac:dyDescent="0.35">
      <c r="N4916" s="47">
        <v>44400</v>
      </c>
      <c r="O4916" s="95">
        <v>1.3</v>
      </c>
    </row>
    <row r="4917" spans="14:15" x14ac:dyDescent="0.35">
      <c r="N4917" s="47">
        <v>44403</v>
      </c>
      <c r="O4917" s="95">
        <v>1.29</v>
      </c>
    </row>
    <row r="4918" spans="14:15" x14ac:dyDescent="0.35">
      <c r="N4918" s="47">
        <v>44404</v>
      </c>
      <c r="O4918" s="95">
        <v>1.25</v>
      </c>
    </row>
    <row r="4919" spans="14:15" x14ac:dyDescent="0.35">
      <c r="N4919" s="47">
        <v>44405</v>
      </c>
      <c r="O4919" s="95">
        <v>1.26</v>
      </c>
    </row>
    <row r="4920" spans="14:15" x14ac:dyDescent="0.35">
      <c r="N4920" s="47">
        <v>44406</v>
      </c>
      <c r="O4920" s="95">
        <v>1.28</v>
      </c>
    </row>
    <row r="4921" spans="14:15" x14ac:dyDescent="0.35">
      <c r="N4921" s="47">
        <v>44407</v>
      </c>
      <c r="O4921" s="95">
        <v>1.24</v>
      </c>
    </row>
    <row r="4922" spans="14:15" x14ac:dyDescent="0.35">
      <c r="N4922" s="47">
        <v>44410</v>
      </c>
      <c r="O4922" s="95">
        <v>1.2</v>
      </c>
    </row>
    <row r="4923" spans="14:15" x14ac:dyDescent="0.35">
      <c r="N4923" s="47">
        <v>44411</v>
      </c>
      <c r="O4923" s="95">
        <v>1.19</v>
      </c>
    </row>
    <row r="4924" spans="14:15" x14ac:dyDescent="0.35">
      <c r="N4924" s="47">
        <v>44412</v>
      </c>
      <c r="O4924" s="95">
        <v>1.19</v>
      </c>
    </row>
    <row r="4925" spans="14:15" x14ac:dyDescent="0.35">
      <c r="N4925" s="47">
        <v>44413</v>
      </c>
      <c r="O4925" s="95">
        <v>1.23</v>
      </c>
    </row>
    <row r="4926" spans="14:15" x14ac:dyDescent="0.35">
      <c r="N4926" s="47">
        <v>44414</v>
      </c>
      <c r="O4926" s="95">
        <v>1.31</v>
      </c>
    </row>
    <row r="4927" spans="14:15" x14ac:dyDescent="0.35">
      <c r="N4927" s="47">
        <v>44417</v>
      </c>
      <c r="O4927" s="95">
        <v>1.33</v>
      </c>
    </row>
    <row r="4928" spans="14:15" x14ac:dyDescent="0.35">
      <c r="N4928" s="47">
        <v>44418</v>
      </c>
      <c r="O4928" s="95">
        <v>1.36</v>
      </c>
    </row>
    <row r="4929" spans="14:15" x14ac:dyDescent="0.35">
      <c r="N4929" s="47">
        <v>44419</v>
      </c>
      <c r="O4929" s="95">
        <v>1.35</v>
      </c>
    </row>
    <row r="4930" spans="14:15" x14ac:dyDescent="0.35">
      <c r="N4930" s="47">
        <v>44420</v>
      </c>
      <c r="O4930" s="95">
        <v>1.36</v>
      </c>
    </row>
    <row r="4931" spans="14:15" x14ac:dyDescent="0.35">
      <c r="N4931" s="47">
        <v>44421</v>
      </c>
      <c r="O4931" s="95">
        <v>1.29</v>
      </c>
    </row>
    <row r="4932" spans="14:15" x14ac:dyDescent="0.35">
      <c r="N4932" s="47">
        <v>44424</v>
      </c>
      <c r="O4932" s="95">
        <v>1.26</v>
      </c>
    </row>
    <row r="4933" spans="14:15" x14ac:dyDescent="0.35">
      <c r="N4933" s="47">
        <v>44425</v>
      </c>
      <c r="O4933" s="95">
        <v>1.26</v>
      </c>
    </row>
    <row r="4934" spans="14:15" x14ac:dyDescent="0.35">
      <c r="N4934" s="47">
        <v>44426</v>
      </c>
      <c r="O4934" s="95">
        <v>1.27</v>
      </c>
    </row>
    <row r="4935" spans="14:15" x14ac:dyDescent="0.35">
      <c r="N4935" s="47">
        <v>44427</v>
      </c>
      <c r="O4935" s="95">
        <v>1.24</v>
      </c>
    </row>
    <row r="4936" spans="14:15" x14ac:dyDescent="0.35">
      <c r="N4936" s="47">
        <v>44428</v>
      </c>
      <c r="O4936" s="95">
        <v>1.26</v>
      </c>
    </row>
    <row r="4937" spans="14:15" x14ac:dyDescent="0.35">
      <c r="N4937" s="47">
        <v>44431</v>
      </c>
      <c r="O4937" s="95">
        <v>1.25</v>
      </c>
    </row>
    <row r="4938" spans="14:15" x14ac:dyDescent="0.35">
      <c r="N4938" s="47">
        <v>44432</v>
      </c>
      <c r="O4938" s="95">
        <v>1.29</v>
      </c>
    </row>
    <row r="4939" spans="14:15" x14ac:dyDescent="0.35">
      <c r="N4939" s="47">
        <v>44433</v>
      </c>
      <c r="O4939" s="95">
        <v>1.35</v>
      </c>
    </row>
    <row r="4940" spans="14:15" x14ac:dyDescent="0.35">
      <c r="N4940" s="47">
        <v>44434</v>
      </c>
      <c r="O4940" s="95">
        <v>1.34</v>
      </c>
    </row>
    <row r="4941" spans="14:15" x14ac:dyDescent="0.35">
      <c r="N4941" s="47">
        <v>44435</v>
      </c>
      <c r="O4941" s="95">
        <v>1.31</v>
      </c>
    </row>
    <row r="4942" spans="14:15" x14ac:dyDescent="0.35">
      <c r="N4942" s="47">
        <v>44438</v>
      </c>
      <c r="O4942" s="95">
        <v>1.29</v>
      </c>
    </row>
    <row r="4943" spans="14:15" x14ac:dyDescent="0.35">
      <c r="N4943" s="47">
        <v>44439</v>
      </c>
      <c r="O4943" s="95">
        <v>1.3</v>
      </c>
    </row>
    <row r="4944" spans="14:15" x14ac:dyDescent="0.35">
      <c r="N4944" s="47">
        <v>44440</v>
      </c>
      <c r="O4944" s="95">
        <v>1.31</v>
      </c>
    </row>
    <row r="4945" spans="14:15" x14ac:dyDescent="0.35">
      <c r="N4945" s="47">
        <v>44441</v>
      </c>
      <c r="O4945" s="95">
        <v>1.29</v>
      </c>
    </row>
    <row r="4946" spans="14:15" x14ac:dyDescent="0.35">
      <c r="N4946" s="47">
        <v>44442</v>
      </c>
      <c r="O4946" s="95">
        <v>1.33</v>
      </c>
    </row>
    <row r="4947" spans="14:15" x14ac:dyDescent="0.35">
      <c r="N4947" s="47">
        <v>44446</v>
      </c>
      <c r="O4947" s="95">
        <v>1.38</v>
      </c>
    </row>
    <row r="4948" spans="14:15" x14ac:dyDescent="0.35">
      <c r="N4948" s="47">
        <v>44447</v>
      </c>
      <c r="O4948" s="95">
        <v>1.35</v>
      </c>
    </row>
    <row r="4949" spans="14:15" x14ac:dyDescent="0.35">
      <c r="N4949" s="47">
        <v>44448</v>
      </c>
      <c r="O4949" s="95">
        <v>1.3</v>
      </c>
    </row>
    <row r="4950" spans="14:15" x14ac:dyDescent="0.35">
      <c r="N4950" s="47">
        <v>44449</v>
      </c>
      <c r="O4950" s="95">
        <v>1.35</v>
      </c>
    </row>
    <row r="4951" spans="14:15" x14ac:dyDescent="0.35">
      <c r="N4951" s="47">
        <v>44452</v>
      </c>
      <c r="O4951" s="95">
        <v>1.33</v>
      </c>
    </row>
    <row r="4952" spans="14:15" x14ac:dyDescent="0.35">
      <c r="N4952" s="47">
        <v>44453</v>
      </c>
      <c r="O4952" s="95">
        <v>1.28</v>
      </c>
    </row>
    <row r="4953" spans="14:15" x14ac:dyDescent="0.35">
      <c r="N4953" s="47">
        <v>44454</v>
      </c>
      <c r="O4953" s="95">
        <v>1.31</v>
      </c>
    </row>
    <row r="4954" spans="14:15" x14ac:dyDescent="0.35">
      <c r="N4954" s="47">
        <v>44455</v>
      </c>
      <c r="O4954" s="95">
        <v>1.34</v>
      </c>
    </row>
    <row r="4955" spans="14:15" x14ac:dyDescent="0.35">
      <c r="N4955" s="47">
        <v>44456</v>
      </c>
      <c r="O4955" s="95">
        <v>1.37</v>
      </c>
    </row>
    <row r="4956" spans="14:15" x14ac:dyDescent="0.35">
      <c r="N4956" s="47">
        <v>44459</v>
      </c>
      <c r="O4956" s="95">
        <v>1.31</v>
      </c>
    </row>
    <row r="4957" spans="14:15" x14ac:dyDescent="0.35">
      <c r="N4957" s="47">
        <v>44460</v>
      </c>
      <c r="O4957" s="95">
        <v>1.33</v>
      </c>
    </row>
    <row r="4958" spans="14:15" x14ac:dyDescent="0.35">
      <c r="N4958" s="47">
        <v>44461</v>
      </c>
      <c r="O4958" s="95">
        <v>1.32</v>
      </c>
    </row>
    <row r="4959" spans="14:15" x14ac:dyDescent="0.35">
      <c r="N4959" s="47">
        <v>44462</v>
      </c>
      <c r="O4959" s="95">
        <v>1.41</v>
      </c>
    </row>
    <row r="4960" spans="14:15" x14ac:dyDescent="0.35">
      <c r="N4960" s="47">
        <v>44463</v>
      </c>
      <c r="O4960" s="95">
        <v>1.47</v>
      </c>
    </row>
    <row r="4961" spans="14:15" x14ac:dyDescent="0.35">
      <c r="N4961" s="47">
        <v>44466</v>
      </c>
      <c r="O4961" s="95">
        <v>1.48</v>
      </c>
    </row>
    <row r="4962" spans="14:15" x14ac:dyDescent="0.35">
      <c r="N4962" s="47">
        <v>44467</v>
      </c>
      <c r="O4962" s="95">
        <v>1.54</v>
      </c>
    </row>
    <row r="4963" spans="14:15" x14ac:dyDescent="0.35">
      <c r="N4963" s="47">
        <v>44468</v>
      </c>
      <c r="O4963" s="95">
        <v>1.55</v>
      </c>
    </row>
    <row r="4964" spans="14:15" x14ac:dyDescent="0.35">
      <c r="N4964" s="47">
        <v>44469</v>
      </c>
      <c r="O4964" s="95">
        <v>1.52</v>
      </c>
    </row>
    <row r="4965" spans="14:15" x14ac:dyDescent="0.35">
      <c r="N4965" s="47">
        <v>44470</v>
      </c>
      <c r="O4965" s="95">
        <v>1.48</v>
      </c>
    </row>
    <row r="4966" spans="14:15" x14ac:dyDescent="0.35">
      <c r="N4966" s="47">
        <v>44473</v>
      </c>
      <c r="O4966" s="95">
        <v>1.49</v>
      </c>
    </row>
    <row r="4967" spans="14:15" x14ac:dyDescent="0.35">
      <c r="N4967" s="47">
        <v>44474</v>
      </c>
      <c r="O4967" s="95">
        <v>1.54</v>
      </c>
    </row>
    <row r="4968" spans="14:15" x14ac:dyDescent="0.35">
      <c r="N4968" s="47">
        <v>44475</v>
      </c>
      <c r="O4968" s="95">
        <v>1.53</v>
      </c>
    </row>
    <row r="4969" spans="14:15" x14ac:dyDescent="0.35">
      <c r="N4969" s="47">
        <v>44476</v>
      </c>
      <c r="O4969" s="95">
        <v>1.58</v>
      </c>
    </row>
    <row r="4970" spans="14:15" x14ac:dyDescent="0.35">
      <c r="N4970" s="47">
        <v>44477</v>
      </c>
      <c r="O4970" s="95">
        <v>1.61</v>
      </c>
    </row>
    <row r="4971" spans="14:15" x14ac:dyDescent="0.35">
      <c r="N4971" s="47">
        <v>44481</v>
      </c>
      <c r="O4971" s="95">
        <v>1.59</v>
      </c>
    </row>
    <row r="4972" spans="14:15" x14ac:dyDescent="0.35">
      <c r="N4972" s="47">
        <v>44482</v>
      </c>
      <c r="O4972" s="95">
        <v>1.56</v>
      </c>
    </row>
    <row r="4973" spans="14:15" x14ac:dyDescent="0.35">
      <c r="N4973" s="47">
        <v>44483</v>
      </c>
      <c r="O4973" s="95">
        <v>1.52</v>
      </c>
    </row>
    <row r="4974" spans="14:15" x14ac:dyDescent="0.35">
      <c r="N4974" s="47">
        <v>44484</v>
      </c>
      <c r="O4974" s="95">
        <v>1.59</v>
      </c>
    </row>
    <row r="4975" spans="14:15" x14ac:dyDescent="0.35">
      <c r="N4975" s="47">
        <v>44487</v>
      </c>
      <c r="O4975" s="95">
        <v>1.59</v>
      </c>
    </row>
    <row r="4976" spans="14:15" x14ac:dyDescent="0.35">
      <c r="N4976" s="47">
        <v>44488</v>
      </c>
      <c r="O4976" s="95">
        <v>1.65</v>
      </c>
    </row>
    <row r="4977" spans="14:15" x14ac:dyDescent="0.35">
      <c r="N4977" s="47">
        <v>44489</v>
      </c>
      <c r="O4977" s="95">
        <v>1.65</v>
      </c>
    </row>
    <row r="4978" spans="14:15" x14ac:dyDescent="0.35">
      <c r="N4978" s="47">
        <v>44490</v>
      </c>
      <c r="O4978" s="95">
        <v>1.68</v>
      </c>
    </row>
    <row r="4979" spans="14:15" x14ac:dyDescent="0.35">
      <c r="N4979" s="47">
        <v>44491</v>
      </c>
      <c r="O4979" s="95">
        <v>1.66</v>
      </c>
    </row>
    <row r="4980" spans="14:15" x14ac:dyDescent="0.35">
      <c r="N4980" s="47">
        <v>44494</v>
      </c>
      <c r="O4980" s="95">
        <v>1.64</v>
      </c>
    </row>
    <row r="4981" spans="14:15" x14ac:dyDescent="0.35">
      <c r="N4981" s="47">
        <v>44495</v>
      </c>
      <c r="O4981" s="95">
        <v>1.63</v>
      </c>
    </row>
    <row r="4982" spans="14:15" x14ac:dyDescent="0.35">
      <c r="N4982" s="47">
        <v>44496</v>
      </c>
      <c r="O4982" s="95">
        <v>1.54</v>
      </c>
    </row>
    <row r="4983" spans="14:15" x14ac:dyDescent="0.35">
      <c r="N4983" s="47">
        <v>44497</v>
      </c>
      <c r="O4983" s="95">
        <v>1.57</v>
      </c>
    </row>
    <row r="4984" spans="14:15" x14ac:dyDescent="0.35">
      <c r="N4984" s="47">
        <v>44498</v>
      </c>
      <c r="O4984" s="95">
        <v>1.55</v>
      </c>
    </row>
    <row r="4985" spans="14:15" x14ac:dyDescent="0.35">
      <c r="N4985" s="47">
        <v>44501</v>
      </c>
      <c r="O4985" s="95">
        <v>1.58</v>
      </c>
    </row>
    <row r="4986" spans="14:15" x14ac:dyDescent="0.35">
      <c r="N4986" s="47">
        <v>44502</v>
      </c>
      <c r="O4986" s="95">
        <v>1.56</v>
      </c>
    </row>
    <row r="4987" spans="14:15" x14ac:dyDescent="0.35">
      <c r="N4987" s="47">
        <v>44503</v>
      </c>
      <c r="O4987" s="95">
        <v>1.6</v>
      </c>
    </row>
    <row r="4988" spans="14:15" x14ac:dyDescent="0.35">
      <c r="N4988" s="47">
        <v>44504</v>
      </c>
      <c r="O4988" s="95">
        <v>1.53</v>
      </c>
    </row>
    <row r="4989" spans="14:15" x14ac:dyDescent="0.35">
      <c r="N4989" s="47">
        <v>44505</v>
      </c>
      <c r="O4989" s="95">
        <v>1.45</v>
      </c>
    </row>
    <row r="4990" spans="14:15" x14ac:dyDescent="0.35">
      <c r="N4990" s="47">
        <v>44508</v>
      </c>
      <c r="O4990" s="95">
        <v>1.51</v>
      </c>
    </row>
    <row r="4991" spans="14:15" x14ac:dyDescent="0.35">
      <c r="N4991" s="47">
        <v>44509</v>
      </c>
      <c r="O4991" s="95">
        <v>1.46</v>
      </c>
    </row>
    <row r="4992" spans="14:15" x14ac:dyDescent="0.35">
      <c r="N4992" s="47">
        <v>44510</v>
      </c>
      <c r="O4992" s="95">
        <v>1.56</v>
      </c>
    </row>
    <row r="4993" spans="14:15" x14ac:dyDescent="0.35">
      <c r="N4993" s="47">
        <v>44512</v>
      </c>
      <c r="O4993" s="95">
        <v>1.58</v>
      </c>
    </row>
    <row r="4994" spans="14:15" x14ac:dyDescent="0.35">
      <c r="N4994" s="47">
        <v>44515</v>
      </c>
      <c r="O4994" s="95">
        <v>1.63</v>
      </c>
    </row>
    <row r="4995" spans="14:15" x14ac:dyDescent="0.35">
      <c r="N4995" s="47">
        <v>44516</v>
      </c>
      <c r="O4995" s="95">
        <v>1.63</v>
      </c>
    </row>
    <row r="4996" spans="14:15" x14ac:dyDescent="0.35">
      <c r="N4996" s="47">
        <v>44517</v>
      </c>
      <c r="O4996" s="95">
        <v>1.6</v>
      </c>
    </row>
    <row r="4997" spans="14:15" x14ac:dyDescent="0.35">
      <c r="N4997" s="47">
        <v>44518</v>
      </c>
      <c r="O4997" s="95">
        <v>1.59</v>
      </c>
    </row>
    <row r="4998" spans="14:15" x14ac:dyDescent="0.35">
      <c r="N4998" s="47">
        <v>44519</v>
      </c>
      <c r="O4998" s="95">
        <v>1.54</v>
      </c>
    </row>
    <row r="4999" spans="14:15" x14ac:dyDescent="0.35">
      <c r="N4999" s="47">
        <v>44522</v>
      </c>
      <c r="O4999" s="95">
        <v>1.63</v>
      </c>
    </row>
    <row r="5000" spans="14:15" x14ac:dyDescent="0.35">
      <c r="N5000" s="47">
        <v>44523</v>
      </c>
      <c r="O5000" s="95">
        <v>1.67</v>
      </c>
    </row>
    <row r="5001" spans="14:15" x14ac:dyDescent="0.35">
      <c r="N5001" s="47">
        <v>44524</v>
      </c>
      <c r="O5001" s="95">
        <v>1.64</v>
      </c>
    </row>
    <row r="5002" spans="14:15" x14ac:dyDescent="0.35">
      <c r="N5002" s="47">
        <v>44526</v>
      </c>
      <c r="O5002" s="95">
        <v>1.48</v>
      </c>
    </row>
    <row r="5003" spans="14:15" x14ac:dyDescent="0.35">
      <c r="N5003" s="47">
        <v>44529</v>
      </c>
      <c r="O5003" s="95">
        <v>1.52</v>
      </c>
    </row>
    <row r="5004" spans="14:15" x14ac:dyDescent="0.35">
      <c r="N5004" s="47">
        <v>44530</v>
      </c>
      <c r="O5004" s="95">
        <v>1.43</v>
      </c>
    </row>
    <row r="5005" spans="14:15" x14ac:dyDescent="0.35">
      <c r="N5005" s="47">
        <v>44531</v>
      </c>
      <c r="O5005" s="95">
        <v>1.43</v>
      </c>
    </row>
    <row r="5006" spans="14:15" x14ac:dyDescent="0.35">
      <c r="N5006" s="47">
        <v>44532</v>
      </c>
      <c r="O5006" s="95">
        <v>1.44</v>
      </c>
    </row>
    <row r="5007" spans="14:15" x14ac:dyDescent="0.35">
      <c r="N5007" s="47">
        <v>44533</v>
      </c>
      <c r="O5007" s="95">
        <v>1.35</v>
      </c>
    </row>
    <row r="5008" spans="14:15" x14ac:dyDescent="0.35">
      <c r="N5008" s="47">
        <v>44536</v>
      </c>
      <c r="O5008" s="95">
        <v>1.43</v>
      </c>
    </row>
    <row r="5009" spans="14:15" x14ac:dyDescent="0.35">
      <c r="N5009" s="47">
        <v>44537</v>
      </c>
      <c r="O5009" s="95">
        <v>1.48</v>
      </c>
    </row>
    <row r="5010" spans="14:15" x14ac:dyDescent="0.35">
      <c r="N5010" s="47">
        <v>44538</v>
      </c>
      <c r="O5010" s="95">
        <v>1.52</v>
      </c>
    </row>
    <row r="5011" spans="14:15" x14ac:dyDescent="0.35">
      <c r="N5011" s="47">
        <v>44539</v>
      </c>
      <c r="O5011" s="95">
        <v>1.49</v>
      </c>
    </row>
    <row r="5012" spans="14:15" x14ac:dyDescent="0.35">
      <c r="N5012" s="47">
        <v>44540</v>
      </c>
      <c r="O5012" s="95">
        <v>1.48</v>
      </c>
    </row>
    <row r="5013" spans="14:15" x14ac:dyDescent="0.35">
      <c r="N5013" s="47">
        <v>44543</v>
      </c>
      <c r="O5013" s="95">
        <v>1.42</v>
      </c>
    </row>
    <row r="5014" spans="14:15" x14ac:dyDescent="0.35">
      <c r="N5014" s="47">
        <v>44544</v>
      </c>
      <c r="O5014" s="95">
        <v>1.44</v>
      </c>
    </row>
    <row r="5015" spans="14:15" x14ac:dyDescent="0.35">
      <c r="N5015" s="47">
        <v>44545</v>
      </c>
      <c r="O5015" s="95">
        <v>1.47</v>
      </c>
    </row>
    <row r="5016" spans="14:15" x14ac:dyDescent="0.35">
      <c r="N5016" s="47">
        <v>44546</v>
      </c>
      <c r="O5016" s="95">
        <v>1.44</v>
      </c>
    </row>
    <row r="5017" spans="14:15" x14ac:dyDescent="0.35">
      <c r="N5017" s="47">
        <v>44547</v>
      </c>
      <c r="O5017" s="95">
        <v>1.41</v>
      </c>
    </row>
    <row r="5018" spans="14:15" x14ac:dyDescent="0.35">
      <c r="N5018" s="47">
        <v>44550</v>
      </c>
      <c r="O5018" s="95">
        <v>1.43</v>
      </c>
    </row>
    <row r="5019" spans="14:15" x14ac:dyDescent="0.35">
      <c r="N5019" s="47">
        <v>44551</v>
      </c>
      <c r="O5019" s="95">
        <v>1.48</v>
      </c>
    </row>
    <row r="5020" spans="14:15" x14ac:dyDescent="0.35">
      <c r="N5020" s="47">
        <v>44552</v>
      </c>
      <c r="O5020" s="95">
        <v>1.46</v>
      </c>
    </row>
    <row r="5021" spans="14:15" x14ac:dyDescent="0.35">
      <c r="N5021" s="47">
        <v>44553</v>
      </c>
      <c r="O5021" s="95">
        <v>1.5</v>
      </c>
    </row>
    <row r="5022" spans="14:15" x14ac:dyDescent="0.35">
      <c r="N5022" s="47">
        <v>44557</v>
      </c>
      <c r="O5022" s="95">
        <v>1.48</v>
      </c>
    </row>
    <row r="5023" spans="14:15" x14ac:dyDescent="0.35">
      <c r="N5023" s="47">
        <v>44558</v>
      </c>
      <c r="O5023" s="95">
        <v>1.49</v>
      </c>
    </row>
    <row r="5024" spans="14:15" x14ac:dyDescent="0.35">
      <c r="N5024" s="47">
        <v>44559</v>
      </c>
      <c r="O5024" s="95">
        <v>1.55</v>
      </c>
    </row>
    <row r="5025" spans="14:15" x14ac:dyDescent="0.35">
      <c r="N5025" s="47">
        <v>44560</v>
      </c>
      <c r="O5025" s="95">
        <v>1.52</v>
      </c>
    </row>
    <row r="5026" spans="14:15" x14ac:dyDescent="0.35">
      <c r="N5026" s="47">
        <v>44561</v>
      </c>
      <c r="O5026" s="95">
        <v>1.52</v>
      </c>
    </row>
    <row r="5027" spans="14:15" x14ac:dyDescent="0.35">
      <c r="N5027" s="47">
        <v>44564</v>
      </c>
      <c r="O5027" s="95">
        <v>1.63</v>
      </c>
    </row>
    <row r="5028" spans="14:15" x14ac:dyDescent="0.35">
      <c r="N5028" s="47">
        <v>44565</v>
      </c>
      <c r="O5028" s="95">
        <v>1.66</v>
      </c>
    </row>
    <row r="5029" spans="14:15" x14ac:dyDescent="0.35">
      <c r="N5029" s="47">
        <v>44566</v>
      </c>
      <c r="O5029" s="95">
        <v>1.71</v>
      </c>
    </row>
    <row r="5030" spans="14:15" x14ac:dyDescent="0.35">
      <c r="N5030" s="47">
        <v>44567</v>
      </c>
      <c r="O5030" s="95">
        <v>1.73</v>
      </c>
    </row>
    <row r="5031" spans="14:15" x14ac:dyDescent="0.35">
      <c r="N5031" s="47">
        <v>44568</v>
      </c>
      <c r="O5031" s="95">
        <v>1.76</v>
      </c>
    </row>
    <row r="5032" spans="14:15" x14ac:dyDescent="0.35">
      <c r="N5032" s="47">
        <v>44571</v>
      </c>
      <c r="O5032" s="95">
        <v>1.78</v>
      </c>
    </row>
    <row r="5033" spans="14:15" x14ac:dyDescent="0.35">
      <c r="N5033" s="47">
        <v>44572</v>
      </c>
      <c r="O5033" s="95">
        <v>1.75</v>
      </c>
    </row>
    <row r="5034" spans="14:15" x14ac:dyDescent="0.35">
      <c r="N5034" s="47">
        <v>44573</v>
      </c>
      <c r="O5034" s="95">
        <v>1.74</v>
      </c>
    </row>
    <row r="5035" spans="14:15" x14ac:dyDescent="0.35">
      <c r="N5035" s="47">
        <v>44574</v>
      </c>
      <c r="O5035" s="95">
        <v>1.7</v>
      </c>
    </row>
    <row r="5036" spans="14:15" x14ac:dyDescent="0.35">
      <c r="N5036" s="47">
        <v>44575</v>
      </c>
      <c r="O5036" s="95">
        <v>1.78</v>
      </c>
    </row>
    <row r="5037" spans="14:15" x14ac:dyDescent="0.35">
      <c r="N5037" s="47">
        <v>44579</v>
      </c>
      <c r="O5037" s="95">
        <v>1.87</v>
      </c>
    </row>
    <row r="5038" spans="14:15" x14ac:dyDescent="0.35">
      <c r="N5038" s="47">
        <v>44580</v>
      </c>
      <c r="O5038" s="95">
        <v>1.83</v>
      </c>
    </row>
    <row r="5039" spans="14:15" x14ac:dyDescent="0.35">
      <c r="N5039" s="47">
        <v>44581</v>
      </c>
      <c r="O5039" s="95">
        <v>1.83</v>
      </c>
    </row>
    <row r="5040" spans="14:15" x14ac:dyDescent="0.35">
      <c r="N5040" s="47">
        <v>44582</v>
      </c>
      <c r="O5040" s="95">
        <v>1.75</v>
      </c>
    </row>
    <row r="5041" spans="14:15" x14ac:dyDescent="0.35">
      <c r="N5041" s="47">
        <v>44585</v>
      </c>
      <c r="O5041" s="95">
        <v>1.75</v>
      </c>
    </row>
    <row r="5042" spans="14:15" x14ac:dyDescent="0.35">
      <c r="N5042" s="47">
        <v>44586</v>
      </c>
      <c r="O5042" s="95">
        <v>1.78</v>
      </c>
    </row>
    <row r="5043" spans="14:15" x14ac:dyDescent="0.35">
      <c r="N5043" s="47">
        <v>44587</v>
      </c>
      <c r="O5043" s="95">
        <v>1.85</v>
      </c>
    </row>
    <row r="5044" spans="14:15" x14ac:dyDescent="0.35">
      <c r="N5044" s="47">
        <v>44588</v>
      </c>
      <c r="O5044" s="95">
        <v>1.81</v>
      </c>
    </row>
    <row r="5045" spans="14:15" x14ac:dyDescent="0.35">
      <c r="N5045" s="47">
        <v>44589</v>
      </c>
      <c r="O5045" s="95">
        <v>1.78</v>
      </c>
    </row>
    <row r="5046" spans="14:15" x14ac:dyDescent="0.35">
      <c r="N5046" s="47">
        <v>44592</v>
      </c>
      <c r="O5046" s="95">
        <v>1.79</v>
      </c>
    </row>
    <row r="5047" spans="14:15" x14ac:dyDescent="0.35">
      <c r="N5047" s="47">
        <v>44593</v>
      </c>
      <c r="O5047" s="95">
        <v>1.81</v>
      </c>
    </row>
    <row r="5048" spans="14:15" x14ac:dyDescent="0.35">
      <c r="N5048" s="47">
        <v>44594</v>
      </c>
      <c r="O5048" s="95">
        <v>1.78</v>
      </c>
    </row>
    <row r="5049" spans="14:15" x14ac:dyDescent="0.35">
      <c r="N5049" s="47">
        <v>44595</v>
      </c>
      <c r="O5049" s="95">
        <v>1.82</v>
      </c>
    </row>
    <row r="5050" spans="14:15" x14ac:dyDescent="0.35">
      <c r="N5050" s="47">
        <v>44596</v>
      </c>
      <c r="O5050" s="95">
        <v>1.93</v>
      </c>
    </row>
    <row r="5051" spans="14:15" x14ac:dyDescent="0.35">
      <c r="N5051" s="47">
        <v>44599</v>
      </c>
      <c r="O5051" s="95">
        <v>1.92</v>
      </c>
    </row>
    <row r="5052" spans="14:15" x14ac:dyDescent="0.35">
      <c r="N5052" s="47">
        <v>44600</v>
      </c>
      <c r="O5052" s="95">
        <v>1.96</v>
      </c>
    </row>
    <row r="5053" spans="14:15" x14ac:dyDescent="0.35">
      <c r="N5053" s="47">
        <v>44601</v>
      </c>
      <c r="O5053" s="95">
        <v>1.94</v>
      </c>
    </row>
    <row r="5054" spans="14:15" x14ac:dyDescent="0.35">
      <c r="N5054" s="47">
        <v>44602</v>
      </c>
      <c r="O5054" s="95">
        <v>2.0299999999999998</v>
      </c>
    </row>
    <row r="5055" spans="14:15" x14ac:dyDescent="0.35">
      <c r="N5055" s="47">
        <v>44603</v>
      </c>
      <c r="O5055" s="95">
        <v>1.92</v>
      </c>
    </row>
    <row r="5056" spans="14:15" x14ac:dyDescent="0.35">
      <c r="N5056" s="47">
        <v>44606</v>
      </c>
      <c r="O5056" s="95">
        <v>1.98</v>
      </c>
    </row>
    <row r="5057" spans="14:15" x14ac:dyDescent="0.35">
      <c r="N5057" s="47">
        <v>44607</v>
      </c>
      <c r="O5057" s="95">
        <v>2.0499999999999998</v>
      </c>
    </row>
    <row r="5058" spans="14:15" x14ac:dyDescent="0.35">
      <c r="N5058" s="47">
        <v>44608</v>
      </c>
      <c r="O5058" s="95">
        <v>2.0299999999999998</v>
      </c>
    </row>
    <row r="5059" spans="14:15" x14ac:dyDescent="0.35">
      <c r="N5059" s="47">
        <v>44609</v>
      </c>
      <c r="O5059" s="95">
        <v>1.97</v>
      </c>
    </row>
    <row r="5060" spans="14:15" x14ac:dyDescent="0.35">
      <c r="N5060" s="47">
        <v>44610</v>
      </c>
      <c r="O5060" s="95">
        <v>1.92</v>
      </c>
    </row>
    <row r="5061" spans="14:15" x14ac:dyDescent="0.35">
      <c r="N5061" s="47">
        <v>44614</v>
      </c>
      <c r="O5061" s="95">
        <v>1.94</v>
      </c>
    </row>
    <row r="5062" spans="14:15" x14ac:dyDescent="0.35">
      <c r="N5062" s="47">
        <v>44615</v>
      </c>
      <c r="O5062" s="95">
        <v>1.99</v>
      </c>
    </row>
    <row r="5063" spans="14:15" x14ac:dyDescent="0.35">
      <c r="N5063" s="47">
        <v>44616</v>
      </c>
      <c r="O5063" s="95">
        <v>1.96</v>
      </c>
    </row>
    <row r="5064" spans="14:15" x14ac:dyDescent="0.35">
      <c r="N5064" s="47">
        <v>44617</v>
      </c>
      <c r="O5064" s="95">
        <v>1.97</v>
      </c>
    </row>
    <row r="5065" spans="14:15" x14ac:dyDescent="0.35">
      <c r="N5065" s="47">
        <v>44620</v>
      </c>
      <c r="O5065" s="95">
        <v>1.83</v>
      </c>
    </row>
    <row r="5066" spans="14:15" x14ac:dyDescent="0.35">
      <c r="N5066" s="47">
        <v>44621</v>
      </c>
      <c r="O5066" s="95">
        <v>1.72</v>
      </c>
    </row>
    <row r="5067" spans="14:15" x14ac:dyDescent="0.35">
      <c r="N5067" s="47">
        <v>44622</v>
      </c>
      <c r="O5067" s="95">
        <v>1.86</v>
      </c>
    </row>
    <row r="5068" spans="14:15" x14ac:dyDescent="0.35">
      <c r="N5068" s="47">
        <v>44623</v>
      </c>
      <c r="O5068" s="95">
        <v>1.86</v>
      </c>
    </row>
    <row r="5069" spans="14:15" x14ac:dyDescent="0.35">
      <c r="N5069" s="47">
        <v>44624</v>
      </c>
      <c r="O5069" s="95">
        <v>1.74</v>
      </c>
    </row>
    <row r="5070" spans="14:15" x14ac:dyDescent="0.35">
      <c r="N5070" s="47">
        <v>44627</v>
      </c>
      <c r="O5070" s="95">
        <v>1.78</v>
      </c>
    </row>
    <row r="5071" spans="14:15" x14ac:dyDescent="0.35">
      <c r="N5071" s="47">
        <v>44628</v>
      </c>
      <c r="O5071" s="95">
        <v>1.86</v>
      </c>
    </row>
    <row r="5072" spans="14:15" x14ac:dyDescent="0.35">
      <c r="N5072" s="47">
        <v>44629</v>
      </c>
      <c r="O5072" s="95">
        <v>1.94</v>
      </c>
    </row>
    <row r="5073" spans="14:15" x14ac:dyDescent="0.35">
      <c r="N5073" s="47">
        <v>44630</v>
      </c>
      <c r="O5073" s="95">
        <v>1.98</v>
      </c>
    </row>
    <row r="5074" spans="14:15" x14ac:dyDescent="0.35">
      <c r="N5074" s="47">
        <v>44631</v>
      </c>
      <c r="O5074" s="95">
        <v>2</v>
      </c>
    </row>
    <row r="5075" spans="14:15" x14ac:dyDescent="0.35">
      <c r="N5075" s="47">
        <v>44634</v>
      </c>
      <c r="O5075" s="95">
        <v>2.14</v>
      </c>
    </row>
    <row r="5076" spans="14:15" x14ac:dyDescent="0.35">
      <c r="N5076" s="47">
        <v>44635</v>
      </c>
      <c r="O5076" s="95">
        <v>2.15</v>
      </c>
    </row>
    <row r="5077" spans="14:15" x14ac:dyDescent="0.35">
      <c r="N5077" s="47">
        <v>44636</v>
      </c>
      <c r="O5077" s="95">
        <v>2.19</v>
      </c>
    </row>
    <row r="5078" spans="14:15" x14ac:dyDescent="0.35">
      <c r="N5078" s="47">
        <v>44637</v>
      </c>
      <c r="O5078" s="95">
        <v>2.2000000000000002</v>
      </c>
    </row>
    <row r="5079" spans="14:15" x14ac:dyDescent="0.35">
      <c r="N5079" s="47">
        <v>44638</v>
      </c>
      <c r="O5079" s="95">
        <v>2.14</v>
      </c>
    </row>
    <row r="5080" spans="14:15" x14ac:dyDescent="0.35">
      <c r="N5080" s="47">
        <v>44641</v>
      </c>
      <c r="O5080" s="95">
        <v>2.3199999999999998</v>
      </c>
    </row>
    <row r="5081" spans="14:15" x14ac:dyDescent="0.35">
      <c r="N5081" s="47">
        <v>44642</v>
      </c>
      <c r="O5081" s="95">
        <v>2.38</v>
      </c>
    </row>
    <row r="5082" spans="14:15" x14ac:dyDescent="0.35">
      <c r="N5082" s="47">
        <v>44643</v>
      </c>
      <c r="O5082" s="95">
        <v>2.3199999999999998</v>
      </c>
    </row>
    <row r="5083" spans="14:15" x14ac:dyDescent="0.35">
      <c r="N5083" s="47">
        <v>44644</v>
      </c>
      <c r="O5083" s="95">
        <v>2.34</v>
      </c>
    </row>
    <row r="5084" spans="14:15" x14ac:dyDescent="0.35">
      <c r="N5084" s="47">
        <v>44645</v>
      </c>
      <c r="O5084" s="95">
        <v>2.48</v>
      </c>
    </row>
    <row r="5085" spans="14:15" x14ac:dyDescent="0.35">
      <c r="N5085" s="47">
        <v>44648</v>
      </c>
      <c r="O5085" s="95">
        <v>2.46</v>
      </c>
    </row>
    <row r="5086" spans="14:15" x14ac:dyDescent="0.35">
      <c r="N5086" s="47">
        <v>44649</v>
      </c>
      <c r="O5086" s="95">
        <v>2.41</v>
      </c>
    </row>
    <row r="5087" spans="14:15" x14ac:dyDescent="0.35">
      <c r="N5087" s="47">
        <v>44650</v>
      </c>
      <c r="O5087" s="95">
        <v>2.35</v>
      </c>
    </row>
    <row r="5088" spans="14:15" x14ac:dyDescent="0.35">
      <c r="N5088" s="47">
        <v>44651</v>
      </c>
      <c r="O5088" s="95">
        <v>2.3199999999999998</v>
      </c>
    </row>
    <row r="5089" spans="14:15" x14ac:dyDescent="0.35">
      <c r="N5089" s="47">
        <v>44652</v>
      </c>
      <c r="O5089" s="95">
        <v>2.39</v>
      </c>
    </row>
    <row r="5090" spans="14:15" x14ac:dyDescent="0.35">
      <c r="N5090" s="47">
        <v>44655</v>
      </c>
      <c r="O5090" s="95">
        <v>2.42</v>
      </c>
    </row>
    <row r="5091" spans="14:15" x14ac:dyDescent="0.35">
      <c r="N5091" s="47">
        <v>44656</v>
      </c>
      <c r="O5091" s="95">
        <v>2.54</v>
      </c>
    </row>
    <row r="5092" spans="14:15" x14ac:dyDescent="0.35">
      <c r="N5092" s="47">
        <v>44657</v>
      </c>
      <c r="O5092" s="95">
        <v>2.61</v>
      </c>
    </row>
    <row r="5093" spans="14:15" x14ac:dyDescent="0.35">
      <c r="N5093" s="47">
        <v>44658</v>
      </c>
      <c r="O5093" s="95">
        <v>2.66</v>
      </c>
    </row>
    <row r="5094" spans="14:15" x14ac:dyDescent="0.35">
      <c r="N5094" s="47">
        <v>44659</v>
      </c>
      <c r="O5094" s="95">
        <v>2.72</v>
      </c>
    </row>
    <row r="5095" spans="14:15" x14ac:dyDescent="0.35">
      <c r="N5095" s="47">
        <v>44662</v>
      </c>
      <c r="O5095" s="95">
        <v>2.79</v>
      </c>
    </row>
    <row r="5096" spans="14:15" x14ac:dyDescent="0.35">
      <c r="N5096" s="47">
        <v>44663</v>
      </c>
      <c r="O5096" s="95">
        <v>2.72</v>
      </c>
    </row>
    <row r="5097" spans="14:15" x14ac:dyDescent="0.35">
      <c r="N5097" s="47">
        <v>44664</v>
      </c>
      <c r="O5097" s="95">
        <v>2.7</v>
      </c>
    </row>
    <row r="5098" spans="14:15" x14ac:dyDescent="0.35">
      <c r="N5098" s="47">
        <v>44665</v>
      </c>
      <c r="O5098" s="95">
        <v>2.83</v>
      </c>
    </row>
    <row r="5099" spans="14:15" x14ac:dyDescent="0.35">
      <c r="N5099" s="47">
        <v>44669</v>
      </c>
      <c r="O5099" s="95">
        <v>2.85</v>
      </c>
    </row>
    <row r="5100" spans="14:15" x14ac:dyDescent="0.35">
      <c r="N5100" s="47">
        <v>44670</v>
      </c>
      <c r="O5100" s="95">
        <v>2.93</v>
      </c>
    </row>
    <row r="5101" spans="14:15" x14ac:dyDescent="0.35">
      <c r="N5101" s="47">
        <v>44671</v>
      </c>
      <c r="O5101" s="95">
        <v>2.85</v>
      </c>
    </row>
    <row r="5102" spans="14:15" x14ac:dyDescent="0.35">
      <c r="N5102" s="47">
        <v>44672</v>
      </c>
      <c r="O5102" s="95">
        <v>2.9</v>
      </c>
    </row>
    <row r="5103" spans="14:15" x14ac:dyDescent="0.35">
      <c r="N5103" s="47">
        <v>44673</v>
      </c>
      <c r="O5103" s="95">
        <v>2.9</v>
      </c>
    </row>
    <row r="5104" spans="14:15" x14ac:dyDescent="0.35">
      <c r="N5104" s="47">
        <v>44676</v>
      </c>
      <c r="O5104" s="95">
        <v>2.81</v>
      </c>
    </row>
    <row r="5105" spans="14:15" x14ac:dyDescent="0.35">
      <c r="N5105" s="47">
        <v>44677</v>
      </c>
      <c r="O5105" s="95">
        <v>2.77</v>
      </c>
    </row>
    <row r="5106" spans="14:15" x14ac:dyDescent="0.35">
      <c r="N5106" s="47">
        <v>44678</v>
      </c>
      <c r="O5106" s="95">
        <v>2.82</v>
      </c>
    </row>
    <row r="5107" spans="14:15" x14ac:dyDescent="0.35">
      <c r="N5107" s="47">
        <v>44679</v>
      </c>
      <c r="O5107" s="95">
        <v>2.85</v>
      </c>
    </row>
    <row r="5108" spans="14:15" x14ac:dyDescent="0.35">
      <c r="N5108" s="47">
        <v>44680</v>
      </c>
      <c r="O5108" s="95">
        <v>2.89</v>
      </c>
    </row>
    <row r="5109" spans="14:15" x14ac:dyDescent="0.35">
      <c r="N5109" s="47">
        <v>44683</v>
      </c>
      <c r="O5109" s="95">
        <v>2.99</v>
      </c>
    </row>
    <row r="5110" spans="14:15" x14ac:dyDescent="0.35">
      <c r="N5110" s="47">
        <v>44684</v>
      </c>
      <c r="O5110" s="95">
        <v>2.97</v>
      </c>
    </row>
    <row r="5111" spans="14:15" x14ac:dyDescent="0.35">
      <c r="N5111" s="47">
        <v>44685</v>
      </c>
      <c r="O5111" s="95">
        <v>2.93</v>
      </c>
    </row>
    <row r="5112" spans="14:15" x14ac:dyDescent="0.35">
      <c r="N5112" s="47">
        <v>44686</v>
      </c>
      <c r="O5112" s="95">
        <v>3.05</v>
      </c>
    </row>
    <row r="5113" spans="14:15" x14ac:dyDescent="0.35">
      <c r="N5113" s="47">
        <v>44687</v>
      </c>
      <c r="O5113" s="95">
        <v>3.12</v>
      </c>
    </row>
    <row r="5114" spans="14:15" x14ac:dyDescent="0.35">
      <c r="N5114" s="47">
        <v>44690</v>
      </c>
      <c r="O5114" s="95">
        <v>3.05</v>
      </c>
    </row>
    <row r="5115" spans="14:15" x14ac:dyDescent="0.35">
      <c r="N5115" s="47">
        <v>44691</v>
      </c>
      <c r="O5115" s="95">
        <v>2.99</v>
      </c>
    </row>
    <row r="5116" spans="14:15" x14ac:dyDescent="0.35">
      <c r="N5116" s="47">
        <v>44692</v>
      </c>
      <c r="O5116" s="95">
        <v>2.91</v>
      </c>
    </row>
    <row r="5117" spans="14:15" x14ac:dyDescent="0.35">
      <c r="N5117" s="47">
        <v>44693</v>
      </c>
      <c r="O5117" s="95">
        <v>2.84</v>
      </c>
    </row>
    <row r="5118" spans="14:15" x14ac:dyDescent="0.35">
      <c r="N5118" s="47">
        <v>44694</v>
      </c>
      <c r="O5118" s="95">
        <v>2.93</v>
      </c>
    </row>
    <row r="5119" spans="14:15" x14ac:dyDescent="0.35">
      <c r="N5119" s="47">
        <v>44697</v>
      </c>
      <c r="O5119" s="95">
        <v>2.88</v>
      </c>
    </row>
    <row r="5120" spans="14:15" x14ac:dyDescent="0.35">
      <c r="N5120" s="47">
        <v>44698</v>
      </c>
      <c r="O5120" s="95">
        <v>2.98</v>
      </c>
    </row>
    <row r="5121" spans="14:15" x14ac:dyDescent="0.35">
      <c r="N5121" s="47">
        <v>44699</v>
      </c>
      <c r="O5121" s="95">
        <v>2.89</v>
      </c>
    </row>
    <row r="5122" spans="14:15" x14ac:dyDescent="0.35">
      <c r="N5122" s="47">
        <v>44700</v>
      </c>
      <c r="O5122" s="95">
        <v>2.84</v>
      </c>
    </row>
    <row r="5123" spans="14:15" x14ac:dyDescent="0.35">
      <c r="N5123" s="47">
        <v>44701</v>
      </c>
      <c r="O5123" s="95">
        <v>2.78</v>
      </c>
    </row>
    <row r="5124" spans="14:15" x14ac:dyDescent="0.35">
      <c r="N5124" s="47">
        <v>44704</v>
      </c>
      <c r="O5124" s="95">
        <v>2.86</v>
      </c>
    </row>
    <row r="5125" spans="14:15" x14ac:dyDescent="0.35">
      <c r="N5125" s="47">
        <v>44705</v>
      </c>
      <c r="O5125" s="95">
        <v>2.76</v>
      </c>
    </row>
    <row r="5126" spans="14:15" x14ac:dyDescent="0.35">
      <c r="N5126" s="47">
        <v>44706</v>
      </c>
      <c r="O5126" s="95">
        <v>2.75</v>
      </c>
    </row>
    <row r="5127" spans="14:15" x14ac:dyDescent="0.35">
      <c r="N5127" s="47">
        <v>44707</v>
      </c>
      <c r="O5127" s="95">
        <v>2.75</v>
      </c>
    </row>
    <row r="5128" spans="14:15" x14ac:dyDescent="0.35">
      <c r="N5128" s="47">
        <v>44708</v>
      </c>
      <c r="O5128" s="95">
        <v>2.74</v>
      </c>
    </row>
    <row r="5129" spans="14:15" x14ac:dyDescent="0.35">
      <c r="N5129" s="47">
        <v>44712</v>
      </c>
      <c r="O5129" s="95">
        <v>2.85</v>
      </c>
    </row>
    <row r="5130" spans="14:15" x14ac:dyDescent="0.35">
      <c r="N5130" s="47">
        <v>44713</v>
      </c>
      <c r="O5130" s="95">
        <v>2.94</v>
      </c>
    </row>
    <row r="5131" spans="14:15" x14ac:dyDescent="0.35">
      <c r="N5131" s="47">
        <v>44714</v>
      </c>
      <c r="O5131" s="95">
        <v>2.92</v>
      </c>
    </row>
    <row r="5132" spans="14:15" x14ac:dyDescent="0.35">
      <c r="N5132" s="47">
        <v>44715</v>
      </c>
      <c r="O5132" s="95">
        <v>2.96</v>
      </c>
    </row>
    <row r="5133" spans="14:15" x14ac:dyDescent="0.35">
      <c r="N5133" s="47">
        <v>44718</v>
      </c>
      <c r="O5133" s="95">
        <v>3.04</v>
      </c>
    </row>
    <row r="5134" spans="14:15" x14ac:dyDescent="0.35">
      <c r="N5134" s="47">
        <v>44719</v>
      </c>
      <c r="O5134" s="95">
        <v>2.98</v>
      </c>
    </row>
    <row r="5135" spans="14:15" x14ac:dyDescent="0.35">
      <c r="N5135" s="47">
        <v>44720</v>
      </c>
      <c r="O5135" s="95">
        <v>3.03</v>
      </c>
    </row>
    <row r="5136" spans="14:15" x14ac:dyDescent="0.35">
      <c r="N5136" s="47">
        <v>44721</v>
      </c>
      <c r="O5136" s="95">
        <v>3.04</v>
      </c>
    </row>
    <row r="5137" spans="14:15" x14ac:dyDescent="0.35">
      <c r="N5137" s="47">
        <v>44722</v>
      </c>
      <c r="O5137" s="95">
        <v>3.15</v>
      </c>
    </row>
    <row r="5138" spans="14:15" x14ac:dyDescent="0.35">
      <c r="N5138" s="47">
        <v>44725</v>
      </c>
      <c r="O5138" s="95">
        <v>3.43</v>
      </c>
    </row>
    <row r="5139" spans="14:15" x14ac:dyDescent="0.35">
      <c r="N5139" s="47">
        <v>44726</v>
      </c>
      <c r="O5139" s="95">
        <v>3.49</v>
      </c>
    </row>
    <row r="5140" spans="14:15" x14ac:dyDescent="0.35">
      <c r="N5140" s="47">
        <v>44727</v>
      </c>
      <c r="O5140" s="95">
        <v>3.33</v>
      </c>
    </row>
    <row r="5141" spans="14:15" x14ac:dyDescent="0.35">
      <c r="N5141" s="47">
        <v>44728</v>
      </c>
      <c r="O5141" s="95">
        <v>3.28</v>
      </c>
    </row>
    <row r="5142" spans="14:15" x14ac:dyDescent="0.35">
      <c r="N5142" s="47">
        <v>44729</v>
      </c>
      <c r="O5142" s="95">
        <v>3.25</v>
      </c>
    </row>
    <row r="5143" spans="14:15" x14ac:dyDescent="0.35">
      <c r="N5143" s="47">
        <v>44733</v>
      </c>
      <c r="O5143" s="95">
        <v>3.31</v>
      </c>
    </row>
    <row r="5144" spans="14:15" x14ac:dyDescent="0.35">
      <c r="N5144" s="47">
        <v>44734</v>
      </c>
      <c r="O5144" s="95">
        <v>3.16</v>
      </c>
    </row>
    <row r="5145" spans="14:15" x14ac:dyDescent="0.35">
      <c r="N5145" s="47">
        <v>44735</v>
      </c>
      <c r="O5145" s="95">
        <v>3.09</v>
      </c>
    </row>
    <row r="5146" spans="14:15" x14ac:dyDescent="0.35">
      <c r="N5146" s="47">
        <v>44736</v>
      </c>
      <c r="O5146" s="95">
        <v>3.13</v>
      </c>
    </row>
    <row r="5147" spans="14:15" x14ac:dyDescent="0.35">
      <c r="N5147" s="47">
        <v>44739</v>
      </c>
      <c r="O5147" s="95">
        <v>3.2</v>
      </c>
    </row>
    <row r="5148" spans="14:15" x14ac:dyDescent="0.35">
      <c r="N5148" s="47">
        <v>44740</v>
      </c>
      <c r="O5148" s="95">
        <v>3.2</v>
      </c>
    </row>
    <row r="5149" spans="14:15" x14ac:dyDescent="0.35">
      <c r="N5149" s="47">
        <v>44741</v>
      </c>
      <c r="O5149" s="95">
        <v>3.1</v>
      </c>
    </row>
    <row r="5150" spans="14:15" x14ac:dyDescent="0.35">
      <c r="N5150" s="47">
        <v>44742</v>
      </c>
      <c r="O5150" s="95">
        <v>2.98</v>
      </c>
    </row>
    <row r="5151" spans="14:15" x14ac:dyDescent="0.35">
      <c r="N5151" s="47">
        <v>44743</v>
      </c>
      <c r="O5151" s="95">
        <v>2.88</v>
      </c>
    </row>
    <row r="5152" spans="14:15" x14ac:dyDescent="0.35">
      <c r="N5152" s="47">
        <v>44747</v>
      </c>
      <c r="O5152" s="95">
        <v>2.82</v>
      </c>
    </row>
    <row r="5153" spans="14:15" x14ac:dyDescent="0.35">
      <c r="N5153" s="47">
        <v>44748</v>
      </c>
      <c r="O5153" s="95">
        <v>2.93</v>
      </c>
    </row>
    <row r="5154" spans="14:15" x14ac:dyDescent="0.35">
      <c r="N5154" s="47">
        <v>44749</v>
      </c>
      <c r="O5154" s="95">
        <v>3.01</v>
      </c>
    </row>
    <row r="5155" spans="14:15" x14ac:dyDescent="0.35">
      <c r="N5155" s="47">
        <v>44750</v>
      </c>
      <c r="O5155" s="95">
        <v>3.09</v>
      </c>
    </row>
    <row r="5156" spans="14:15" x14ac:dyDescent="0.35">
      <c r="N5156" s="47">
        <v>44753</v>
      </c>
      <c r="O5156" s="95">
        <v>2.99</v>
      </c>
    </row>
    <row r="5157" spans="14:15" x14ac:dyDescent="0.35">
      <c r="N5157" s="47">
        <v>44754</v>
      </c>
      <c r="O5157" s="95">
        <v>2.96</v>
      </c>
    </row>
    <row r="5158" spans="14:15" x14ac:dyDescent="0.35">
      <c r="N5158" s="47">
        <v>44755</v>
      </c>
      <c r="O5158" s="95">
        <v>2.91</v>
      </c>
    </row>
    <row r="5159" spans="14:15" x14ac:dyDescent="0.35">
      <c r="N5159" s="47">
        <v>44756</v>
      </c>
      <c r="O5159" s="95">
        <v>2.96</v>
      </c>
    </row>
    <row r="5160" spans="14:15" x14ac:dyDescent="0.35">
      <c r="N5160" s="47">
        <v>44757</v>
      </c>
      <c r="O5160" s="95">
        <v>2.93</v>
      </c>
    </row>
    <row r="5161" spans="14:15" x14ac:dyDescent="0.35">
      <c r="N5161" s="47">
        <v>44760</v>
      </c>
      <c r="O5161" s="95">
        <v>2.96</v>
      </c>
    </row>
    <row r="5162" spans="14:15" x14ac:dyDescent="0.35">
      <c r="N5162" s="47">
        <v>44761</v>
      </c>
      <c r="O5162" s="95">
        <v>3.01</v>
      </c>
    </row>
    <row r="5163" spans="14:15" x14ac:dyDescent="0.35">
      <c r="N5163" s="47">
        <v>44762</v>
      </c>
      <c r="O5163" s="95">
        <v>3.04</v>
      </c>
    </row>
    <row r="5164" spans="14:15" x14ac:dyDescent="0.35">
      <c r="N5164" s="47">
        <v>44763</v>
      </c>
      <c r="O5164" s="95">
        <v>2.91</v>
      </c>
    </row>
    <row r="5165" spans="14:15" x14ac:dyDescent="0.35">
      <c r="N5165" s="47">
        <v>44764</v>
      </c>
      <c r="O5165" s="95">
        <v>2.77</v>
      </c>
    </row>
    <row r="5166" spans="14:15" x14ac:dyDescent="0.35">
      <c r="N5166" s="47">
        <v>44767</v>
      </c>
      <c r="O5166" s="95">
        <v>2.81</v>
      </c>
    </row>
    <row r="5167" spans="14:15" x14ac:dyDescent="0.35">
      <c r="N5167" s="47">
        <v>44768</v>
      </c>
      <c r="O5167" s="95">
        <v>2.81</v>
      </c>
    </row>
    <row r="5168" spans="14:15" x14ac:dyDescent="0.35">
      <c r="N5168" s="47">
        <v>44769</v>
      </c>
      <c r="O5168" s="95">
        <v>2.78</v>
      </c>
    </row>
    <row r="5169" spans="14:15" x14ac:dyDescent="0.35">
      <c r="N5169" s="47">
        <v>44770</v>
      </c>
      <c r="O5169" s="95">
        <v>2.68</v>
      </c>
    </row>
    <row r="5170" spans="14:15" x14ac:dyDescent="0.35">
      <c r="N5170" s="47">
        <v>44771</v>
      </c>
      <c r="O5170" s="95">
        <v>2.67</v>
      </c>
    </row>
    <row r="5171" spans="14:15" x14ac:dyDescent="0.35">
      <c r="N5171" s="47">
        <v>44774</v>
      </c>
      <c r="O5171" s="95">
        <v>2.6</v>
      </c>
    </row>
    <row r="5172" spans="14:15" x14ac:dyDescent="0.35">
      <c r="N5172" s="47">
        <v>44775</v>
      </c>
      <c r="O5172" s="95">
        <v>2.75</v>
      </c>
    </row>
    <row r="5173" spans="14:15" x14ac:dyDescent="0.35">
      <c r="N5173" s="47">
        <v>44776</v>
      </c>
      <c r="O5173" s="95">
        <v>2.73</v>
      </c>
    </row>
    <row r="5174" spans="14:15" x14ac:dyDescent="0.35">
      <c r="N5174" s="47">
        <v>44777</v>
      </c>
      <c r="O5174" s="95">
        <v>2.68</v>
      </c>
    </row>
    <row r="5175" spans="14:15" x14ac:dyDescent="0.35">
      <c r="N5175" s="47">
        <v>44778</v>
      </c>
      <c r="O5175" s="95">
        <v>2.83</v>
      </c>
    </row>
    <row r="5176" spans="14:15" x14ac:dyDescent="0.35">
      <c r="N5176" s="47">
        <v>44781</v>
      </c>
      <c r="O5176" s="95">
        <v>2.77</v>
      </c>
    </row>
    <row r="5177" spans="14:15" x14ac:dyDescent="0.35">
      <c r="N5177" s="47">
        <v>44782</v>
      </c>
      <c r="O5177" s="95">
        <v>2.8</v>
      </c>
    </row>
    <row r="5178" spans="14:15" x14ac:dyDescent="0.35">
      <c r="N5178" s="47">
        <v>44783</v>
      </c>
      <c r="O5178" s="95">
        <v>2.78</v>
      </c>
    </row>
    <row r="5179" spans="14:15" x14ac:dyDescent="0.35">
      <c r="N5179" s="47">
        <v>44784</v>
      </c>
      <c r="O5179" s="95">
        <v>2.87</v>
      </c>
    </row>
    <row r="5180" spans="14:15" x14ac:dyDescent="0.35">
      <c r="N5180" s="47">
        <v>44785</v>
      </c>
      <c r="O5180" s="95">
        <v>2.84</v>
      </c>
    </row>
    <row r="5181" spans="14:15" x14ac:dyDescent="0.35">
      <c r="N5181" s="47">
        <v>44788</v>
      </c>
      <c r="O5181" s="95">
        <v>2.79</v>
      </c>
    </row>
    <row r="5182" spans="14:15" x14ac:dyDescent="0.35">
      <c r="N5182" s="47">
        <v>44789</v>
      </c>
      <c r="O5182" s="95">
        <v>2.82</v>
      </c>
    </row>
    <row r="5183" spans="14:15" x14ac:dyDescent="0.35">
      <c r="N5183" s="47">
        <v>44790</v>
      </c>
      <c r="O5183" s="95">
        <v>2.89</v>
      </c>
    </row>
    <row r="5184" spans="14:15" x14ac:dyDescent="0.35">
      <c r="N5184" s="47">
        <v>44791</v>
      </c>
      <c r="O5184" s="95">
        <v>2.88</v>
      </c>
    </row>
    <row r="5185" spans="14:15" x14ac:dyDescent="0.35">
      <c r="N5185" s="47">
        <v>44792</v>
      </c>
      <c r="O5185" s="95">
        <v>2.98</v>
      </c>
    </row>
    <row r="5186" spans="14:15" x14ac:dyDescent="0.35">
      <c r="N5186" s="47">
        <v>44795</v>
      </c>
      <c r="O5186" s="95">
        <v>3.03</v>
      </c>
    </row>
    <row r="5187" spans="14:15" x14ac:dyDescent="0.35">
      <c r="N5187" s="47">
        <v>44796</v>
      </c>
      <c r="O5187" s="95">
        <v>3.05</v>
      </c>
    </row>
    <row r="5188" spans="14:15" x14ac:dyDescent="0.35">
      <c r="N5188" s="47">
        <v>44797</v>
      </c>
      <c r="O5188" s="95">
        <v>3.11</v>
      </c>
    </row>
    <row r="5189" spans="14:15" x14ac:dyDescent="0.35">
      <c r="N5189" s="47">
        <v>44798</v>
      </c>
      <c r="O5189" s="95">
        <v>3.03</v>
      </c>
    </row>
    <row r="5190" spans="14:15" x14ac:dyDescent="0.35">
      <c r="N5190" s="47">
        <v>44799</v>
      </c>
      <c r="O5190" s="95">
        <v>3.04</v>
      </c>
    </row>
    <row r="5191" spans="14:15" x14ac:dyDescent="0.35">
      <c r="N5191" s="47">
        <v>44802</v>
      </c>
      <c r="O5191" s="95">
        <v>3.12</v>
      </c>
    </row>
    <row r="5192" spans="14:15" x14ac:dyDescent="0.35">
      <c r="N5192" s="47">
        <v>44803</v>
      </c>
      <c r="O5192" s="95">
        <v>3.11</v>
      </c>
    </row>
    <row r="5193" spans="14:15" x14ac:dyDescent="0.35">
      <c r="N5193" s="47">
        <v>44804</v>
      </c>
      <c r="O5193" s="95">
        <v>3.15</v>
      </c>
    </row>
    <row r="5194" spans="14:15" x14ac:dyDescent="0.35">
      <c r="N5194" s="47">
        <v>44805</v>
      </c>
      <c r="O5194" s="95">
        <v>3.26</v>
      </c>
    </row>
    <row r="5195" spans="14:15" x14ac:dyDescent="0.35">
      <c r="N5195" s="47">
        <v>44806</v>
      </c>
      <c r="O5195" s="95">
        <v>3.2</v>
      </c>
    </row>
    <row r="5196" spans="14:15" x14ac:dyDescent="0.35">
      <c r="N5196" s="47">
        <v>44810</v>
      </c>
      <c r="O5196" s="95">
        <v>3.33</v>
      </c>
    </row>
    <row r="5197" spans="14:15" x14ac:dyDescent="0.35">
      <c r="N5197" s="47">
        <v>44811</v>
      </c>
      <c r="O5197" s="95">
        <v>3.27</v>
      </c>
    </row>
    <row r="5198" spans="14:15" x14ac:dyDescent="0.35">
      <c r="N5198" s="47">
        <v>44812</v>
      </c>
      <c r="O5198" s="95">
        <v>3.29</v>
      </c>
    </row>
    <row r="5199" spans="14:15" x14ac:dyDescent="0.35">
      <c r="N5199" s="47">
        <v>44813</v>
      </c>
      <c r="O5199" s="95">
        <v>3.33</v>
      </c>
    </row>
    <row r="5200" spans="14:15" x14ac:dyDescent="0.35">
      <c r="N5200" s="47">
        <v>44816</v>
      </c>
      <c r="O5200" s="95">
        <v>3.37</v>
      </c>
    </row>
    <row r="5201" spans="14:15" x14ac:dyDescent="0.35">
      <c r="N5201" s="47">
        <v>44817</v>
      </c>
      <c r="O5201" s="95">
        <v>3.42</v>
      </c>
    </row>
    <row r="5202" spans="14:15" x14ac:dyDescent="0.35">
      <c r="N5202" s="47">
        <v>44818</v>
      </c>
      <c r="O5202" s="95">
        <v>3.41</v>
      </c>
    </row>
    <row r="5203" spans="14:15" x14ac:dyDescent="0.35">
      <c r="N5203" s="47">
        <v>44819</v>
      </c>
      <c r="O5203" s="95">
        <v>3.45</v>
      </c>
    </row>
    <row r="5204" spans="14:15" x14ac:dyDescent="0.35">
      <c r="N5204" s="47">
        <v>44820</v>
      </c>
      <c r="O5204" s="95">
        <v>3.45</v>
      </c>
    </row>
    <row r="5205" spans="14:15" x14ac:dyDescent="0.35">
      <c r="N5205" s="47">
        <v>44823</v>
      </c>
      <c r="O5205" s="95">
        <v>3.49</v>
      </c>
    </row>
    <row r="5206" spans="14:15" x14ac:dyDescent="0.35">
      <c r="N5206" s="47">
        <v>44824</v>
      </c>
      <c r="O5206" s="95">
        <v>3.57</v>
      </c>
    </row>
    <row r="5207" spans="14:15" x14ac:dyDescent="0.35">
      <c r="N5207" s="47">
        <v>44825</v>
      </c>
      <c r="O5207" s="95">
        <v>3.51</v>
      </c>
    </row>
    <row r="5208" spans="14:15" x14ac:dyDescent="0.35">
      <c r="N5208" s="47">
        <v>44826</v>
      </c>
      <c r="O5208" s="95">
        <v>3.7</v>
      </c>
    </row>
    <row r="5209" spans="14:15" x14ac:dyDescent="0.35">
      <c r="N5209" s="47">
        <v>44827</v>
      </c>
      <c r="O5209" s="95">
        <v>3.69</v>
      </c>
    </row>
    <row r="5210" spans="14:15" x14ac:dyDescent="0.35">
      <c r="N5210" s="47">
        <v>44830</v>
      </c>
      <c r="O5210" s="95">
        <v>3.88</v>
      </c>
    </row>
    <row r="5211" spans="14:15" x14ac:dyDescent="0.35">
      <c r="N5211" s="47">
        <v>44831</v>
      </c>
      <c r="O5211" s="95">
        <v>3.97</v>
      </c>
    </row>
    <row r="5212" spans="14:15" x14ac:dyDescent="0.35">
      <c r="N5212" s="47">
        <v>44832</v>
      </c>
      <c r="O5212" s="95">
        <v>3.72</v>
      </c>
    </row>
    <row r="5213" spans="14:15" x14ac:dyDescent="0.35">
      <c r="N5213" s="47">
        <v>44833</v>
      </c>
      <c r="O5213" s="95">
        <v>3.76</v>
      </c>
    </row>
    <row r="5214" spans="14:15" x14ac:dyDescent="0.35">
      <c r="N5214" s="47">
        <v>44834</v>
      </c>
      <c r="O5214" s="95">
        <v>3.83</v>
      </c>
    </row>
    <row r="5215" spans="14:15" x14ac:dyDescent="0.35">
      <c r="N5215" s="47">
        <v>44837</v>
      </c>
      <c r="O5215" s="95">
        <v>3.67</v>
      </c>
    </row>
    <row r="5216" spans="14:15" x14ac:dyDescent="0.35">
      <c r="N5216" s="47">
        <v>44838</v>
      </c>
      <c r="O5216" s="95">
        <v>3.62</v>
      </c>
    </row>
    <row r="5217" spans="14:15" x14ac:dyDescent="0.35">
      <c r="N5217" s="47">
        <v>44839</v>
      </c>
      <c r="O5217" s="95">
        <v>3.76</v>
      </c>
    </row>
    <row r="5218" spans="14:15" x14ac:dyDescent="0.35">
      <c r="N5218" s="47">
        <v>44840</v>
      </c>
      <c r="O5218" s="95">
        <v>3.83</v>
      </c>
    </row>
    <row r="5219" spans="14:15" x14ac:dyDescent="0.35">
      <c r="N5219" s="47">
        <v>44841</v>
      </c>
      <c r="O5219" s="95">
        <v>3.89</v>
      </c>
    </row>
    <row r="5220" spans="14:15" x14ac:dyDescent="0.35">
      <c r="N5220" s="47">
        <v>44845</v>
      </c>
      <c r="O5220" s="95">
        <v>3.93</v>
      </c>
    </row>
    <row r="5221" spans="14:15" x14ac:dyDescent="0.35">
      <c r="N5221" s="47">
        <v>44846</v>
      </c>
      <c r="O5221" s="95">
        <v>3.91</v>
      </c>
    </row>
    <row r="5222" spans="14:15" x14ac:dyDescent="0.35">
      <c r="N5222" s="47">
        <v>44847</v>
      </c>
      <c r="O5222" s="95">
        <v>3.97</v>
      </c>
    </row>
    <row r="5223" spans="14:15" x14ac:dyDescent="0.35">
      <c r="N5223" s="47">
        <v>44848</v>
      </c>
      <c r="O5223" s="95">
        <v>4</v>
      </c>
    </row>
    <row r="5224" spans="14:15" x14ac:dyDescent="0.35">
      <c r="N5224" s="47">
        <v>44851</v>
      </c>
      <c r="O5224" s="95">
        <v>4.0199999999999996</v>
      </c>
    </row>
    <row r="5225" spans="14:15" x14ac:dyDescent="0.35">
      <c r="N5225" s="47">
        <v>44852</v>
      </c>
      <c r="O5225" s="95">
        <v>4.01</v>
      </c>
    </row>
    <row r="5226" spans="14:15" x14ac:dyDescent="0.35">
      <c r="N5226" s="47">
        <v>44853</v>
      </c>
      <c r="O5226" s="95">
        <v>4.1399999999999997</v>
      </c>
    </row>
    <row r="5227" spans="14:15" x14ac:dyDescent="0.35">
      <c r="N5227" s="47">
        <v>44854</v>
      </c>
      <c r="O5227" s="95">
        <v>4.24</v>
      </c>
    </row>
    <row r="5228" spans="14:15" x14ac:dyDescent="0.35">
      <c r="N5228" s="47">
        <v>44855</v>
      </c>
      <c r="O5228" s="95">
        <v>4.21</v>
      </c>
    </row>
    <row r="5229" spans="14:15" x14ac:dyDescent="0.35">
      <c r="N5229" s="47">
        <v>44858</v>
      </c>
      <c r="O5229" s="95">
        <v>4.25</v>
      </c>
    </row>
    <row r="5230" spans="14:15" x14ac:dyDescent="0.35">
      <c r="N5230" s="47">
        <v>44859</v>
      </c>
      <c r="O5230" s="95">
        <v>4.0999999999999996</v>
      </c>
    </row>
    <row r="5231" spans="14:15" x14ac:dyDescent="0.35">
      <c r="N5231" s="47">
        <v>44860</v>
      </c>
      <c r="O5231" s="95">
        <v>4.04</v>
      </c>
    </row>
    <row r="5232" spans="14:15" x14ac:dyDescent="0.35">
      <c r="N5232" s="47">
        <v>44861</v>
      </c>
      <c r="O5232" s="95">
        <v>3.96</v>
      </c>
    </row>
    <row r="5233" spans="14:15" x14ac:dyDescent="0.35">
      <c r="N5233" s="47">
        <v>44862</v>
      </c>
      <c r="O5233" s="95">
        <v>4.0199999999999996</v>
      </c>
    </row>
    <row r="5234" spans="14:15" x14ac:dyDescent="0.35">
      <c r="N5234" s="47">
        <v>44865</v>
      </c>
      <c r="O5234" s="95">
        <v>4.0999999999999996</v>
      </c>
    </row>
    <row r="5235" spans="14:15" x14ac:dyDescent="0.35">
      <c r="N5235" s="47">
        <v>44866</v>
      </c>
      <c r="O5235" s="95">
        <v>4.07</v>
      </c>
    </row>
    <row r="5236" spans="14:15" x14ac:dyDescent="0.35">
      <c r="N5236" s="47">
        <v>44867</v>
      </c>
      <c r="O5236" s="95">
        <v>4.0999999999999996</v>
      </c>
    </row>
    <row r="5237" spans="14:15" x14ac:dyDescent="0.35">
      <c r="N5237" s="47">
        <v>44868</v>
      </c>
      <c r="O5237" s="95">
        <v>4.1399999999999997</v>
      </c>
    </row>
    <row r="5238" spans="14:15" x14ac:dyDescent="0.35">
      <c r="N5238" s="47">
        <v>44869</v>
      </c>
      <c r="O5238" s="95">
        <v>4.17</v>
      </c>
    </row>
    <row r="5239" spans="14:15" x14ac:dyDescent="0.35">
      <c r="N5239" s="47">
        <v>44872</v>
      </c>
      <c r="O5239" s="95">
        <v>4.22</v>
      </c>
    </row>
    <row r="5240" spans="14:15" x14ac:dyDescent="0.35">
      <c r="N5240" s="47">
        <v>44873</v>
      </c>
      <c r="O5240" s="95">
        <v>4.1399999999999997</v>
      </c>
    </row>
    <row r="5241" spans="14:15" x14ac:dyDescent="0.35">
      <c r="N5241" s="47">
        <v>44874</v>
      </c>
      <c r="O5241" s="95">
        <v>4.12</v>
      </c>
    </row>
    <row r="5242" spans="14:15" x14ac:dyDescent="0.35">
      <c r="N5242" s="47">
        <v>44875</v>
      </c>
      <c r="O5242" s="95">
        <v>3.82</v>
      </c>
    </row>
    <row r="5243" spans="14:15" x14ac:dyDescent="0.35">
      <c r="N5243" s="47">
        <v>44879</v>
      </c>
      <c r="O5243" s="95">
        <v>3.88</v>
      </c>
    </row>
    <row r="5244" spans="14:15" x14ac:dyDescent="0.35">
      <c r="N5244" s="47">
        <v>44880</v>
      </c>
      <c r="O5244" s="95">
        <v>3.8</v>
      </c>
    </row>
    <row r="5245" spans="14:15" x14ac:dyDescent="0.35">
      <c r="N5245" s="47">
        <v>44881</v>
      </c>
      <c r="O5245" s="95">
        <v>3.67</v>
      </c>
    </row>
    <row r="5246" spans="14:15" x14ac:dyDescent="0.35">
      <c r="N5246" s="47">
        <v>44882</v>
      </c>
      <c r="O5246" s="95">
        <v>3.77</v>
      </c>
    </row>
    <row r="5247" spans="14:15" x14ac:dyDescent="0.35">
      <c r="N5247" s="47">
        <v>44883</v>
      </c>
      <c r="O5247" s="95">
        <v>3.82</v>
      </c>
    </row>
    <row r="5248" spans="14:15" x14ac:dyDescent="0.35">
      <c r="N5248" s="47">
        <v>44886</v>
      </c>
      <c r="O5248" s="95">
        <v>3.83</v>
      </c>
    </row>
    <row r="5249" spans="14:15" x14ac:dyDescent="0.35">
      <c r="N5249" s="47">
        <v>44887</v>
      </c>
      <c r="O5249" s="95">
        <v>3.76</v>
      </c>
    </row>
    <row r="5250" spans="14:15" x14ac:dyDescent="0.35">
      <c r="N5250" s="47">
        <v>44888</v>
      </c>
      <c r="O5250" s="95">
        <v>3.71</v>
      </c>
    </row>
    <row r="5251" spans="14:15" x14ac:dyDescent="0.35">
      <c r="N5251" s="47">
        <v>44890</v>
      </c>
      <c r="O5251" s="95">
        <v>3.68</v>
      </c>
    </row>
    <row r="5252" spans="14:15" x14ac:dyDescent="0.35">
      <c r="N5252" s="47">
        <v>44893</v>
      </c>
      <c r="O5252" s="95">
        <v>3.69</v>
      </c>
    </row>
    <row r="5253" spans="14:15" x14ac:dyDescent="0.35">
      <c r="N5253" s="47">
        <v>44894</v>
      </c>
      <c r="O5253" s="95">
        <v>3.75</v>
      </c>
    </row>
    <row r="5254" spans="14:15" x14ac:dyDescent="0.35">
      <c r="N5254" s="47">
        <v>44895</v>
      </c>
      <c r="O5254" s="95">
        <v>3.68</v>
      </c>
    </row>
    <row r="5255" spans="14:15" x14ac:dyDescent="0.35">
      <c r="N5255" s="47">
        <v>44896</v>
      </c>
      <c r="O5255" s="95">
        <v>3.53</v>
      </c>
    </row>
    <row r="5256" spans="14:15" x14ac:dyDescent="0.35">
      <c r="N5256" s="47">
        <v>44897</v>
      </c>
      <c r="O5256" s="95">
        <v>3.51</v>
      </c>
    </row>
    <row r="5257" spans="14:15" x14ac:dyDescent="0.35">
      <c r="N5257" s="47">
        <v>44900</v>
      </c>
      <c r="O5257" s="95">
        <v>3.6</v>
      </c>
    </row>
    <row r="5258" spans="14:15" x14ac:dyDescent="0.35">
      <c r="N5258" s="47">
        <v>44901</v>
      </c>
      <c r="O5258" s="95">
        <v>3.51</v>
      </c>
    </row>
    <row r="5259" spans="14:15" x14ac:dyDescent="0.35">
      <c r="N5259" s="47">
        <v>44902</v>
      </c>
      <c r="O5259" s="95">
        <v>3.42</v>
      </c>
    </row>
    <row r="5260" spans="14:15" x14ac:dyDescent="0.35">
      <c r="N5260" s="47">
        <v>44903</v>
      </c>
      <c r="O5260" s="95">
        <v>3.48</v>
      </c>
    </row>
    <row r="5261" spans="14:15" x14ac:dyDescent="0.35">
      <c r="N5261" s="47">
        <v>44904</v>
      </c>
      <c r="O5261" s="95">
        <v>3.57</v>
      </c>
    </row>
    <row r="5262" spans="14:15" x14ac:dyDescent="0.35">
      <c r="N5262" s="47">
        <v>44907</v>
      </c>
      <c r="O5262" s="95">
        <v>3.61</v>
      </c>
    </row>
    <row r="5263" spans="14:15" x14ac:dyDescent="0.35">
      <c r="N5263" s="47">
        <v>44908</v>
      </c>
      <c r="O5263" s="95">
        <v>3.51</v>
      </c>
    </row>
    <row r="5264" spans="14:15" x14ac:dyDescent="0.35">
      <c r="N5264" s="47">
        <v>44909</v>
      </c>
      <c r="O5264" s="95">
        <v>3.49</v>
      </c>
    </row>
    <row r="5265" spans="14:15" x14ac:dyDescent="0.35">
      <c r="N5265" s="47">
        <v>44910</v>
      </c>
      <c r="O5265" s="95">
        <v>3.44</v>
      </c>
    </row>
    <row r="5266" spans="14:15" x14ac:dyDescent="0.35">
      <c r="N5266" s="47">
        <v>44911</v>
      </c>
      <c r="O5266" s="95">
        <v>3.48</v>
      </c>
    </row>
    <row r="5267" spans="14:15" x14ac:dyDescent="0.35">
      <c r="N5267" s="47">
        <v>44914</v>
      </c>
      <c r="O5267" s="95">
        <v>3.57</v>
      </c>
    </row>
    <row r="5268" spans="14:15" x14ac:dyDescent="0.35">
      <c r="N5268" s="47">
        <v>44915</v>
      </c>
      <c r="O5268" s="95">
        <v>3.69</v>
      </c>
    </row>
    <row r="5269" spans="14:15" x14ac:dyDescent="0.35">
      <c r="N5269" s="47">
        <v>44916</v>
      </c>
      <c r="O5269" s="95">
        <v>3.68</v>
      </c>
    </row>
    <row r="5270" spans="14:15" x14ac:dyDescent="0.35">
      <c r="N5270" s="47">
        <v>44917</v>
      </c>
      <c r="O5270" s="95">
        <v>3.67</v>
      </c>
    </row>
    <row r="5271" spans="14:15" x14ac:dyDescent="0.35">
      <c r="N5271" s="47">
        <v>44918</v>
      </c>
      <c r="O5271" s="95">
        <v>3.75</v>
      </c>
    </row>
    <row r="5272" spans="14:15" x14ac:dyDescent="0.35">
      <c r="N5272" s="47">
        <v>44922</v>
      </c>
      <c r="O5272" s="95">
        <v>3.84</v>
      </c>
    </row>
    <row r="5273" spans="14:15" x14ac:dyDescent="0.35">
      <c r="N5273" s="47">
        <v>44923</v>
      </c>
      <c r="O5273" s="95">
        <v>3.88</v>
      </c>
    </row>
    <row r="5274" spans="14:15" x14ac:dyDescent="0.35">
      <c r="N5274" s="47">
        <v>44924</v>
      </c>
      <c r="O5274" s="95">
        <v>3.83</v>
      </c>
    </row>
    <row r="5275" spans="14:15" x14ac:dyDescent="0.35">
      <c r="N5275" s="47">
        <v>44925</v>
      </c>
      <c r="O5275" s="95">
        <v>3.88</v>
      </c>
    </row>
    <row r="5276" spans="14:15" x14ac:dyDescent="0.35">
      <c r="N5276" s="47">
        <v>44929</v>
      </c>
      <c r="O5276" s="95">
        <v>3.79</v>
      </c>
    </row>
    <row r="5277" spans="14:15" x14ac:dyDescent="0.35">
      <c r="N5277" s="47">
        <v>44930</v>
      </c>
      <c r="O5277" s="95">
        <v>3.69</v>
      </c>
    </row>
    <row r="5278" spans="14:15" x14ac:dyDescent="0.35">
      <c r="N5278" s="47">
        <v>44931</v>
      </c>
      <c r="O5278" s="95">
        <v>3.71</v>
      </c>
    </row>
    <row r="5279" spans="14:15" x14ac:dyDescent="0.35">
      <c r="N5279" s="47">
        <v>44932</v>
      </c>
      <c r="O5279" s="95">
        <v>3.55</v>
      </c>
    </row>
    <row r="5280" spans="14:15" x14ac:dyDescent="0.35">
      <c r="N5280" s="47">
        <v>44935</v>
      </c>
      <c r="O5280" s="95">
        <v>3.53</v>
      </c>
    </row>
    <row r="5281" spans="14:15" x14ac:dyDescent="0.35">
      <c r="N5281" s="47">
        <v>44936</v>
      </c>
      <c r="O5281" s="95">
        <v>3.61</v>
      </c>
    </row>
    <row r="5282" spans="14:15" x14ac:dyDescent="0.35">
      <c r="N5282" s="47">
        <v>44937</v>
      </c>
      <c r="O5282" s="95">
        <v>3.54</v>
      </c>
    </row>
    <row r="5283" spans="14:15" x14ac:dyDescent="0.35">
      <c r="N5283" s="47">
        <v>44938</v>
      </c>
      <c r="O5283" s="95">
        <v>3.43</v>
      </c>
    </row>
    <row r="5284" spans="14:15" x14ac:dyDescent="0.35">
      <c r="N5284" s="47">
        <v>44939</v>
      </c>
      <c r="O5284" s="95">
        <v>3.49</v>
      </c>
    </row>
    <row r="5285" spans="14:15" x14ac:dyDescent="0.35">
      <c r="N5285" s="47">
        <v>44943</v>
      </c>
      <c r="O5285" s="95">
        <v>3.53</v>
      </c>
    </row>
    <row r="5286" spans="14:15" x14ac:dyDescent="0.35">
      <c r="N5286" s="47">
        <v>44944</v>
      </c>
      <c r="O5286" s="95">
        <v>3.37</v>
      </c>
    </row>
    <row r="5287" spans="14:15" x14ac:dyDescent="0.35">
      <c r="N5287" s="47">
        <v>44945</v>
      </c>
      <c r="O5287" s="95">
        <v>3.39</v>
      </c>
    </row>
    <row r="5288" spans="14:15" x14ac:dyDescent="0.35">
      <c r="N5288" s="47">
        <v>44946</v>
      </c>
      <c r="O5288" s="95">
        <v>3.48</v>
      </c>
    </row>
    <row r="5289" spans="14:15" x14ac:dyDescent="0.35">
      <c r="N5289" s="47">
        <v>44949</v>
      </c>
      <c r="O5289" s="95">
        <v>3.52</v>
      </c>
    </row>
    <row r="5290" spans="14:15" x14ac:dyDescent="0.35">
      <c r="N5290" s="47">
        <v>44950</v>
      </c>
      <c r="O5290" s="95">
        <v>3.46</v>
      </c>
    </row>
    <row r="5291" spans="14:15" x14ac:dyDescent="0.35">
      <c r="N5291" s="47">
        <v>44951</v>
      </c>
      <c r="O5291" s="95">
        <v>3.46</v>
      </c>
    </row>
    <row r="5292" spans="14:15" x14ac:dyDescent="0.35">
      <c r="N5292" s="47">
        <v>44952</v>
      </c>
      <c r="O5292" s="95">
        <v>3.49</v>
      </c>
    </row>
    <row r="5293" spans="14:15" x14ac:dyDescent="0.35">
      <c r="N5293" s="47">
        <v>44953</v>
      </c>
      <c r="O5293" s="95">
        <v>3.52</v>
      </c>
    </row>
    <row r="5294" spans="14:15" x14ac:dyDescent="0.35">
      <c r="N5294" s="47">
        <v>44956</v>
      </c>
      <c r="O5294" s="95">
        <v>3.55</v>
      </c>
    </row>
    <row r="5295" spans="14:15" x14ac:dyDescent="0.35">
      <c r="N5295" s="47">
        <v>44957</v>
      </c>
      <c r="O5295" s="95">
        <v>3.52</v>
      </c>
    </row>
    <row r="5296" spans="14:15" x14ac:dyDescent="0.35">
      <c r="N5296" s="47">
        <v>44958</v>
      </c>
      <c r="O5296" s="95">
        <v>3.39</v>
      </c>
    </row>
    <row r="5297" spans="14:15" x14ac:dyDescent="0.35">
      <c r="N5297" s="47">
        <v>44959</v>
      </c>
      <c r="O5297" s="95">
        <v>3.4</v>
      </c>
    </row>
    <row r="5298" spans="14:15" x14ac:dyDescent="0.35">
      <c r="N5298" s="47">
        <v>44960</v>
      </c>
      <c r="O5298" s="95">
        <v>3.53</v>
      </c>
    </row>
    <row r="5299" spans="14:15" x14ac:dyDescent="0.35">
      <c r="N5299" s="47">
        <v>44963</v>
      </c>
      <c r="O5299" s="95">
        <v>3.63</v>
      </c>
    </row>
    <row r="5300" spans="14:15" x14ac:dyDescent="0.35">
      <c r="N5300" s="47">
        <v>44964</v>
      </c>
      <c r="O5300" s="95">
        <v>3.67</v>
      </c>
    </row>
    <row r="5301" spans="14:15" x14ac:dyDescent="0.35">
      <c r="N5301" s="47">
        <v>44965</v>
      </c>
      <c r="O5301" s="95">
        <v>3.63</v>
      </c>
    </row>
    <row r="5302" spans="14:15" x14ac:dyDescent="0.35">
      <c r="N5302" s="47">
        <v>44966</v>
      </c>
      <c r="O5302" s="95">
        <v>3.67</v>
      </c>
    </row>
    <row r="5303" spans="14:15" x14ac:dyDescent="0.35">
      <c r="N5303" s="47">
        <v>44967</v>
      </c>
      <c r="O5303" s="95">
        <v>3.74</v>
      </c>
    </row>
    <row r="5304" spans="14:15" x14ac:dyDescent="0.35">
      <c r="N5304" s="47">
        <v>44970</v>
      </c>
      <c r="O5304" s="95">
        <v>3.72</v>
      </c>
    </row>
    <row r="5305" spans="14:15" x14ac:dyDescent="0.35">
      <c r="N5305" s="47">
        <v>44971</v>
      </c>
      <c r="O5305" s="95">
        <v>3.77</v>
      </c>
    </row>
    <row r="5306" spans="14:15" x14ac:dyDescent="0.35">
      <c r="N5306" s="47">
        <v>44972</v>
      </c>
      <c r="O5306" s="95">
        <v>3.81</v>
      </c>
    </row>
    <row r="5307" spans="14:15" x14ac:dyDescent="0.35">
      <c r="N5307" s="47">
        <v>44973</v>
      </c>
      <c r="O5307" s="95">
        <v>3.86</v>
      </c>
    </row>
    <row r="5308" spans="14:15" x14ac:dyDescent="0.35">
      <c r="N5308" s="47">
        <v>44974</v>
      </c>
      <c r="O5308" s="95">
        <v>3.82</v>
      </c>
    </row>
    <row r="5309" spans="14:15" x14ac:dyDescent="0.35">
      <c r="N5309" s="47">
        <v>44978</v>
      </c>
      <c r="O5309" s="95">
        <v>3.95</v>
      </c>
    </row>
    <row r="5310" spans="14:15" x14ac:dyDescent="0.35">
      <c r="N5310" s="47">
        <v>44979</v>
      </c>
      <c r="O5310" s="95">
        <v>3.93</v>
      </c>
    </row>
    <row r="5311" spans="14:15" x14ac:dyDescent="0.35">
      <c r="N5311" s="47">
        <v>44980</v>
      </c>
      <c r="O5311" s="95">
        <v>3.88</v>
      </c>
    </row>
    <row r="5312" spans="14:15" x14ac:dyDescent="0.35">
      <c r="N5312" s="47">
        <v>44981</v>
      </c>
      <c r="O5312" s="95">
        <v>3.95</v>
      </c>
    </row>
    <row r="5313" spans="14:15" x14ac:dyDescent="0.35">
      <c r="N5313" s="47">
        <v>44984</v>
      </c>
      <c r="O5313" s="95">
        <v>3.92</v>
      </c>
    </row>
    <row r="5314" spans="14:15" x14ac:dyDescent="0.35">
      <c r="N5314" s="47">
        <v>44985</v>
      </c>
      <c r="O5314" s="95">
        <v>3.92</v>
      </c>
    </row>
    <row r="5315" spans="14:15" x14ac:dyDescent="0.35">
      <c r="N5315" s="47">
        <v>44986</v>
      </c>
      <c r="O5315" s="95">
        <v>4.01</v>
      </c>
    </row>
    <row r="5316" spans="14:15" x14ac:dyDescent="0.35">
      <c r="N5316" s="47">
        <v>44987</v>
      </c>
      <c r="O5316" s="95">
        <v>4.08</v>
      </c>
    </row>
    <row r="5317" spans="14:15" x14ac:dyDescent="0.35">
      <c r="N5317" s="47">
        <v>44988</v>
      </c>
      <c r="O5317" s="95">
        <v>3.97</v>
      </c>
    </row>
    <row r="5318" spans="14:15" x14ac:dyDescent="0.35">
      <c r="N5318" s="47">
        <v>44991</v>
      </c>
      <c r="O5318" s="95">
        <v>3.98</v>
      </c>
    </row>
    <row r="5319" spans="14:15" x14ac:dyDescent="0.35">
      <c r="N5319" s="47">
        <v>44992</v>
      </c>
      <c r="O5319" s="95">
        <v>3.97</v>
      </c>
    </row>
    <row r="5320" spans="14:15" x14ac:dyDescent="0.35">
      <c r="N5320" s="47">
        <v>44993</v>
      </c>
      <c r="O5320" s="95">
        <v>3.98</v>
      </c>
    </row>
    <row r="5321" spans="14:15" x14ac:dyDescent="0.35">
      <c r="N5321" s="47">
        <v>44994</v>
      </c>
      <c r="O5321" s="95">
        <v>3.93</v>
      </c>
    </row>
    <row r="5322" spans="14:15" x14ac:dyDescent="0.35">
      <c r="N5322" s="47">
        <v>44995</v>
      </c>
      <c r="O5322" s="95">
        <v>3.7</v>
      </c>
    </row>
    <row r="5323" spans="14:15" x14ac:dyDescent="0.35">
      <c r="N5323" s="47">
        <v>44998</v>
      </c>
      <c r="O5323" s="95">
        <v>3.55</v>
      </c>
    </row>
    <row r="5324" spans="14:15" x14ac:dyDescent="0.35">
      <c r="N5324" s="47">
        <v>44999</v>
      </c>
      <c r="O5324" s="95">
        <v>3.64</v>
      </c>
    </row>
    <row r="5325" spans="14:15" x14ac:dyDescent="0.35">
      <c r="N5325" s="47">
        <v>45000</v>
      </c>
      <c r="O5325" s="95">
        <v>3.51</v>
      </c>
    </row>
    <row r="5326" spans="14:15" x14ac:dyDescent="0.35">
      <c r="N5326" s="47">
        <v>45001</v>
      </c>
      <c r="O5326" s="95">
        <v>3.56</v>
      </c>
    </row>
    <row r="5327" spans="14:15" x14ac:dyDescent="0.35">
      <c r="N5327" s="47">
        <v>45002</v>
      </c>
      <c r="O5327" s="95">
        <v>3.39</v>
      </c>
    </row>
    <row r="5328" spans="14:15" x14ac:dyDescent="0.35">
      <c r="N5328" s="47">
        <v>45005</v>
      </c>
      <c r="O5328" s="95">
        <v>3.47</v>
      </c>
    </row>
    <row r="5329" spans="14:15" x14ac:dyDescent="0.35">
      <c r="N5329" s="47">
        <v>45006</v>
      </c>
      <c r="O5329" s="95">
        <v>3.59</v>
      </c>
    </row>
    <row r="5330" spans="14:15" x14ac:dyDescent="0.35">
      <c r="N5330" s="47">
        <v>45007</v>
      </c>
      <c r="O5330" s="95">
        <v>3.48</v>
      </c>
    </row>
    <row r="5331" spans="14:15" x14ac:dyDescent="0.35">
      <c r="N5331" s="47">
        <v>45008</v>
      </c>
      <c r="O5331" s="95">
        <v>3.38</v>
      </c>
    </row>
    <row r="5332" spans="14:15" x14ac:dyDescent="0.35">
      <c r="N5332" s="47">
        <v>45009</v>
      </c>
      <c r="O5332" s="95">
        <v>3.38</v>
      </c>
    </row>
    <row r="5333" spans="14:15" x14ac:dyDescent="0.35">
      <c r="N5333" s="47">
        <v>45012</v>
      </c>
      <c r="O5333" s="95">
        <v>3.53</v>
      </c>
    </row>
    <row r="5334" spans="14:15" x14ac:dyDescent="0.35">
      <c r="N5334" s="47">
        <v>45013</v>
      </c>
      <c r="O5334" s="95">
        <v>3.55</v>
      </c>
    </row>
    <row r="5335" spans="14:15" x14ac:dyDescent="0.35">
      <c r="N5335" s="47">
        <v>45014</v>
      </c>
      <c r="O5335" s="95">
        <v>3.57</v>
      </c>
    </row>
    <row r="5336" spans="14:15" x14ac:dyDescent="0.35">
      <c r="N5336" s="47">
        <v>45015</v>
      </c>
      <c r="O5336" s="95">
        <v>3.55</v>
      </c>
    </row>
    <row r="5337" spans="14:15" x14ac:dyDescent="0.35">
      <c r="N5337" s="47">
        <v>45016</v>
      </c>
      <c r="O5337" s="95">
        <v>3.48</v>
      </c>
    </row>
    <row r="5338" spans="14:15" x14ac:dyDescent="0.35">
      <c r="N5338" s="47">
        <v>45019</v>
      </c>
      <c r="O5338" s="95">
        <v>3.43</v>
      </c>
    </row>
    <row r="5339" spans="14:15" x14ac:dyDescent="0.35">
      <c r="N5339" s="47">
        <v>45020</v>
      </c>
      <c r="O5339" s="95">
        <v>3.35</v>
      </c>
    </row>
    <row r="5340" spans="14:15" x14ac:dyDescent="0.35">
      <c r="N5340" s="47">
        <v>45021</v>
      </c>
      <c r="O5340" s="95">
        <v>3.3</v>
      </c>
    </row>
    <row r="5341" spans="14:15" x14ac:dyDescent="0.35">
      <c r="N5341" s="47">
        <v>45022</v>
      </c>
      <c r="O5341" s="95">
        <v>3.3</v>
      </c>
    </row>
    <row r="5342" spans="14:15" x14ac:dyDescent="0.35">
      <c r="N5342" s="47">
        <v>45023</v>
      </c>
      <c r="O5342" s="95">
        <v>3.39</v>
      </c>
    </row>
    <row r="5343" spans="14:15" x14ac:dyDescent="0.35">
      <c r="N5343" s="47">
        <v>45026</v>
      </c>
      <c r="O5343" s="95">
        <v>3.41</v>
      </c>
    </row>
    <row r="5344" spans="14:15" x14ac:dyDescent="0.35">
      <c r="N5344" s="47">
        <v>45027</v>
      </c>
      <c r="O5344" s="95">
        <v>3.43</v>
      </c>
    </row>
    <row r="5345" spans="14:15" x14ac:dyDescent="0.35">
      <c r="N5345" s="47">
        <v>45028</v>
      </c>
      <c r="O5345" s="95">
        <v>3.41</v>
      </c>
    </row>
    <row r="5346" spans="14:15" x14ac:dyDescent="0.35">
      <c r="N5346" s="47">
        <v>45029</v>
      </c>
      <c r="O5346" s="95">
        <v>3.45</v>
      </c>
    </row>
    <row r="5347" spans="14:15" x14ac:dyDescent="0.35">
      <c r="N5347" s="47">
        <v>45030</v>
      </c>
      <c r="O5347" s="95">
        <v>3.52</v>
      </c>
    </row>
    <row r="5348" spans="14:15" x14ac:dyDescent="0.35">
      <c r="N5348" s="47">
        <v>45033</v>
      </c>
      <c r="O5348" s="95">
        <v>3.6</v>
      </c>
    </row>
    <row r="5349" spans="14:15" x14ac:dyDescent="0.35">
      <c r="N5349" s="47">
        <v>45034</v>
      </c>
      <c r="O5349" s="95">
        <v>3.58</v>
      </c>
    </row>
    <row r="5350" spans="14:15" x14ac:dyDescent="0.35">
      <c r="N5350" s="47">
        <v>45035</v>
      </c>
      <c r="O5350" s="95">
        <v>3.6</v>
      </c>
    </row>
    <row r="5351" spans="14:15" x14ac:dyDescent="0.35">
      <c r="N5351" s="47">
        <v>45036</v>
      </c>
      <c r="O5351" s="95">
        <v>3.54</v>
      </c>
    </row>
    <row r="5352" spans="14:15" x14ac:dyDescent="0.35">
      <c r="N5352" s="47">
        <v>45037</v>
      </c>
      <c r="O5352" s="95">
        <v>3.57</v>
      </c>
    </row>
    <row r="5353" spans="14:15" x14ac:dyDescent="0.35">
      <c r="N5353" s="47">
        <v>45040</v>
      </c>
      <c r="O5353" s="95">
        <v>3.52</v>
      </c>
    </row>
    <row r="5354" spans="14:15" x14ac:dyDescent="0.35">
      <c r="N5354" s="47">
        <v>45041</v>
      </c>
      <c r="O5354" s="95">
        <v>3.4</v>
      </c>
    </row>
    <row r="5355" spans="14:15" x14ac:dyDescent="0.35">
      <c r="N5355" s="47">
        <v>45042</v>
      </c>
      <c r="O5355" s="95">
        <v>3.43</v>
      </c>
    </row>
    <row r="5356" spans="14:15" x14ac:dyDescent="0.35">
      <c r="N5356" s="47">
        <v>45043</v>
      </c>
      <c r="O5356" s="95">
        <v>3.53</v>
      </c>
    </row>
    <row r="5357" spans="14:15" x14ac:dyDescent="0.35">
      <c r="N5357" s="47">
        <v>45044</v>
      </c>
      <c r="O5357" s="95">
        <v>3.44</v>
      </c>
    </row>
    <row r="5358" spans="14:15" x14ac:dyDescent="0.35">
      <c r="N5358" s="47">
        <v>45047</v>
      </c>
      <c r="O5358" s="95">
        <v>3.59</v>
      </c>
    </row>
    <row r="5359" spans="14:15" x14ac:dyDescent="0.35">
      <c r="N5359" s="47">
        <v>45048</v>
      </c>
      <c r="O5359" s="95">
        <v>3.44</v>
      </c>
    </row>
    <row r="5360" spans="14:15" x14ac:dyDescent="0.35">
      <c r="N5360" s="47">
        <v>45049</v>
      </c>
      <c r="O5360" s="95">
        <v>3.38</v>
      </c>
    </row>
    <row r="5361" spans="14:15" x14ac:dyDescent="0.35">
      <c r="N5361" s="47">
        <v>45050</v>
      </c>
      <c r="O5361" s="95">
        <v>3.37</v>
      </c>
    </row>
    <row r="5362" spans="14:15" x14ac:dyDescent="0.35">
      <c r="N5362" s="47">
        <v>45051</v>
      </c>
      <c r="O5362" s="95">
        <v>3.44</v>
      </c>
    </row>
    <row r="5363" spans="14:15" x14ac:dyDescent="0.35">
      <c r="N5363" s="47">
        <v>45054</v>
      </c>
      <c r="O5363" s="95">
        <v>3.52</v>
      </c>
    </row>
    <row r="5364" spans="14:15" x14ac:dyDescent="0.35">
      <c r="N5364" s="47">
        <v>45055</v>
      </c>
      <c r="O5364" s="95">
        <v>3.53</v>
      </c>
    </row>
    <row r="5365" spans="14:15" x14ac:dyDescent="0.35">
      <c r="N5365" s="47">
        <v>45056</v>
      </c>
      <c r="O5365" s="95">
        <v>3.43</v>
      </c>
    </row>
    <row r="5366" spans="14:15" x14ac:dyDescent="0.35">
      <c r="N5366" s="47">
        <v>45057</v>
      </c>
      <c r="O5366" s="95">
        <v>3.39</v>
      </c>
    </row>
    <row r="5367" spans="14:15" x14ac:dyDescent="0.35">
      <c r="N5367" s="47">
        <v>45058</v>
      </c>
      <c r="O5367" s="95">
        <v>3.46</v>
      </c>
    </row>
    <row r="5368" spans="14:15" x14ac:dyDescent="0.35">
      <c r="N5368" s="47">
        <v>45061</v>
      </c>
      <c r="O5368" s="95">
        <v>3.5</v>
      </c>
    </row>
    <row r="5369" spans="14:15" x14ac:dyDescent="0.35">
      <c r="N5369" s="47">
        <v>45062</v>
      </c>
      <c r="O5369" s="95">
        <v>3.54</v>
      </c>
    </row>
    <row r="5370" spans="14:15" x14ac:dyDescent="0.35">
      <c r="N5370" s="47">
        <v>45063</v>
      </c>
      <c r="O5370" s="95">
        <v>3.57</v>
      </c>
    </row>
    <row r="5371" spans="14:15" x14ac:dyDescent="0.35">
      <c r="N5371" s="47">
        <v>45064</v>
      </c>
      <c r="O5371" s="95">
        <v>3.65</v>
      </c>
    </row>
    <row r="5372" spans="14:15" x14ac:dyDescent="0.35">
      <c r="N5372" s="47">
        <v>45065</v>
      </c>
      <c r="O5372" s="95">
        <v>3.7</v>
      </c>
    </row>
    <row r="5373" spans="14:15" x14ac:dyDescent="0.35">
      <c r="N5373" s="47">
        <v>45068</v>
      </c>
      <c r="O5373" s="95">
        <v>3.72</v>
      </c>
    </row>
    <row r="5374" spans="14:15" x14ac:dyDescent="0.35">
      <c r="N5374" s="47">
        <v>45069</v>
      </c>
      <c r="O5374" s="95">
        <v>3.7</v>
      </c>
    </row>
    <row r="5375" spans="14:15" x14ac:dyDescent="0.35">
      <c r="N5375" s="47">
        <v>45070</v>
      </c>
      <c r="O5375" s="95">
        <v>3.73</v>
      </c>
    </row>
    <row r="5376" spans="14:15" x14ac:dyDescent="0.35">
      <c r="N5376" s="47">
        <v>45071</v>
      </c>
      <c r="O5376" s="95">
        <v>3.83</v>
      </c>
    </row>
    <row r="5377" spans="14:15" x14ac:dyDescent="0.35">
      <c r="N5377" s="47">
        <v>45072</v>
      </c>
      <c r="O5377" s="95">
        <v>3.8</v>
      </c>
    </row>
    <row r="5378" spans="14:15" x14ac:dyDescent="0.35">
      <c r="N5378" s="47">
        <v>45076</v>
      </c>
      <c r="O5378" s="95">
        <v>3.69</v>
      </c>
    </row>
    <row r="5379" spans="14:15" x14ac:dyDescent="0.35">
      <c r="N5379" s="47">
        <v>45077</v>
      </c>
      <c r="O5379" s="95">
        <v>3.64</v>
      </c>
    </row>
    <row r="5380" spans="14:15" x14ac:dyDescent="0.35">
      <c r="N5380" s="47">
        <v>45078</v>
      </c>
      <c r="O5380" s="95">
        <v>3.61</v>
      </c>
    </row>
    <row r="5381" spans="14:15" x14ac:dyDescent="0.35">
      <c r="N5381" s="47">
        <v>45079</v>
      </c>
      <c r="O5381" s="95">
        <v>3.69</v>
      </c>
    </row>
    <row r="5382" spans="14:15" x14ac:dyDescent="0.35">
      <c r="N5382" s="47">
        <v>45082</v>
      </c>
      <c r="O5382" s="95">
        <v>3.69</v>
      </c>
    </row>
    <row r="5383" spans="14:15" x14ac:dyDescent="0.35">
      <c r="N5383" s="47">
        <v>45083</v>
      </c>
      <c r="O5383" s="95">
        <v>3.7</v>
      </c>
    </row>
    <row r="5384" spans="14:15" x14ac:dyDescent="0.35">
      <c r="N5384" s="47">
        <v>45084</v>
      </c>
      <c r="O5384" s="95">
        <v>3.79</v>
      </c>
    </row>
    <row r="5385" spans="14:15" x14ac:dyDescent="0.35">
      <c r="N5385" s="47">
        <v>45085</v>
      </c>
      <c r="O5385" s="95">
        <v>3.73</v>
      </c>
    </row>
    <row r="5386" spans="14:15" x14ac:dyDescent="0.35">
      <c r="N5386" s="47">
        <v>45086</v>
      </c>
      <c r="O5386" s="95">
        <v>3.75</v>
      </c>
    </row>
    <row r="5387" spans="14:15" x14ac:dyDescent="0.35">
      <c r="N5387" s="47">
        <v>45089</v>
      </c>
      <c r="O5387" s="95">
        <v>3.73</v>
      </c>
    </row>
    <row r="5388" spans="14:15" x14ac:dyDescent="0.35">
      <c r="N5388" s="47">
        <v>45090</v>
      </c>
      <c r="O5388" s="95">
        <v>3.84</v>
      </c>
    </row>
    <row r="5389" spans="14:15" x14ac:dyDescent="0.35">
      <c r="N5389" s="47">
        <v>45091</v>
      </c>
      <c r="O5389" s="95">
        <v>3.83</v>
      </c>
    </row>
    <row r="5390" spans="14:15" x14ac:dyDescent="0.35">
      <c r="N5390" s="47">
        <v>45092</v>
      </c>
      <c r="O5390" s="95">
        <v>3.72</v>
      </c>
    </row>
    <row r="5391" spans="14:15" x14ac:dyDescent="0.35">
      <c r="N5391" s="47">
        <v>45093</v>
      </c>
      <c r="O5391" s="95">
        <v>3.77</v>
      </c>
    </row>
    <row r="5392" spans="14:15" x14ac:dyDescent="0.35">
      <c r="N5392" s="47">
        <v>45097</v>
      </c>
      <c r="O5392" s="95">
        <v>3.74</v>
      </c>
    </row>
    <row r="5393" spans="14:15" x14ac:dyDescent="0.35">
      <c r="N5393" s="47">
        <v>45098</v>
      </c>
      <c r="O5393" s="95">
        <v>3.72</v>
      </c>
    </row>
    <row r="5394" spans="14:15" x14ac:dyDescent="0.35">
      <c r="N5394" s="47">
        <v>45099</v>
      </c>
      <c r="O5394" s="95">
        <v>3.8</v>
      </c>
    </row>
    <row r="5395" spans="14:15" x14ac:dyDescent="0.35">
      <c r="N5395" s="47">
        <v>45100</v>
      </c>
      <c r="O5395" s="95">
        <v>3.74</v>
      </c>
    </row>
    <row r="5396" spans="14:15" x14ac:dyDescent="0.35">
      <c r="N5396" s="47">
        <v>45103</v>
      </c>
      <c r="O5396" s="95">
        <v>3.72</v>
      </c>
    </row>
    <row r="5397" spans="14:15" x14ac:dyDescent="0.35">
      <c r="N5397" s="47">
        <v>45104</v>
      </c>
      <c r="O5397" s="95">
        <v>3.77</v>
      </c>
    </row>
    <row r="5398" spans="14:15" x14ac:dyDescent="0.35">
      <c r="N5398" s="47">
        <v>45105</v>
      </c>
      <c r="O5398" s="95">
        <v>3.71</v>
      </c>
    </row>
    <row r="5399" spans="14:15" x14ac:dyDescent="0.35">
      <c r="N5399" s="47">
        <v>45106</v>
      </c>
      <c r="O5399" s="95">
        <v>3.85</v>
      </c>
    </row>
    <row r="5400" spans="14:15" x14ac:dyDescent="0.35">
      <c r="N5400" s="47">
        <v>45107</v>
      </c>
      <c r="O5400" s="95">
        <v>3.81</v>
      </c>
    </row>
    <row r="5401" spans="14:15" x14ac:dyDescent="0.35">
      <c r="N5401" s="47">
        <v>45110</v>
      </c>
      <c r="O5401" s="95">
        <v>3.86</v>
      </c>
    </row>
    <row r="5402" spans="14:15" x14ac:dyDescent="0.35">
      <c r="N5402" s="47">
        <v>45112</v>
      </c>
      <c r="O5402" s="95">
        <v>3.95</v>
      </c>
    </row>
    <row r="5403" spans="14:15" x14ac:dyDescent="0.35">
      <c r="N5403" s="47">
        <v>45113</v>
      </c>
      <c r="O5403" s="95">
        <v>4.05</v>
      </c>
    </row>
    <row r="5404" spans="14:15" x14ac:dyDescent="0.35">
      <c r="N5404" s="47">
        <v>45114</v>
      </c>
      <c r="O5404" s="95">
        <v>4.0599999999999996</v>
      </c>
    </row>
    <row r="5405" spans="14:15" x14ac:dyDescent="0.35">
      <c r="N5405" s="47">
        <v>45117</v>
      </c>
      <c r="O5405" s="95">
        <v>4.01</v>
      </c>
    </row>
    <row r="5406" spans="14:15" x14ac:dyDescent="0.35">
      <c r="N5406" s="47">
        <v>45118</v>
      </c>
      <c r="O5406" s="95">
        <v>3.99</v>
      </c>
    </row>
    <row r="5407" spans="14:15" x14ac:dyDescent="0.35">
      <c r="N5407" s="47">
        <v>45119</v>
      </c>
      <c r="O5407" s="95">
        <v>3.86</v>
      </c>
    </row>
    <row r="5408" spans="14:15" x14ac:dyDescent="0.35">
      <c r="N5408" s="47">
        <v>45120</v>
      </c>
      <c r="O5408" s="95">
        <v>3.76</v>
      </c>
    </row>
    <row r="5409" spans="14:15" x14ac:dyDescent="0.35">
      <c r="N5409" s="47">
        <v>45121</v>
      </c>
      <c r="O5409" s="95">
        <v>3.83</v>
      </c>
    </row>
    <row r="5410" spans="14:15" x14ac:dyDescent="0.35">
      <c r="N5410" s="47">
        <v>45124</v>
      </c>
      <c r="O5410" s="95">
        <v>3.81</v>
      </c>
    </row>
    <row r="5411" spans="14:15" x14ac:dyDescent="0.35">
      <c r="N5411" s="47">
        <v>45125</v>
      </c>
      <c r="O5411" s="95">
        <v>3.8</v>
      </c>
    </row>
    <row r="5412" spans="14:15" x14ac:dyDescent="0.35">
      <c r="N5412" s="47">
        <v>45126</v>
      </c>
      <c r="O5412" s="95">
        <v>3.75</v>
      </c>
    </row>
    <row r="5413" spans="14:15" x14ac:dyDescent="0.35">
      <c r="N5413" s="47">
        <v>45127</v>
      </c>
      <c r="O5413" s="95">
        <v>3.85</v>
      </c>
    </row>
    <row r="5414" spans="14:15" x14ac:dyDescent="0.35">
      <c r="N5414" s="47">
        <v>45128</v>
      </c>
      <c r="O5414" s="95">
        <v>3.84</v>
      </c>
    </row>
    <row r="5415" spans="14:15" x14ac:dyDescent="0.35">
      <c r="N5415" s="47">
        <v>45131</v>
      </c>
      <c r="O5415" s="95">
        <v>3.86</v>
      </c>
    </row>
    <row r="5416" spans="14:15" x14ac:dyDescent="0.35">
      <c r="N5416" s="47">
        <v>45132</v>
      </c>
      <c r="O5416" s="95">
        <v>3.91</v>
      </c>
    </row>
    <row r="5417" spans="14:15" x14ac:dyDescent="0.35">
      <c r="N5417" s="47">
        <v>45133</v>
      </c>
      <c r="O5417" s="95">
        <v>3.86</v>
      </c>
    </row>
    <row r="5418" spans="14:15" x14ac:dyDescent="0.35">
      <c r="N5418" s="47">
        <v>45134</v>
      </c>
      <c r="O5418" s="95">
        <v>4.01</v>
      </c>
    </row>
    <row r="5419" spans="14:15" x14ac:dyDescent="0.35">
      <c r="N5419" s="47">
        <v>45135</v>
      </c>
      <c r="O5419" s="95">
        <v>3.96</v>
      </c>
    </row>
    <row r="5420" spans="14:15" x14ac:dyDescent="0.35">
      <c r="N5420" s="47">
        <v>45138</v>
      </c>
      <c r="O5420" s="95">
        <v>3.97</v>
      </c>
    </row>
    <row r="5421" spans="14:15" x14ac:dyDescent="0.35">
      <c r="N5421" s="47">
        <v>45139</v>
      </c>
      <c r="O5421" s="95">
        <v>4.05</v>
      </c>
    </row>
    <row r="5422" spans="14:15" x14ac:dyDescent="0.35">
      <c r="N5422" s="47">
        <v>45140</v>
      </c>
      <c r="O5422" s="95">
        <v>4.08</v>
      </c>
    </row>
    <row r="5423" spans="14:15" x14ac:dyDescent="0.35">
      <c r="N5423" s="47">
        <v>45141</v>
      </c>
      <c r="O5423" s="95">
        <v>4.2</v>
      </c>
    </row>
    <row r="5424" spans="14:15" x14ac:dyDescent="0.35">
      <c r="N5424" s="47">
        <v>45142</v>
      </c>
      <c r="O5424" s="95">
        <v>4.05</v>
      </c>
    </row>
    <row r="5425" spans="14:15" x14ac:dyDescent="0.35">
      <c r="N5425" s="47">
        <v>45145</v>
      </c>
      <c r="O5425" s="95">
        <v>4.09</v>
      </c>
    </row>
    <row r="5426" spans="14:15" x14ac:dyDescent="0.35">
      <c r="N5426" s="47">
        <v>45146</v>
      </c>
      <c r="O5426" s="95">
        <v>4.0199999999999996</v>
      </c>
    </row>
    <row r="5427" spans="14:15" x14ac:dyDescent="0.35">
      <c r="N5427" s="47">
        <v>45147</v>
      </c>
      <c r="O5427" s="95">
        <v>4</v>
      </c>
    </row>
    <row r="5428" spans="14:15" x14ac:dyDescent="0.35">
      <c r="N5428" s="47">
        <v>45148</v>
      </c>
      <c r="O5428" s="95">
        <v>4.09</v>
      </c>
    </row>
    <row r="5429" spans="14:15" x14ac:dyDescent="0.35">
      <c r="N5429" s="47">
        <v>45149</v>
      </c>
      <c r="O5429" s="95">
        <v>4.16</v>
      </c>
    </row>
    <row r="5430" spans="14:15" x14ac:dyDescent="0.35">
      <c r="N5430" s="47">
        <v>45152</v>
      </c>
      <c r="O5430" s="95">
        <v>4.1900000000000004</v>
      </c>
    </row>
    <row r="5431" spans="14:15" x14ac:dyDescent="0.35">
      <c r="N5431" s="47">
        <v>45153</v>
      </c>
      <c r="O5431" s="95">
        <v>4.21</v>
      </c>
    </row>
    <row r="5432" spans="14:15" x14ac:dyDescent="0.35">
      <c r="N5432" s="47">
        <v>45154</v>
      </c>
      <c r="O5432" s="95">
        <v>4.28</v>
      </c>
    </row>
    <row r="5433" spans="14:15" x14ac:dyDescent="0.35">
      <c r="N5433" s="47">
        <v>45155</v>
      </c>
      <c r="O5433" s="95">
        <v>4.3</v>
      </c>
    </row>
    <row r="5434" spans="14:15" x14ac:dyDescent="0.35">
      <c r="N5434" s="47">
        <v>45156</v>
      </c>
      <c r="O5434" s="95">
        <v>4.26</v>
      </c>
    </row>
    <row r="5435" spans="14:15" x14ac:dyDescent="0.35">
      <c r="N5435" s="47">
        <v>45159</v>
      </c>
      <c r="O5435" s="95">
        <v>4.34</v>
      </c>
    </row>
    <row r="5436" spans="14:15" x14ac:dyDescent="0.35">
      <c r="N5436" s="47">
        <v>45160</v>
      </c>
      <c r="O5436" s="95">
        <v>4.34</v>
      </c>
    </row>
    <row r="5437" spans="14:15" x14ac:dyDescent="0.35">
      <c r="N5437" s="47">
        <v>45161</v>
      </c>
      <c r="O5437" s="95">
        <v>4.1900000000000004</v>
      </c>
    </row>
    <row r="5438" spans="14:15" x14ac:dyDescent="0.35">
      <c r="N5438" s="47">
        <v>45162</v>
      </c>
      <c r="O5438" s="95">
        <v>4.2300000000000004</v>
      </c>
    </row>
    <row r="5439" spans="14:15" x14ac:dyDescent="0.35">
      <c r="N5439" s="47">
        <v>45163</v>
      </c>
      <c r="O5439" s="95">
        <v>4.25</v>
      </c>
    </row>
    <row r="5440" spans="14:15" x14ac:dyDescent="0.35">
      <c r="N5440" s="47">
        <v>45166</v>
      </c>
      <c r="O5440" s="95">
        <v>4.2</v>
      </c>
    </row>
    <row r="5441" spans="14:15" x14ac:dyDescent="0.35">
      <c r="N5441" s="47">
        <v>45167</v>
      </c>
      <c r="O5441" s="95">
        <v>4.12</v>
      </c>
    </row>
    <row r="5442" spans="14:15" x14ac:dyDescent="0.35">
      <c r="N5442" s="47">
        <v>45168</v>
      </c>
      <c r="O5442" s="95">
        <v>4.12</v>
      </c>
    </row>
    <row r="5443" spans="14:15" x14ac:dyDescent="0.35">
      <c r="N5443" s="47">
        <v>45169</v>
      </c>
      <c r="O5443" s="95">
        <v>4.09</v>
      </c>
    </row>
    <row r="5444" spans="14:15" x14ac:dyDescent="0.35">
      <c r="N5444" s="47">
        <v>45170</v>
      </c>
      <c r="O5444" s="95">
        <v>4.18</v>
      </c>
    </row>
    <row r="5445" spans="14:15" x14ac:dyDescent="0.35">
      <c r="N5445" s="47">
        <v>45174</v>
      </c>
      <c r="O5445" s="95">
        <v>4.2699999999999996</v>
      </c>
    </row>
    <row r="5446" spans="14:15" x14ac:dyDescent="0.35">
      <c r="N5446" s="47">
        <v>45175</v>
      </c>
      <c r="O5446" s="95">
        <v>4.3</v>
      </c>
    </row>
    <row r="5447" spans="14:15" x14ac:dyDescent="0.35">
      <c r="N5447" s="47">
        <v>45176</v>
      </c>
      <c r="O5447" s="95">
        <v>4.2699999999999996</v>
      </c>
    </row>
    <row r="5448" spans="14:15" x14ac:dyDescent="0.35">
      <c r="N5448" s="47">
        <v>45177</v>
      </c>
      <c r="O5448" s="95">
        <v>4.26</v>
      </c>
    </row>
    <row r="5449" spans="14:15" x14ac:dyDescent="0.35">
      <c r="N5449" s="47">
        <v>45180</v>
      </c>
      <c r="O5449" s="95">
        <v>4.29</v>
      </c>
    </row>
    <row r="5450" spans="14:15" x14ac:dyDescent="0.35">
      <c r="N5450" s="47">
        <v>45181</v>
      </c>
      <c r="O5450" s="95">
        <v>4.2699999999999996</v>
      </c>
    </row>
    <row r="5451" spans="14:15" x14ac:dyDescent="0.35">
      <c r="N5451" s="47">
        <v>45182</v>
      </c>
      <c r="O5451" s="95">
        <v>4.25</v>
      </c>
    </row>
    <row r="5452" spans="14:15" x14ac:dyDescent="0.35">
      <c r="N5452" s="47">
        <v>45183</v>
      </c>
      <c r="O5452" s="95">
        <v>4.29</v>
      </c>
    </row>
    <row r="5453" spans="14:15" x14ac:dyDescent="0.35">
      <c r="N5453" s="47">
        <v>45184</v>
      </c>
      <c r="O5453" s="95">
        <v>4.33</v>
      </c>
    </row>
    <row r="5454" spans="14:15" x14ac:dyDescent="0.35">
      <c r="N5454" s="47">
        <v>45187</v>
      </c>
      <c r="O5454" s="95">
        <v>4.32</v>
      </c>
    </row>
    <row r="5455" spans="14:15" x14ac:dyDescent="0.35">
      <c r="N5455" s="47">
        <v>45188</v>
      </c>
      <c r="O5455" s="95">
        <v>4.37</v>
      </c>
    </row>
    <row r="5456" spans="14:15" x14ac:dyDescent="0.35">
      <c r="N5456" s="47">
        <v>45189</v>
      </c>
      <c r="O5456" s="95">
        <v>4.3499999999999996</v>
      </c>
    </row>
    <row r="5457" spans="14:15" x14ac:dyDescent="0.35">
      <c r="N5457" s="47">
        <v>45190</v>
      </c>
      <c r="O5457" s="95">
        <v>4.49</v>
      </c>
    </row>
    <row r="5458" spans="14:15" x14ac:dyDescent="0.35">
      <c r="N5458" s="47">
        <v>45191</v>
      </c>
      <c r="O5458" s="95">
        <v>4.4400000000000004</v>
      </c>
    </row>
    <row r="5459" spans="14:15" x14ac:dyDescent="0.35">
      <c r="N5459" s="47">
        <v>45194</v>
      </c>
      <c r="O5459" s="95">
        <v>4.55</v>
      </c>
    </row>
    <row r="5460" spans="14:15" x14ac:dyDescent="0.35">
      <c r="N5460" s="47">
        <v>45195</v>
      </c>
      <c r="O5460" s="95">
        <v>4.5599999999999996</v>
      </c>
    </row>
    <row r="5461" spans="14:15" x14ac:dyDescent="0.35">
      <c r="N5461" s="47">
        <v>45196</v>
      </c>
      <c r="O5461" s="95">
        <v>4.6100000000000003</v>
      </c>
    </row>
    <row r="5462" spans="14:15" x14ac:dyDescent="0.35">
      <c r="N5462" s="47">
        <v>45197</v>
      </c>
      <c r="O5462" s="95">
        <v>4.59</v>
      </c>
    </row>
    <row r="5463" spans="14:15" x14ac:dyDescent="0.35">
      <c r="N5463" s="47">
        <v>45198</v>
      </c>
      <c r="O5463" s="95">
        <v>4.59</v>
      </c>
    </row>
    <row r="5464" spans="14:15" x14ac:dyDescent="0.35">
      <c r="N5464" s="47">
        <v>45201</v>
      </c>
      <c r="O5464" s="95">
        <v>4.6900000000000004</v>
      </c>
    </row>
    <row r="5465" spans="14:15" x14ac:dyDescent="0.35">
      <c r="N5465" s="47">
        <v>45202</v>
      </c>
      <c r="O5465" s="95">
        <v>4.8099999999999996</v>
      </c>
    </row>
    <row r="5466" spans="14:15" x14ac:dyDescent="0.35">
      <c r="N5466" s="47">
        <v>45203</v>
      </c>
      <c r="O5466" s="95">
        <v>4.7300000000000004</v>
      </c>
    </row>
    <row r="5467" spans="14:15" x14ac:dyDescent="0.35">
      <c r="N5467" s="47">
        <v>45204</v>
      </c>
      <c r="O5467" s="95">
        <v>4.72</v>
      </c>
    </row>
    <row r="5468" spans="14:15" x14ac:dyDescent="0.35">
      <c r="N5468" s="47">
        <v>45205</v>
      </c>
      <c r="O5468" s="95">
        <v>4.78</v>
      </c>
    </row>
    <row r="5469" spans="14:15" x14ac:dyDescent="0.35">
      <c r="N5469" s="47">
        <v>45209</v>
      </c>
      <c r="O5469" s="95">
        <v>4.66</v>
      </c>
    </row>
    <row r="5470" spans="14:15" x14ac:dyDescent="0.35">
      <c r="N5470" s="47">
        <v>45210</v>
      </c>
      <c r="O5470" s="95">
        <v>4.58</v>
      </c>
    </row>
    <row r="5471" spans="14:15" x14ac:dyDescent="0.35">
      <c r="N5471" s="47">
        <v>45211</v>
      </c>
      <c r="O5471" s="95">
        <v>4.7</v>
      </c>
    </row>
    <row r="5472" spans="14:15" x14ac:dyDescent="0.35">
      <c r="N5472" s="47">
        <v>45212</v>
      </c>
      <c r="O5472" s="95">
        <v>4.63</v>
      </c>
    </row>
    <row r="5473" spans="14:15" x14ac:dyDescent="0.35">
      <c r="N5473" s="47">
        <v>45215</v>
      </c>
      <c r="O5473" s="95">
        <v>4.71</v>
      </c>
    </row>
    <row r="5474" spans="14:15" x14ac:dyDescent="0.35">
      <c r="N5474" s="47">
        <v>45216</v>
      </c>
      <c r="O5474" s="95">
        <v>4.83</v>
      </c>
    </row>
    <row r="5475" spans="14:15" x14ac:dyDescent="0.35">
      <c r="N5475" s="47">
        <v>45217</v>
      </c>
      <c r="O5475" s="95">
        <v>4.91</v>
      </c>
    </row>
    <row r="5476" spans="14:15" x14ac:dyDescent="0.35">
      <c r="N5476" s="47">
        <v>45218</v>
      </c>
      <c r="O5476" s="95">
        <v>4.9800000000000004</v>
      </c>
    </row>
    <row r="5477" spans="14:15" x14ac:dyDescent="0.35">
      <c r="N5477" s="47">
        <v>45219</v>
      </c>
      <c r="O5477" s="95">
        <v>4.93</v>
      </c>
    </row>
    <row r="5478" spans="14:15" x14ac:dyDescent="0.35">
      <c r="N5478" s="47">
        <v>45222</v>
      </c>
      <c r="O5478" s="95">
        <v>4.8600000000000003</v>
      </c>
    </row>
    <row r="5479" spans="14:15" x14ac:dyDescent="0.35">
      <c r="N5479" s="47">
        <v>45223</v>
      </c>
      <c r="O5479" s="95">
        <v>4.83</v>
      </c>
    </row>
    <row r="5480" spans="14:15" x14ac:dyDescent="0.35">
      <c r="N5480" s="47">
        <v>45224</v>
      </c>
      <c r="O5480" s="95">
        <v>4.95</v>
      </c>
    </row>
    <row r="5481" spans="14:15" x14ac:dyDescent="0.35">
      <c r="N5481" s="47">
        <v>45225</v>
      </c>
      <c r="O5481" s="95">
        <v>4.8600000000000003</v>
      </c>
    </row>
    <row r="5482" spans="14:15" x14ac:dyDescent="0.35">
      <c r="N5482" s="47">
        <v>45226</v>
      </c>
      <c r="O5482" s="95">
        <v>4.84</v>
      </c>
    </row>
    <row r="5483" spans="14:15" x14ac:dyDescent="0.35">
      <c r="N5483" s="47">
        <v>45229</v>
      </c>
      <c r="O5483" s="95">
        <v>4.88</v>
      </c>
    </row>
    <row r="5484" spans="14:15" x14ac:dyDescent="0.35">
      <c r="N5484" s="47">
        <v>45230</v>
      </c>
      <c r="O5484" s="95">
        <v>4.88</v>
      </c>
    </row>
    <row r="5485" spans="14:15" x14ac:dyDescent="0.35">
      <c r="N5485" s="47">
        <v>45231</v>
      </c>
      <c r="O5485" s="95">
        <v>4.7699999999999996</v>
      </c>
    </row>
    <row r="5486" spans="14:15" x14ac:dyDescent="0.35">
      <c r="N5486" s="47">
        <v>45232</v>
      </c>
      <c r="O5486" s="95">
        <v>4.67</v>
      </c>
    </row>
    <row r="5487" spans="14:15" x14ac:dyDescent="0.35">
      <c r="N5487" s="47">
        <v>45233</v>
      </c>
      <c r="O5487" s="95">
        <v>4.57</v>
      </c>
    </row>
    <row r="5488" spans="14:15" x14ac:dyDescent="0.35">
      <c r="N5488" s="47">
        <v>45236</v>
      </c>
      <c r="O5488" s="95">
        <v>4.67</v>
      </c>
    </row>
    <row r="5489" spans="14:15" x14ac:dyDescent="0.35">
      <c r="N5489" s="47">
        <v>45237</v>
      </c>
      <c r="O5489" s="95">
        <v>4.58</v>
      </c>
    </row>
    <row r="5490" spans="14:15" x14ac:dyDescent="0.35">
      <c r="N5490" s="47">
        <v>45238</v>
      </c>
      <c r="O5490" s="95">
        <v>4.49</v>
      </c>
    </row>
    <row r="5491" spans="14:15" x14ac:dyDescent="0.35">
      <c r="N5491" s="47">
        <v>45239</v>
      </c>
      <c r="O5491" s="95">
        <v>4.62</v>
      </c>
    </row>
    <row r="5492" spans="14:15" x14ac:dyDescent="0.35">
      <c r="N5492" s="47">
        <v>45240</v>
      </c>
      <c r="O5492" s="95">
        <v>4.6100000000000003</v>
      </c>
    </row>
    <row r="5493" spans="14:15" x14ac:dyDescent="0.35">
      <c r="N5493" s="47">
        <v>45243</v>
      </c>
      <c r="O5493" s="95">
        <v>4.63</v>
      </c>
    </row>
    <row r="5494" spans="14:15" x14ac:dyDescent="0.35">
      <c r="N5494" s="47">
        <v>45244</v>
      </c>
      <c r="O5494" s="95">
        <v>4.4400000000000004</v>
      </c>
    </row>
    <row r="5495" spans="14:15" x14ac:dyDescent="0.35">
      <c r="N5495" s="47">
        <v>45245</v>
      </c>
      <c r="O5495" s="95">
        <v>4.53</v>
      </c>
    </row>
    <row r="5496" spans="14:15" x14ac:dyDescent="0.35">
      <c r="N5496" s="47">
        <v>45246</v>
      </c>
      <c r="O5496" s="95">
        <v>4.45</v>
      </c>
    </row>
    <row r="5497" spans="14:15" x14ac:dyDescent="0.35">
      <c r="N5497" s="47">
        <v>45247</v>
      </c>
      <c r="O5497" s="95">
        <v>4.4400000000000004</v>
      </c>
    </row>
    <row r="5498" spans="14:15" x14ac:dyDescent="0.35">
      <c r="N5498" s="47">
        <v>45250</v>
      </c>
      <c r="O5498" s="95">
        <v>4.42</v>
      </c>
    </row>
    <row r="5499" spans="14:15" x14ac:dyDescent="0.35">
      <c r="N5499" s="47">
        <v>45251</v>
      </c>
      <c r="O5499" s="95">
        <v>4.41</v>
      </c>
    </row>
    <row r="5500" spans="14:15" x14ac:dyDescent="0.35">
      <c r="N5500" s="47">
        <v>45252</v>
      </c>
      <c r="O5500" s="95">
        <v>4.42</v>
      </c>
    </row>
    <row r="5501" spans="14:15" x14ac:dyDescent="0.35">
      <c r="N5501" s="47">
        <v>45254</v>
      </c>
      <c r="O5501" s="95">
        <v>4.47</v>
      </c>
    </row>
    <row r="5502" spans="14:15" x14ac:dyDescent="0.35">
      <c r="N5502" s="47">
        <v>45257</v>
      </c>
      <c r="O5502" s="95">
        <v>4.3899999999999997</v>
      </c>
    </row>
    <row r="5503" spans="14:15" x14ac:dyDescent="0.35">
      <c r="N5503" s="47">
        <v>45258</v>
      </c>
      <c r="O5503" s="95">
        <v>4.34</v>
      </c>
    </row>
    <row r="5504" spans="14:15" x14ac:dyDescent="0.35">
      <c r="N5504" s="47">
        <v>45259</v>
      </c>
      <c r="O5504" s="95">
        <v>4.2699999999999996</v>
      </c>
    </row>
    <row r="5505" spans="14:15" x14ac:dyDescent="0.35">
      <c r="N5505" s="47">
        <v>45260</v>
      </c>
      <c r="O5505" s="95">
        <v>4.37</v>
      </c>
    </row>
    <row r="5506" spans="14:15" x14ac:dyDescent="0.35">
      <c r="N5506" s="47">
        <v>45261</v>
      </c>
      <c r="O5506" s="95">
        <v>4.22</v>
      </c>
    </row>
    <row r="5507" spans="14:15" x14ac:dyDescent="0.35">
      <c r="N5507" s="47">
        <v>45264</v>
      </c>
      <c r="O5507" s="95">
        <v>4.28</v>
      </c>
    </row>
    <row r="5508" spans="14:15" x14ac:dyDescent="0.35">
      <c r="N5508" s="47">
        <v>45265</v>
      </c>
      <c r="O5508" s="95">
        <v>4.18</v>
      </c>
    </row>
    <row r="5509" spans="14:15" x14ac:dyDescent="0.35">
      <c r="N5509" s="47">
        <v>45266</v>
      </c>
      <c r="O5509" s="95">
        <v>4.12</v>
      </c>
    </row>
    <row r="5510" spans="14:15" x14ac:dyDescent="0.35">
      <c r="N5510" s="47">
        <v>45267</v>
      </c>
      <c r="O5510" s="95">
        <v>4.1399999999999997</v>
      </c>
    </row>
    <row r="5511" spans="14:15" x14ac:dyDescent="0.35">
      <c r="N5511" s="47">
        <v>45268</v>
      </c>
      <c r="O5511" s="95">
        <v>4.2300000000000004</v>
      </c>
    </row>
    <row r="5512" spans="14:15" x14ac:dyDescent="0.35">
      <c r="N5512" s="47">
        <v>45271</v>
      </c>
      <c r="O5512" s="95">
        <v>4.2300000000000004</v>
      </c>
    </row>
    <row r="5513" spans="14:15" x14ac:dyDescent="0.35">
      <c r="N5513" s="47">
        <v>45272</v>
      </c>
      <c r="O5513" s="95">
        <v>4.2</v>
      </c>
    </row>
    <row r="5514" spans="14:15" x14ac:dyDescent="0.35">
      <c r="N5514" s="47">
        <v>45273</v>
      </c>
      <c r="O5514" s="95">
        <v>4.04</v>
      </c>
    </row>
    <row r="5515" spans="14:15" x14ac:dyDescent="0.35">
      <c r="N5515" s="47">
        <v>45274</v>
      </c>
      <c r="O5515" s="95">
        <v>3.92</v>
      </c>
    </row>
    <row r="5516" spans="14:15" x14ac:dyDescent="0.35">
      <c r="N5516" s="47">
        <v>45275</v>
      </c>
      <c r="O5516" s="95">
        <v>3.91</v>
      </c>
    </row>
    <row r="5517" spans="14:15" x14ac:dyDescent="0.35">
      <c r="N5517" s="47">
        <v>45278</v>
      </c>
      <c r="O5517" s="95">
        <v>3.95</v>
      </c>
    </row>
    <row r="5518" spans="14:15" x14ac:dyDescent="0.35">
      <c r="N5518" s="47">
        <v>45279</v>
      </c>
      <c r="O5518" s="95">
        <v>3.93</v>
      </c>
    </row>
    <row r="5519" spans="14:15" x14ac:dyDescent="0.35">
      <c r="N5519" s="47">
        <v>45280</v>
      </c>
      <c r="O5519" s="95">
        <v>3.86</v>
      </c>
    </row>
    <row r="5520" spans="14:15" x14ac:dyDescent="0.35">
      <c r="N5520" s="47">
        <v>45281</v>
      </c>
      <c r="O5520" s="95">
        <v>3.89</v>
      </c>
    </row>
    <row r="5521" spans="14:15" x14ac:dyDescent="0.35">
      <c r="N5521" s="47">
        <v>45282</v>
      </c>
      <c r="O5521" s="95">
        <v>3.9</v>
      </c>
    </row>
    <row r="5522" spans="14:15" x14ac:dyDescent="0.35">
      <c r="N5522" s="47">
        <v>45286</v>
      </c>
      <c r="O5522" s="95">
        <v>3.89</v>
      </c>
    </row>
    <row r="5523" spans="14:15" x14ac:dyDescent="0.35">
      <c r="N5523" s="47">
        <v>45287</v>
      </c>
      <c r="O5523" s="95">
        <v>3.79</v>
      </c>
    </row>
    <row r="5524" spans="14:15" x14ac:dyDescent="0.35">
      <c r="N5524" s="47">
        <v>45288</v>
      </c>
      <c r="O5524" s="95">
        <v>3.84</v>
      </c>
    </row>
    <row r="5525" spans="14:15" x14ac:dyDescent="0.35">
      <c r="N5525" s="47">
        <v>45289</v>
      </c>
      <c r="O5525" s="95">
        <v>3.88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D5BD-FDF3-4B07-BF34-4FA7A42F3979}">
  <dimension ref="B2:U25"/>
  <sheetViews>
    <sheetView topLeftCell="A22" workbookViewId="0">
      <selection activeCell="I18" sqref="I18"/>
    </sheetView>
  </sheetViews>
  <sheetFormatPr defaultRowHeight="14.5" x14ac:dyDescent="0.35"/>
  <sheetData>
    <row r="2" spans="12:12" x14ac:dyDescent="0.35">
      <c r="L2" t="s">
        <v>149</v>
      </c>
    </row>
    <row r="20" spans="2:21" x14ac:dyDescent="0.35">
      <c r="B20" t="s">
        <v>150</v>
      </c>
    </row>
    <row r="25" spans="2:21" x14ac:dyDescent="0.35">
      <c r="M25" t="s">
        <v>151</v>
      </c>
      <c r="U25" t="s">
        <v>152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1E24B-E204-44F5-8086-B975522C3954}">
  <sheetPr>
    <tabColor rgb="FF00B050"/>
  </sheetPr>
  <dimension ref="A1"/>
  <sheetViews>
    <sheetView workbookViewId="0">
      <selection activeCell="AF34" sqref="AF34:AF54"/>
    </sheetView>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AC660-B7EA-46CA-BF3A-7855BF03D453}">
  <dimension ref="A1:U265"/>
  <sheetViews>
    <sheetView workbookViewId="0">
      <selection activeCell="AF34" sqref="AF34:AF54"/>
    </sheetView>
  </sheetViews>
  <sheetFormatPr defaultRowHeight="14.5" x14ac:dyDescent="0.35"/>
  <cols>
    <col min="1" max="1" width="16.7265625" customWidth="1"/>
    <col min="2" max="2" width="13" customWidth="1"/>
    <col min="3" max="3" width="13.36328125" bestFit="1" customWidth="1"/>
    <col min="4" max="4" width="18.453125" bestFit="1" customWidth="1"/>
    <col min="5" max="5" width="15.54296875" bestFit="1" customWidth="1"/>
    <col min="6" max="7" width="13.7265625" bestFit="1" customWidth="1"/>
    <col min="9" max="9" width="14.6328125" customWidth="1"/>
    <col min="12" max="12" width="16.453125" customWidth="1"/>
    <col min="13" max="13" width="12.1796875" bestFit="1" customWidth="1"/>
    <col min="16" max="16" width="13.36328125" bestFit="1" customWidth="1"/>
    <col min="17" max="17" width="15" bestFit="1" customWidth="1"/>
    <col min="21" max="21" width="9.36328125" bestFit="1" customWidth="1"/>
  </cols>
  <sheetData>
    <row r="1" spans="1:21" ht="15" thickBot="1" x14ac:dyDescent="0.4">
      <c r="A1" s="1" t="s">
        <v>153</v>
      </c>
      <c r="R1" s="2" t="s">
        <v>69</v>
      </c>
      <c r="S1" s="2" t="s">
        <v>69</v>
      </c>
    </row>
    <row r="2" spans="1:21" ht="39.5" thickBot="1" x14ac:dyDescent="0.4">
      <c r="A2" s="50" t="s">
        <v>154</v>
      </c>
      <c r="B2" s="51" t="s">
        <v>155</v>
      </c>
      <c r="C2" s="50" t="s">
        <v>156</v>
      </c>
      <c r="D2" s="50" t="s">
        <v>157</v>
      </c>
      <c r="E2" s="50" t="s">
        <v>158</v>
      </c>
      <c r="F2" s="52" t="s">
        <v>159</v>
      </c>
      <c r="G2" s="50" t="s">
        <v>160</v>
      </c>
      <c r="H2" s="50" t="s">
        <v>161</v>
      </c>
      <c r="I2" s="50" t="s">
        <v>162</v>
      </c>
      <c r="J2" s="50" t="s">
        <v>163</v>
      </c>
      <c r="K2" s="53" t="s">
        <v>164</v>
      </c>
      <c r="L2" s="50" t="s">
        <v>165</v>
      </c>
      <c r="M2" s="53" t="s">
        <v>166</v>
      </c>
      <c r="N2" s="50" t="s">
        <v>167</v>
      </c>
      <c r="O2" s="50" t="s">
        <v>168</v>
      </c>
      <c r="P2" s="50" t="s">
        <v>169</v>
      </c>
      <c r="Q2" s="50" t="s">
        <v>170</v>
      </c>
      <c r="R2" s="54" t="s">
        <v>171</v>
      </c>
      <c r="S2" s="54" t="s">
        <v>172</v>
      </c>
      <c r="U2" s="55" t="s">
        <v>173</v>
      </c>
    </row>
    <row r="3" spans="1:21" ht="15" thickBot="1" x14ac:dyDescent="0.4">
      <c r="A3" s="56" t="s">
        <v>174</v>
      </c>
      <c r="B3" s="57" t="s">
        <v>175</v>
      </c>
      <c r="C3" s="58" t="s">
        <v>176</v>
      </c>
      <c r="D3" s="58" t="s">
        <v>177</v>
      </c>
      <c r="E3" s="58" t="s">
        <v>178</v>
      </c>
      <c r="F3" s="59">
        <v>40368</v>
      </c>
      <c r="G3" s="60">
        <v>44321</v>
      </c>
      <c r="H3" s="61">
        <v>0.78177589000000003</v>
      </c>
      <c r="I3" s="62">
        <v>288175.77</v>
      </c>
      <c r="J3" s="63">
        <v>100</v>
      </c>
      <c r="K3" s="64">
        <v>-0.47</v>
      </c>
      <c r="L3" s="65">
        <v>0.37872144241171501</v>
      </c>
      <c r="M3" s="64" t="s">
        <v>179</v>
      </c>
      <c r="N3" s="65">
        <v>5.77133187218117E-2</v>
      </c>
      <c r="O3" s="65">
        <f>H3*N3</f>
        <v>4.5118881108598005E-2</v>
      </c>
      <c r="P3" s="66">
        <v>133</v>
      </c>
      <c r="Q3" s="67" t="s">
        <v>180</v>
      </c>
      <c r="R3">
        <v>2010</v>
      </c>
      <c r="S3" t="str">
        <f>IF(P3&gt;=37,"ABOVE","BELOW")</f>
        <v>ABOVE</v>
      </c>
      <c r="U3" s="68">
        <f>AVERAGE(P3:P260)</f>
        <v>36.767441860465119</v>
      </c>
    </row>
    <row r="4" spans="1:21" ht="15" thickBot="1" x14ac:dyDescent="0.4">
      <c r="A4" s="58" t="s">
        <v>181</v>
      </c>
      <c r="B4" s="57" t="s">
        <v>175</v>
      </c>
      <c r="C4" s="58" t="s">
        <v>176</v>
      </c>
      <c r="D4" s="58" t="s">
        <v>182</v>
      </c>
      <c r="E4" s="58" t="s">
        <v>178</v>
      </c>
      <c r="F4" s="59">
        <v>40374</v>
      </c>
      <c r="G4" s="60">
        <v>41098</v>
      </c>
      <c r="H4" s="61">
        <v>7.7495407715000004</v>
      </c>
      <c r="I4" s="62">
        <v>11728540.553100001</v>
      </c>
      <c r="J4" s="63">
        <v>100</v>
      </c>
      <c r="K4" s="64">
        <v>0.3</v>
      </c>
      <c r="L4" s="65">
        <v>1.53323458583315</v>
      </c>
      <c r="M4" s="64">
        <v>0.23</v>
      </c>
      <c r="N4" s="65">
        <v>1.38872827022541</v>
      </c>
      <c r="O4" s="65">
        <f>H4*N4</f>
        <v>10.762006350646486</v>
      </c>
      <c r="P4" s="66">
        <v>24</v>
      </c>
      <c r="Q4" s="67" t="s">
        <v>180</v>
      </c>
      <c r="R4">
        <v>2010</v>
      </c>
      <c r="S4" t="str">
        <f t="shared" ref="S4:S67" si="0">IF(P4&gt;=37,"ABOVE","BELOW")</f>
        <v>BELOW</v>
      </c>
    </row>
    <row r="5" spans="1:21" ht="15" thickBot="1" x14ac:dyDescent="0.4">
      <c r="A5" s="56" t="s">
        <v>183</v>
      </c>
      <c r="B5" s="57" t="s">
        <v>175</v>
      </c>
      <c r="C5" s="58" t="s">
        <v>176</v>
      </c>
      <c r="D5" s="58" t="s">
        <v>182</v>
      </c>
      <c r="E5" s="58" t="s">
        <v>178</v>
      </c>
      <c r="F5" s="59">
        <v>40380</v>
      </c>
      <c r="G5" s="60">
        <v>40452</v>
      </c>
      <c r="H5" s="61">
        <v>1.1057309900000001</v>
      </c>
      <c r="I5" s="62">
        <v>1748025.28</v>
      </c>
      <c r="J5" s="63">
        <v>100</v>
      </c>
      <c r="K5" s="64" t="s">
        <v>184</v>
      </c>
      <c r="L5" s="65">
        <v>1.58178181243423</v>
      </c>
      <c r="M5" s="64" t="s">
        <v>184</v>
      </c>
      <c r="N5" s="65">
        <v>1.4708104715038399</v>
      </c>
      <c r="O5" s="65">
        <f>H6*N6</f>
        <v>1.0122228434751013</v>
      </c>
      <c r="P5" s="66">
        <v>3</v>
      </c>
      <c r="Q5" s="69" t="s">
        <v>180</v>
      </c>
      <c r="R5">
        <v>2010</v>
      </c>
      <c r="S5" t="str">
        <f t="shared" si="0"/>
        <v>BELOW</v>
      </c>
    </row>
    <row r="6" spans="1:21" ht="15" thickBot="1" x14ac:dyDescent="0.4">
      <c r="A6" s="58" t="s">
        <v>185</v>
      </c>
      <c r="B6" s="57" t="s">
        <v>175</v>
      </c>
      <c r="C6" s="58" t="s">
        <v>176</v>
      </c>
      <c r="D6" s="58" t="s">
        <v>186</v>
      </c>
      <c r="E6" s="58" t="s">
        <v>178</v>
      </c>
      <c r="F6" s="59">
        <v>40380</v>
      </c>
      <c r="G6" s="60">
        <v>40535</v>
      </c>
      <c r="H6" s="61">
        <v>0.75103299999999995</v>
      </c>
      <c r="I6" s="62">
        <v>1085174.7779999999</v>
      </c>
      <c r="J6" s="63">
        <v>100</v>
      </c>
      <c r="K6" s="64" t="s">
        <v>184</v>
      </c>
      <c r="L6" s="65">
        <v>1.4448084354043</v>
      </c>
      <c r="M6" s="64">
        <v>0.8</v>
      </c>
      <c r="N6" s="65">
        <v>1.34777412374037</v>
      </c>
      <c r="O6" s="65">
        <f>H6*N6</f>
        <v>1.0122228434751013</v>
      </c>
      <c r="P6" s="66">
        <v>7</v>
      </c>
      <c r="Q6" s="67" t="s">
        <v>180</v>
      </c>
      <c r="R6">
        <v>2010</v>
      </c>
      <c r="S6" t="str">
        <f t="shared" si="0"/>
        <v>BELOW</v>
      </c>
    </row>
    <row r="7" spans="1:21" ht="15" thickBot="1" x14ac:dyDescent="0.4">
      <c r="A7" s="56" t="s">
        <v>187</v>
      </c>
      <c r="B7" s="57" t="s">
        <v>175</v>
      </c>
      <c r="C7" s="58" t="s">
        <v>176</v>
      </c>
      <c r="D7" s="58" t="s">
        <v>182</v>
      </c>
      <c r="E7" s="58" t="s">
        <v>178</v>
      </c>
      <c r="F7" s="59">
        <v>40380</v>
      </c>
      <c r="G7" s="60">
        <v>40612</v>
      </c>
      <c r="H7" s="61">
        <v>2.175999</v>
      </c>
      <c r="I7" s="62">
        <v>3438377.08</v>
      </c>
      <c r="J7" s="63">
        <v>100</v>
      </c>
      <c r="K7" s="64">
        <v>0.83</v>
      </c>
      <c r="L7" s="65">
        <v>1.5805878108370299</v>
      </c>
      <c r="M7" s="64">
        <v>0.71</v>
      </c>
      <c r="N7" s="65">
        <v>1.45284878174002</v>
      </c>
      <c r="O7" s="65">
        <f>H7*N7</f>
        <v>3.1613974962175018</v>
      </c>
      <c r="P7" s="66">
        <v>9</v>
      </c>
      <c r="Q7" s="67" t="s">
        <v>180</v>
      </c>
      <c r="R7">
        <v>2010</v>
      </c>
      <c r="S7" t="str">
        <f t="shared" si="0"/>
        <v>BELOW</v>
      </c>
    </row>
    <row r="8" spans="1:21" ht="15" thickBot="1" x14ac:dyDescent="0.4">
      <c r="A8" s="58" t="s">
        <v>185</v>
      </c>
      <c r="B8" s="57" t="s">
        <v>175</v>
      </c>
      <c r="C8" s="58" t="s">
        <v>176</v>
      </c>
      <c r="D8" s="58" t="s">
        <v>177</v>
      </c>
      <c r="E8" s="58" t="s">
        <v>178</v>
      </c>
      <c r="F8" s="59">
        <v>40380</v>
      </c>
      <c r="G8" s="60">
        <v>40644</v>
      </c>
      <c r="H8" s="61">
        <v>0.53508699999999998</v>
      </c>
      <c r="I8" s="62">
        <v>888851.02</v>
      </c>
      <c r="J8" s="63">
        <v>100</v>
      </c>
      <c r="K8" s="64" t="s">
        <v>184</v>
      </c>
      <c r="L8" s="65">
        <v>1.8785775482340501</v>
      </c>
      <c r="M8" s="64" t="s">
        <v>184</v>
      </c>
      <c r="N8" s="65">
        <v>1.7778828884818301</v>
      </c>
      <c r="O8" s="65">
        <f>H8*N8</f>
        <v>0.95132202114907694</v>
      </c>
      <c r="P8" s="66">
        <v>10</v>
      </c>
      <c r="Q8" s="67" t="s">
        <v>180</v>
      </c>
      <c r="R8">
        <v>2010</v>
      </c>
      <c r="S8" t="str">
        <f t="shared" si="0"/>
        <v>BELOW</v>
      </c>
    </row>
    <row r="9" spans="1:21" ht="15" thickBot="1" x14ac:dyDescent="0.4">
      <c r="A9" s="56" t="s">
        <v>188</v>
      </c>
      <c r="B9" s="57" t="s">
        <v>175</v>
      </c>
      <c r="C9" s="58" t="s">
        <v>176</v>
      </c>
      <c r="D9" s="58" t="s">
        <v>182</v>
      </c>
      <c r="E9" s="58" t="s">
        <v>178</v>
      </c>
      <c r="F9" s="59">
        <v>40380</v>
      </c>
      <c r="G9" s="60">
        <v>41006</v>
      </c>
      <c r="H9" s="61">
        <v>0.337474</v>
      </c>
      <c r="I9" s="62">
        <v>730088.27</v>
      </c>
      <c r="J9" s="63">
        <v>100</v>
      </c>
      <c r="K9" s="64" t="s">
        <v>184</v>
      </c>
      <c r="L9" s="65">
        <v>2.17338408850833</v>
      </c>
      <c r="M9" s="64" t="s">
        <v>184</v>
      </c>
      <c r="N9" s="65">
        <v>1.81022882244558</v>
      </c>
      <c r="O9" s="65">
        <f>H9*N9</f>
        <v>0.61090516162599962</v>
      </c>
      <c r="P9" s="66">
        <v>22</v>
      </c>
      <c r="Q9" s="67" t="s">
        <v>180</v>
      </c>
      <c r="R9">
        <v>2010</v>
      </c>
      <c r="S9" t="str">
        <f t="shared" si="0"/>
        <v>BELOW</v>
      </c>
    </row>
    <row r="10" spans="1:21" ht="15" thickBot="1" x14ac:dyDescent="0.4">
      <c r="A10" s="58" t="s">
        <v>189</v>
      </c>
      <c r="B10" s="57" t="s">
        <v>175</v>
      </c>
      <c r="C10" s="58" t="s">
        <v>176</v>
      </c>
      <c r="D10" s="58" t="s">
        <v>186</v>
      </c>
      <c r="E10" s="58" t="s">
        <v>178</v>
      </c>
      <c r="F10" s="59">
        <v>40380</v>
      </c>
      <c r="G10" s="60">
        <v>41030</v>
      </c>
      <c r="H10" s="61">
        <v>0.17741100000000001</v>
      </c>
      <c r="I10" s="62">
        <v>0</v>
      </c>
      <c r="J10" s="63">
        <v>0</v>
      </c>
      <c r="K10" s="64" t="s">
        <v>179</v>
      </c>
      <c r="L10" s="65">
        <v>0</v>
      </c>
      <c r="M10" s="64" t="s">
        <v>179</v>
      </c>
      <c r="N10" s="65">
        <v>-3.7315078802282402E-2</v>
      </c>
      <c r="O10" s="65">
        <f>H10*N10</f>
        <v>-6.6201054453917238E-3</v>
      </c>
      <c r="P10" s="66">
        <v>23</v>
      </c>
      <c r="Q10" s="67" t="s">
        <v>180</v>
      </c>
      <c r="R10">
        <v>2010</v>
      </c>
      <c r="S10" t="str">
        <f t="shared" si="0"/>
        <v>BELOW</v>
      </c>
    </row>
    <row r="11" spans="1:21" ht="15" thickBot="1" x14ac:dyDescent="0.4">
      <c r="A11" s="56" t="s">
        <v>190</v>
      </c>
      <c r="B11" s="57" t="s">
        <v>175</v>
      </c>
      <c r="C11" s="58" t="s">
        <v>176</v>
      </c>
      <c r="D11" s="58" t="s">
        <v>177</v>
      </c>
      <c r="E11" s="58" t="s">
        <v>178</v>
      </c>
      <c r="F11" s="59">
        <v>40380</v>
      </c>
      <c r="G11" s="60">
        <v>41031</v>
      </c>
      <c r="H11" s="61">
        <v>0.304037</v>
      </c>
      <c r="I11" s="62">
        <v>781807.78</v>
      </c>
      <c r="J11" s="63">
        <v>100</v>
      </c>
      <c r="K11" s="64" t="s">
        <v>184</v>
      </c>
      <c r="L11" s="65">
        <v>2.2428485113705001</v>
      </c>
      <c r="M11" s="64" t="s">
        <v>184</v>
      </c>
      <c r="N11" s="65">
        <v>1.8738075774054299</v>
      </c>
      <c r="O11" s="65">
        <f>H10*N10</f>
        <v>-6.6201054453917238E-3</v>
      </c>
      <c r="P11" s="66">
        <v>23</v>
      </c>
      <c r="Q11" s="70" t="s">
        <v>180</v>
      </c>
      <c r="R11">
        <v>2010</v>
      </c>
      <c r="S11" t="str">
        <f t="shared" si="0"/>
        <v>BELOW</v>
      </c>
    </row>
    <row r="12" spans="1:21" ht="15" thickBot="1" x14ac:dyDescent="0.4">
      <c r="A12" s="58" t="s">
        <v>191</v>
      </c>
      <c r="B12" s="57" t="s">
        <v>175</v>
      </c>
      <c r="C12" s="58" t="s">
        <v>176</v>
      </c>
      <c r="D12" s="58" t="s">
        <v>186</v>
      </c>
      <c r="E12" s="58" t="s">
        <v>178</v>
      </c>
      <c r="F12" s="59">
        <v>40380</v>
      </c>
      <c r="G12" s="60">
        <v>41722</v>
      </c>
      <c r="H12" s="61">
        <v>0.70174999999999998</v>
      </c>
      <c r="I12" s="62">
        <v>1225013.27</v>
      </c>
      <c r="J12" s="63">
        <v>100</v>
      </c>
      <c r="K12" s="64">
        <v>0.27</v>
      </c>
      <c r="L12" s="65">
        <v>2.0357511581182401</v>
      </c>
      <c r="M12" s="64">
        <v>0.21</v>
      </c>
      <c r="N12" s="65">
        <v>1.77838888180307</v>
      </c>
      <c r="O12" s="65">
        <f t="shared" ref="O12:O17" si="1">H12*N12</f>
        <v>1.2479843978053042</v>
      </c>
      <c r="P12" s="66">
        <v>47</v>
      </c>
      <c r="Q12" s="67" t="s">
        <v>180</v>
      </c>
      <c r="R12">
        <v>2010</v>
      </c>
      <c r="S12" t="str">
        <f t="shared" si="0"/>
        <v>ABOVE</v>
      </c>
    </row>
    <row r="13" spans="1:21" ht="15" thickBot="1" x14ac:dyDescent="0.4">
      <c r="A13" s="56" t="s">
        <v>192</v>
      </c>
      <c r="B13" s="57" t="s">
        <v>175</v>
      </c>
      <c r="C13" s="58" t="s">
        <v>176</v>
      </c>
      <c r="D13" s="58" t="s">
        <v>182</v>
      </c>
      <c r="E13" s="58" t="s">
        <v>178</v>
      </c>
      <c r="F13" s="59">
        <v>40380</v>
      </c>
      <c r="G13" s="60">
        <v>43039</v>
      </c>
      <c r="H13" s="61">
        <v>0.77575488000000004</v>
      </c>
      <c r="I13" s="62">
        <v>775028.88</v>
      </c>
      <c r="J13" s="63">
        <v>100</v>
      </c>
      <c r="K13" s="64">
        <v>-0.01</v>
      </c>
      <c r="L13" s="65">
        <v>0.88412887525133399</v>
      </c>
      <c r="M13" s="64" t="s">
        <v>179</v>
      </c>
      <c r="N13" s="65">
        <v>0.70812357821854699</v>
      </c>
      <c r="O13" s="65">
        <f t="shared" si="1"/>
        <v>0.54933032144609961</v>
      </c>
      <c r="P13" s="66">
        <v>77</v>
      </c>
      <c r="Q13" s="67" t="s">
        <v>180</v>
      </c>
      <c r="R13">
        <v>2010</v>
      </c>
      <c r="S13" t="str">
        <f t="shared" si="0"/>
        <v>ABOVE</v>
      </c>
    </row>
    <row r="14" spans="1:21" ht="15" thickBot="1" x14ac:dyDescent="0.4">
      <c r="A14" s="58" t="s">
        <v>193</v>
      </c>
      <c r="B14" s="57" t="s">
        <v>175</v>
      </c>
      <c r="C14" s="58" t="s">
        <v>176</v>
      </c>
      <c r="D14" s="58" t="s">
        <v>194</v>
      </c>
      <c r="E14" s="58" t="s">
        <v>178</v>
      </c>
      <c r="F14" s="59">
        <v>40448</v>
      </c>
      <c r="G14" s="60">
        <v>41187</v>
      </c>
      <c r="H14" s="61">
        <v>0.13872079000000001</v>
      </c>
      <c r="I14" s="62">
        <v>388518.87</v>
      </c>
      <c r="J14" s="63">
        <v>100</v>
      </c>
      <c r="K14" s="64" t="s">
        <v>184</v>
      </c>
      <c r="L14" s="65">
        <v>2.8027532522358301</v>
      </c>
      <c r="M14" s="64" t="s">
        <v>184</v>
      </c>
      <c r="N14" s="65">
        <v>2.4052354557728801</v>
      </c>
      <c r="O14" s="65">
        <f t="shared" si="1"/>
        <v>0.33365616256082403</v>
      </c>
      <c r="P14" s="66">
        <v>25</v>
      </c>
      <c r="Q14" s="67" t="s">
        <v>180</v>
      </c>
      <c r="R14">
        <v>2010</v>
      </c>
      <c r="S14" t="str">
        <f t="shared" si="0"/>
        <v>BELOW</v>
      </c>
    </row>
    <row r="15" spans="1:21" ht="15" thickBot="1" x14ac:dyDescent="0.4">
      <c r="A15" s="56" t="s">
        <v>195</v>
      </c>
      <c r="B15" s="57" t="s">
        <v>175</v>
      </c>
      <c r="C15" s="58" t="s">
        <v>176</v>
      </c>
      <c r="D15" s="58" t="s">
        <v>182</v>
      </c>
      <c r="E15" s="58" t="s">
        <v>178</v>
      </c>
      <c r="F15" s="59">
        <v>40450</v>
      </c>
      <c r="G15" s="60">
        <v>40638</v>
      </c>
      <c r="H15" s="61">
        <v>0.42024384000000004</v>
      </c>
      <c r="I15" s="62">
        <v>731222.12</v>
      </c>
      <c r="J15" s="63">
        <v>100</v>
      </c>
      <c r="K15" s="64" t="s">
        <v>184</v>
      </c>
      <c r="L15" s="65">
        <v>1.50203777831031</v>
      </c>
      <c r="M15" s="64" t="s">
        <v>184</v>
      </c>
      <c r="N15" s="65">
        <v>1.3808577705378</v>
      </c>
      <c r="O15" s="65">
        <f t="shared" si="1"/>
        <v>0.58029697198464403</v>
      </c>
      <c r="P15" s="66">
        <v>7</v>
      </c>
      <c r="Q15" s="67" t="s">
        <v>180</v>
      </c>
      <c r="R15">
        <v>2010</v>
      </c>
      <c r="S15" t="str">
        <f t="shared" si="0"/>
        <v>BELOW</v>
      </c>
    </row>
    <row r="16" spans="1:21" ht="15" thickBot="1" x14ac:dyDescent="0.4">
      <c r="A16" s="58" t="s">
        <v>196</v>
      </c>
      <c r="B16" s="57" t="s">
        <v>175</v>
      </c>
      <c r="C16" s="58" t="s">
        <v>176</v>
      </c>
      <c r="D16" s="58" t="s">
        <v>197</v>
      </c>
      <c r="E16" s="58" t="s">
        <v>178</v>
      </c>
      <c r="F16" s="59">
        <v>40450</v>
      </c>
      <c r="G16" s="60">
        <v>40674</v>
      </c>
      <c r="H16" s="61">
        <v>0</v>
      </c>
      <c r="I16" s="62">
        <v>3323.21</v>
      </c>
      <c r="J16" s="63">
        <v>100</v>
      </c>
      <c r="K16" s="64" t="s">
        <v>184</v>
      </c>
      <c r="L16" s="65">
        <v>0</v>
      </c>
      <c r="M16" s="64" t="s">
        <v>184</v>
      </c>
      <c r="N16" s="65">
        <v>0</v>
      </c>
      <c r="O16" s="65">
        <f t="shared" si="1"/>
        <v>0</v>
      </c>
      <c r="P16" s="66">
        <v>7</v>
      </c>
      <c r="Q16" s="67" t="s">
        <v>180</v>
      </c>
      <c r="R16">
        <v>2010</v>
      </c>
      <c r="S16" t="str">
        <f t="shared" si="0"/>
        <v>BELOW</v>
      </c>
    </row>
    <row r="17" spans="1:19" ht="15" thickBot="1" x14ac:dyDescent="0.4">
      <c r="A17" s="56" t="s">
        <v>198</v>
      </c>
      <c r="B17" s="57" t="s">
        <v>175</v>
      </c>
      <c r="C17" s="58" t="s">
        <v>176</v>
      </c>
      <c r="D17" s="58" t="s">
        <v>182</v>
      </c>
      <c r="E17" s="58" t="s">
        <v>178</v>
      </c>
      <c r="F17" s="59">
        <v>40450</v>
      </c>
      <c r="G17" s="60">
        <v>40784</v>
      </c>
      <c r="H17" s="61">
        <v>7.37815E-3</v>
      </c>
      <c r="I17" s="62">
        <v>15857.82</v>
      </c>
      <c r="J17" s="63">
        <v>100</v>
      </c>
      <c r="K17" s="64" t="s">
        <v>184</v>
      </c>
      <c r="L17" s="65">
        <v>2.1481728857445699</v>
      </c>
      <c r="M17" s="64">
        <v>0.8</v>
      </c>
      <c r="N17" s="65">
        <v>1.8817178154415399</v>
      </c>
      <c r="O17" s="65">
        <f t="shared" si="1"/>
        <v>1.3883596299999999E-2</v>
      </c>
      <c r="P17" s="66">
        <v>11</v>
      </c>
      <c r="Q17" s="67" t="s">
        <v>180</v>
      </c>
      <c r="R17">
        <v>2010</v>
      </c>
      <c r="S17" t="str">
        <f t="shared" si="0"/>
        <v>BELOW</v>
      </c>
    </row>
    <row r="18" spans="1:19" ht="15" thickBot="1" x14ac:dyDescent="0.4">
      <c r="A18" s="58" t="s">
        <v>199</v>
      </c>
      <c r="B18" s="57" t="s">
        <v>175</v>
      </c>
      <c r="C18" s="58" t="s">
        <v>176</v>
      </c>
      <c r="D18" s="58" t="s">
        <v>197</v>
      </c>
      <c r="E18" s="58" t="s">
        <v>178</v>
      </c>
      <c r="F18" s="59">
        <v>40450</v>
      </c>
      <c r="G18" s="60">
        <v>40875</v>
      </c>
      <c r="H18" s="61">
        <v>0</v>
      </c>
      <c r="I18" s="62">
        <v>15517.5</v>
      </c>
      <c r="J18" s="63">
        <v>100</v>
      </c>
      <c r="K18" s="64" t="s">
        <v>184</v>
      </c>
      <c r="L18" s="65">
        <v>0</v>
      </c>
      <c r="M18" s="64" t="s">
        <v>184</v>
      </c>
      <c r="N18" s="65">
        <v>0</v>
      </c>
      <c r="O18" s="65">
        <f>H19*N19</f>
        <v>15.103176662940163</v>
      </c>
      <c r="P18" s="66">
        <v>14</v>
      </c>
      <c r="Q18" s="67" t="s">
        <v>180</v>
      </c>
      <c r="R18">
        <v>2010</v>
      </c>
      <c r="S18" t="str">
        <f t="shared" si="0"/>
        <v>BELOW</v>
      </c>
    </row>
    <row r="19" spans="1:19" ht="15" thickBot="1" x14ac:dyDescent="0.4">
      <c r="A19" s="56" t="s">
        <v>198</v>
      </c>
      <c r="B19" s="57" t="s">
        <v>175</v>
      </c>
      <c r="C19" s="58" t="s">
        <v>176</v>
      </c>
      <c r="D19" s="58" t="s">
        <v>177</v>
      </c>
      <c r="E19" s="58" t="s">
        <v>178</v>
      </c>
      <c r="F19" s="59">
        <v>40451</v>
      </c>
      <c r="G19" s="60">
        <v>40485</v>
      </c>
      <c r="H19" s="61">
        <v>8.0525482900000007</v>
      </c>
      <c r="I19" s="62">
        <v>17780710.079999998</v>
      </c>
      <c r="J19" s="63">
        <v>100</v>
      </c>
      <c r="K19" s="64" t="s">
        <v>184</v>
      </c>
      <c r="L19" s="65">
        <v>2.0838881750478402</v>
      </c>
      <c r="M19" s="64" t="s">
        <v>184</v>
      </c>
      <c r="N19" s="65">
        <v>1.87557728547818</v>
      </c>
      <c r="O19" s="65" t="e">
        <f>#REF!*#REF!</f>
        <v>#REF!</v>
      </c>
      <c r="P19" s="66">
        <v>1</v>
      </c>
      <c r="Q19" s="67" t="s">
        <v>180</v>
      </c>
      <c r="R19">
        <v>2010</v>
      </c>
      <c r="S19" t="str">
        <f t="shared" si="0"/>
        <v>BELOW</v>
      </c>
    </row>
    <row r="20" spans="1:19" ht="15" thickBot="1" x14ac:dyDescent="0.4">
      <c r="A20" s="58" t="s">
        <v>200</v>
      </c>
      <c r="B20" s="57" t="s">
        <v>175</v>
      </c>
      <c r="C20" s="58" t="s">
        <v>176</v>
      </c>
      <c r="D20" s="58" t="s">
        <v>177</v>
      </c>
      <c r="E20" s="58" t="s">
        <v>178</v>
      </c>
      <c r="F20" s="59">
        <v>40451</v>
      </c>
      <c r="G20" s="60">
        <v>40541</v>
      </c>
      <c r="H20" s="61">
        <v>3.950723</v>
      </c>
      <c r="I20" s="62">
        <v>8225705.8799999999</v>
      </c>
      <c r="J20" s="63">
        <v>100</v>
      </c>
      <c r="K20" s="64" t="s">
        <v>184</v>
      </c>
      <c r="L20" s="65">
        <v>2.0821288137073699</v>
      </c>
      <c r="M20" s="64" t="s">
        <v>184</v>
      </c>
      <c r="N20" s="65">
        <v>1.8588418088587799</v>
      </c>
      <c r="O20" s="65">
        <f>H20*N20</f>
        <v>7.3437690876199859</v>
      </c>
      <c r="P20" s="66">
        <v>3</v>
      </c>
      <c r="Q20" s="67" t="s">
        <v>180</v>
      </c>
      <c r="R20">
        <v>2010</v>
      </c>
      <c r="S20" t="str">
        <f t="shared" si="0"/>
        <v>BELOW</v>
      </c>
    </row>
    <row r="21" spans="1:19" ht="15" thickBot="1" x14ac:dyDescent="0.4">
      <c r="A21" s="56" t="s">
        <v>201</v>
      </c>
      <c r="B21" s="57" t="s">
        <v>175</v>
      </c>
      <c r="C21" s="58" t="s">
        <v>176</v>
      </c>
      <c r="D21" s="58" t="s">
        <v>177</v>
      </c>
      <c r="E21" s="58" t="s">
        <v>178</v>
      </c>
      <c r="F21" s="59">
        <v>40451</v>
      </c>
      <c r="G21" s="60">
        <v>40787</v>
      </c>
      <c r="H21" s="61">
        <v>1.3574102100000001</v>
      </c>
      <c r="I21" s="62">
        <v>3284888.88</v>
      </c>
      <c r="J21" s="63">
        <v>100</v>
      </c>
      <c r="K21" s="64" t="s">
        <v>184</v>
      </c>
      <c r="L21" s="65">
        <v>2.4273354183773233</v>
      </c>
      <c r="M21" s="64" t="s">
        <v>184</v>
      </c>
      <c r="N21" s="65">
        <v>2.1274142584007301</v>
      </c>
      <c r="O21" s="65">
        <f>H21*N21</f>
        <v>2.8877738352527293</v>
      </c>
      <c r="P21" s="66">
        <v>11</v>
      </c>
      <c r="Q21" s="67" t="s">
        <v>180</v>
      </c>
      <c r="R21">
        <v>2010</v>
      </c>
      <c r="S21" t="str">
        <f t="shared" si="0"/>
        <v>BELOW</v>
      </c>
    </row>
    <row r="22" spans="1:19" ht="15" thickBot="1" x14ac:dyDescent="0.4">
      <c r="A22" s="58" t="s">
        <v>202</v>
      </c>
      <c r="B22" s="57" t="s">
        <v>175</v>
      </c>
      <c r="C22" s="58" t="s">
        <v>176</v>
      </c>
      <c r="D22" s="58" t="s">
        <v>177</v>
      </c>
      <c r="E22" s="58" t="s">
        <v>178</v>
      </c>
      <c r="F22" s="59">
        <v>40451</v>
      </c>
      <c r="G22" s="60">
        <v>40892</v>
      </c>
      <c r="H22" s="61">
        <v>0.90887278999999999</v>
      </c>
      <c r="I22" s="62">
        <v>1270438.47</v>
      </c>
      <c r="J22" s="63">
        <v>100</v>
      </c>
      <c r="K22" s="64" t="s">
        <v>184</v>
      </c>
      <c r="L22" s="65">
        <v>1.38781714718477</v>
      </c>
      <c r="M22" s="64" t="s">
        <v>184</v>
      </c>
      <c r="N22" s="65">
        <v>1.1813528344278199</v>
      </c>
      <c r="O22" s="65">
        <f>H12*N12</f>
        <v>1.2479843978053042</v>
      </c>
      <c r="P22" s="66">
        <v>15</v>
      </c>
      <c r="Q22" s="69" t="s">
        <v>180</v>
      </c>
      <c r="R22">
        <v>2010</v>
      </c>
      <c r="S22" t="str">
        <f t="shared" si="0"/>
        <v>BELOW</v>
      </c>
    </row>
    <row r="23" spans="1:19" ht="15" thickBot="1" x14ac:dyDescent="0.4">
      <c r="A23" s="56" t="s">
        <v>203</v>
      </c>
      <c r="B23" s="57" t="s">
        <v>175</v>
      </c>
      <c r="C23" s="58" t="s">
        <v>176</v>
      </c>
      <c r="D23" s="58" t="s">
        <v>177</v>
      </c>
      <c r="E23" s="58" t="s">
        <v>178</v>
      </c>
      <c r="F23" s="59">
        <v>40451</v>
      </c>
      <c r="G23" s="60">
        <v>41120</v>
      </c>
      <c r="H23" s="61">
        <v>0.92471376999999999</v>
      </c>
      <c r="I23" s="62">
        <v>885372.7317</v>
      </c>
      <c r="J23" s="63">
        <v>100</v>
      </c>
      <c r="K23" s="64">
        <v>-7.0000000000000007E-2</v>
      </c>
      <c r="L23" s="65">
        <v>0.85755853034857799</v>
      </c>
      <c r="M23" s="64">
        <v>-0.12</v>
      </c>
      <c r="N23" s="65">
        <v>0.81845831710051398</v>
      </c>
      <c r="O23" s="65">
        <f>H13*N13</f>
        <v>0.54933032144609961</v>
      </c>
      <c r="P23" s="66">
        <v>21</v>
      </c>
      <c r="Q23" s="69" t="s">
        <v>180</v>
      </c>
      <c r="R23">
        <v>2010</v>
      </c>
      <c r="S23" t="str">
        <f t="shared" si="0"/>
        <v>BELOW</v>
      </c>
    </row>
    <row r="24" spans="1:19" ht="15" thickBot="1" x14ac:dyDescent="0.4">
      <c r="A24" s="58" t="s">
        <v>204</v>
      </c>
      <c r="B24" s="57" t="s">
        <v>175</v>
      </c>
      <c r="C24" s="58" t="s">
        <v>176</v>
      </c>
      <c r="D24" s="58" t="s">
        <v>177</v>
      </c>
      <c r="E24" s="58" t="s">
        <v>178</v>
      </c>
      <c r="F24" s="59">
        <v>40451</v>
      </c>
      <c r="G24" s="60">
        <v>41585</v>
      </c>
      <c r="H24" s="61">
        <v>2.7872484100000001</v>
      </c>
      <c r="I24" s="62">
        <v>7147572.1100000003</v>
      </c>
      <c r="J24" s="63">
        <v>100</v>
      </c>
      <c r="K24" s="64" t="s">
        <v>184</v>
      </c>
      <c r="L24" s="65">
        <v>2.2070352148280201</v>
      </c>
      <c r="M24" s="64" t="s">
        <v>184</v>
      </c>
      <c r="N24" s="65">
        <v>1.81455781707787</v>
      </c>
      <c r="O24" s="65">
        <f>H24*N24</f>
        <v>5.0576233905033643</v>
      </c>
      <c r="P24" s="66">
        <v>38</v>
      </c>
      <c r="Q24" s="71" t="s">
        <v>180</v>
      </c>
      <c r="R24">
        <v>2010</v>
      </c>
      <c r="S24" t="str">
        <f t="shared" si="0"/>
        <v>ABOVE</v>
      </c>
    </row>
    <row r="25" spans="1:19" ht="15" thickBot="1" x14ac:dyDescent="0.4">
      <c r="A25" s="56" t="s">
        <v>205</v>
      </c>
      <c r="B25" s="57" t="s">
        <v>175</v>
      </c>
      <c r="C25" s="58" t="s">
        <v>176</v>
      </c>
      <c r="D25" s="58" t="s">
        <v>177</v>
      </c>
      <c r="E25" s="58" t="s">
        <v>178</v>
      </c>
      <c r="F25" s="59">
        <v>40451</v>
      </c>
      <c r="G25" s="60">
        <v>41726</v>
      </c>
      <c r="H25" s="61">
        <v>2.4717790000000002</v>
      </c>
      <c r="I25" s="62">
        <v>4007301.355</v>
      </c>
      <c r="J25" s="63">
        <v>100</v>
      </c>
      <c r="K25" s="64">
        <v>0.12</v>
      </c>
      <c r="L25" s="65">
        <v>1.7278732340812799</v>
      </c>
      <c r="M25" s="64">
        <v>0.08</v>
      </c>
      <c r="N25" s="65">
        <v>1.4034341811770199</v>
      </c>
      <c r="O25" s="65">
        <f>H25*N25</f>
        <v>3.4689791369155532</v>
      </c>
      <c r="P25" s="66">
        <v>43</v>
      </c>
      <c r="Q25" s="69" t="s">
        <v>180</v>
      </c>
      <c r="R25">
        <v>2010</v>
      </c>
      <c r="S25" t="str">
        <f t="shared" si="0"/>
        <v>ABOVE</v>
      </c>
    </row>
    <row r="26" spans="1:19" ht="15" thickBot="1" x14ac:dyDescent="0.4">
      <c r="A26" s="58" t="s">
        <v>206</v>
      </c>
      <c r="B26" s="57" t="s">
        <v>175</v>
      </c>
      <c r="C26" s="58" t="s">
        <v>176</v>
      </c>
      <c r="D26" s="58" t="s">
        <v>177</v>
      </c>
      <c r="E26" s="58" t="s">
        <v>178</v>
      </c>
      <c r="F26" s="59">
        <v>40451</v>
      </c>
      <c r="G26" s="60">
        <v>41995</v>
      </c>
      <c r="H26" s="61">
        <v>1.02074255</v>
      </c>
      <c r="I26" s="62">
        <v>2004755.0131000001</v>
      </c>
      <c r="J26" s="63">
        <v>100</v>
      </c>
      <c r="K26" s="64">
        <v>0.48</v>
      </c>
      <c r="L26" s="65">
        <v>1.8741107585708701</v>
      </c>
      <c r="M26" s="64">
        <v>0.41</v>
      </c>
      <c r="N26" s="65">
        <v>1.78707557257505</v>
      </c>
      <c r="O26" s="65">
        <f>H27*N27</f>
        <v>3.2622229941017467</v>
      </c>
      <c r="P26" s="66">
        <v>51</v>
      </c>
      <c r="Q26" s="69" t="s">
        <v>180</v>
      </c>
      <c r="R26">
        <v>2010</v>
      </c>
      <c r="S26" t="str">
        <f t="shared" si="0"/>
        <v>ABOVE</v>
      </c>
    </row>
    <row r="27" spans="1:19" ht="15" thickBot="1" x14ac:dyDescent="0.4">
      <c r="A27" s="56" t="s">
        <v>204</v>
      </c>
      <c r="B27" s="57" t="s">
        <v>175</v>
      </c>
      <c r="C27" s="58" t="s">
        <v>176</v>
      </c>
      <c r="D27" s="58" t="s">
        <v>177</v>
      </c>
      <c r="E27" s="58" t="s">
        <v>178</v>
      </c>
      <c r="F27" s="59">
        <v>40451</v>
      </c>
      <c r="G27" s="60">
        <v>42832</v>
      </c>
      <c r="H27" s="61">
        <v>1.741384</v>
      </c>
      <c r="I27" s="62">
        <v>3870888.8</v>
      </c>
      <c r="J27" s="63">
        <v>100</v>
      </c>
      <c r="K27" s="64" t="s">
        <v>184</v>
      </c>
      <c r="L27" s="65">
        <v>2.2171387241412699</v>
      </c>
      <c r="M27" s="64" t="s">
        <v>184</v>
      </c>
      <c r="N27" s="65">
        <v>1.87335073372774</v>
      </c>
      <c r="O27" s="65">
        <f>H27*N27</f>
        <v>3.2622229941017467</v>
      </c>
      <c r="P27" s="66">
        <v>79</v>
      </c>
      <c r="Q27" s="69" t="s">
        <v>180</v>
      </c>
      <c r="R27">
        <v>2010</v>
      </c>
      <c r="S27" t="str">
        <f t="shared" si="0"/>
        <v>ABOVE</v>
      </c>
    </row>
    <row r="28" spans="1:19" ht="15" thickBot="1" x14ac:dyDescent="0.4">
      <c r="A28" s="58" t="s">
        <v>207</v>
      </c>
      <c r="B28" s="57" t="s">
        <v>175</v>
      </c>
      <c r="C28" s="58" t="s">
        <v>176</v>
      </c>
      <c r="D28" s="58" t="s">
        <v>177</v>
      </c>
      <c r="E28" s="58" t="s">
        <v>178</v>
      </c>
      <c r="F28" s="59">
        <v>40451</v>
      </c>
      <c r="G28" s="60">
        <v>43308</v>
      </c>
      <c r="H28" s="61">
        <v>2.4774817331999999</v>
      </c>
      <c r="I28" s="62">
        <v>4577857.5199999996</v>
      </c>
      <c r="J28" s="63">
        <v>100</v>
      </c>
      <c r="K28" s="64">
        <v>0.14000000000000001</v>
      </c>
      <c r="L28" s="65">
        <v>1.8508172284183799</v>
      </c>
      <c r="M28" s="64">
        <v>0.1</v>
      </c>
      <c r="N28" s="65">
        <v>1.52221335880104</v>
      </c>
      <c r="O28" s="65">
        <f>H28*N28</f>
        <v>3.7712557904625941</v>
      </c>
      <c r="P28" s="66">
        <v>94</v>
      </c>
      <c r="Q28" s="69" t="s">
        <v>180</v>
      </c>
      <c r="R28">
        <v>2010</v>
      </c>
      <c r="S28" t="str">
        <f t="shared" si="0"/>
        <v>ABOVE</v>
      </c>
    </row>
    <row r="29" spans="1:19" ht="15" thickBot="1" x14ac:dyDescent="0.4">
      <c r="A29" s="56" t="s">
        <v>208</v>
      </c>
      <c r="B29" s="57" t="s">
        <v>175</v>
      </c>
      <c r="C29" s="58" t="s">
        <v>176</v>
      </c>
      <c r="D29" s="58" t="s">
        <v>177</v>
      </c>
      <c r="E29" s="58" t="s">
        <v>178</v>
      </c>
      <c r="F29" s="59">
        <v>40451</v>
      </c>
      <c r="G29" s="60">
        <v>44104</v>
      </c>
      <c r="H29" s="61">
        <v>1.4379947500000001</v>
      </c>
      <c r="I29" s="62">
        <v>2333872.6999999997</v>
      </c>
      <c r="J29" s="63">
        <v>100</v>
      </c>
      <c r="K29" s="64">
        <v>0.28000000000000003</v>
      </c>
      <c r="L29" s="65">
        <v>1.7241344753487</v>
      </c>
      <c r="M29" s="64">
        <v>0.22</v>
      </c>
      <c r="N29" s="65">
        <v>1.28183802002408</v>
      </c>
      <c r="O29" s="65">
        <f>H18*N18</f>
        <v>0</v>
      </c>
      <c r="P29" s="66">
        <v>122</v>
      </c>
      <c r="Q29" s="69" t="s">
        <v>180</v>
      </c>
      <c r="R29">
        <v>2010</v>
      </c>
      <c r="S29" t="str">
        <f t="shared" si="0"/>
        <v>ABOVE</v>
      </c>
    </row>
    <row r="30" spans="1:19" ht="15" thickBot="1" x14ac:dyDescent="0.4">
      <c r="A30" s="58" t="s">
        <v>209</v>
      </c>
      <c r="B30" s="57" t="s">
        <v>175</v>
      </c>
      <c r="C30" s="58" t="s">
        <v>176</v>
      </c>
      <c r="D30" s="58" t="s">
        <v>177</v>
      </c>
      <c r="E30" s="58" t="s">
        <v>178</v>
      </c>
      <c r="F30" s="59">
        <v>40451</v>
      </c>
      <c r="G30" s="60">
        <v>44104</v>
      </c>
      <c r="H30" s="61">
        <v>2.9293399511999998</v>
      </c>
      <c r="I30" s="62">
        <v>8753834.7884</v>
      </c>
      <c r="J30" s="63">
        <v>100</v>
      </c>
      <c r="K30" s="64">
        <v>0.27</v>
      </c>
      <c r="L30" s="65">
        <v>2.8541827888135001</v>
      </c>
      <c r="M30" s="64">
        <v>0.21</v>
      </c>
      <c r="N30" s="65">
        <v>2.4785777753857698</v>
      </c>
      <c r="O30" s="65">
        <f>H30*N30</f>
        <v>7.2605968995939554</v>
      </c>
      <c r="P30" s="66">
        <v>122</v>
      </c>
      <c r="Q30" s="69" t="s">
        <v>180</v>
      </c>
      <c r="R30">
        <v>2010</v>
      </c>
      <c r="S30" t="str">
        <f t="shared" si="0"/>
        <v>ABOVE</v>
      </c>
    </row>
    <row r="31" spans="1:19" ht="15" thickBot="1" x14ac:dyDescent="0.4">
      <c r="A31" s="56" t="s">
        <v>210</v>
      </c>
      <c r="B31" s="57" t="s">
        <v>175</v>
      </c>
      <c r="C31" s="58" t="s">
        <v>176</v>
      </c>
      <c r="D31" s="58" t="s">
        <v>177</v>
      </c>
      <c r="E31" s="58" t="s">
        <v>178</v>
      </c>
      <c r="F31" s="59">
        <v>40451</v>
      </c>
      <c r="G31" s="60">
        <v>44286</v>
      </c>
      <c r="H31" s="61">
        <v>3.2797157700000001</v>
      </c>
      <c r="I31" s="62">
        <v>4802088.2227999996</v>
      </c>
      <c r="J31" s="63">
        <v>100</v>
      </c>
      <c r="K31" s="64">
        <v>0.84</v>
      </c>
      <c r="L31" s="65">
        <v>1.4882870728387201</v>
      </c>
      <c r="M31" s="64">
        <v>-0.08</v>
      </c>
      <c r="N31" s="65">
        <v>1.2157485873021501</v>
      </c>
      <c r="O31" s="65">
        <f>H21*N21</f>
        <v>2.8877738352527293</v>
      </c>
      <c r="P31" s="66">
        <v>128</v>
      </c>
      <c r="Q31" s="69" t="s">
        <v>180</v>
      </c>
      <c r="R31">
        <v>2010</v>
      </c>
      <c r="S31" t="str">
        <f t="shared" si="0"/>
        <v>ABOVE</v>
      </c>
    </row>
    <row r="32" spans="1:19" ht="15" thickBot="1" x14ac:dyDescent="0.4">
      <c r="A32" s="58" t="s">
        <v>211</v>
      </c>
      <c r="B32" s="57" t="s">
        <v>175</v>
      </c>
      <c r="C32" s="58" t="s">
        <v>176</v>
      </c>
      <c r="D32" s="58" t="s">
        <v>212</v>
      </c>
      <c r="E32" s="58" t="s">
        <v>178</v>
      </c>
      <c r="F32" s="59">
        <v>40597</v>
      </c>
      <c r="G32" s="60">
        <v>41493</v>
      </c>
      <c r="H32" s="61">
        <v>0.55501197000000002</v>
      </c>
      <c r="I32" s="62">
        <v>757747.84</v>
      </c>
      <c r="J32" s="63">
        <v>100</v>
      </c>
      <c r="K32" s="64">
        <v>0.21</v>
      </c>
      <c r="L32" s="65">
        <v>1.37510180131781</v>
      </c>
      <c r="M32" s="64">
        <v>0.15</v>
      </c>
      <c r="N32" s="65">
        <v>1.2482385508415801</v>
      </c>
      <c r="O32" s="65">
        <f>H31*N31</f>
        <v>3.9873098141300836</v>
      </c>
      <c r="P32" s="66">
        <v>30</v>
      </c>
      <c r="Q32" s="69" t="s">
        <v>180</v>
      </c>
      <c r="R32">
        <v>2011</v>
      </c>
      <c r="S32" t="str">
        <f t="shared" si="0"/>
        <v>BELOW</v>
      </c>
    </row>
    <row r="33" spans="1:19" ht="15" thickBot="1" x14ac:dyDescent="0.4">
      <c r="A33" s="56" t="s">
        <v>213</v>
      </c>
      <c r="B33" s="57" t="s">
        <v>175</v>
      </c>
      <c r="C33" s="58" t="s">
        <v>176</v>
      </c>
      <c r="D33" s="58" t="s">
        <v>186</v>
      </c>
      <c r="E33" s="58" t="s">
        <v>178</v>
      </c>
      <c r="F33" s="59">
        <v>40599</v>
      </c>
      <c r="G33" s="60">
        <v>40886</v>
      </c>
      <c r="H33" s="61">
        <v>5.7750000000000004</v>
      </c>
      <c r="I33" s="62">
        <v>7878774.1699999999</v>
      </c>
      <c r="J33" s="63">
        <v>100</v>
      </c>
      <c r="K33" s="64">
        <v>0.28000000000000003</v>
      </c>
      <c r="L33" s="65">
        <v>1.2105152704845814</v>
      </c>
      <c r="M33" s="64">
        <v>0.2</v>
      </c>
      <c r="N33" s="65">
        <v>1.1427513327224701</v>
      </c>
      <c r="O33" s="65">
        <f>H33*N33</f>
        <v>6.5993889464722653</v>
      </c>
      <c r="P33" s="66">
        <v>10</v>
      </c>
      <c r="Q33" s="69" t="s">
        <v>180</v>
      </c>
      <c r="R33">
        <v>2011</v>
      </c>
      <c r="S33" t="str">
        <f t="shared" si="0"/>
        <v>BELOW</v>
      </c>
    </row>
    <row r="34" spans="1:19" ht="15" thickBot="1" x14ac:dyDescent="0.4">
      <c r="A34" s="58" t="s">
        <v>214</v>
      </c>
      <c r="B34" s="57" t="s">
        <v>175</v>
      </c>
      <c r="C34" s="58" t="s">
        <v>176</v>
      </c>
      <c r="D34" s="58" t="s">
        <v>177</v>
      </c>
      <c r="E34" s="58" t="s">
        <v>178</v>
      </c>
      <c r="F34" s="59">
        <v>40620</v>
      </c>
      <c r="G34" s="60">
        <v>41590</v>
      </c>
      <c r="H34" s="61">
        <v>0.79797019000000002</v>
      </c>
      <c r="I34" s="62">
        <v>1784377.81</v>
      </c>
      <c r="J34" s="63">
        <v>100</v>
      </c>
      <c r="K34" s="64" t="s">
        <v>184</v>
      </c>
      <c r="L34" s="65">
        <v>2.41773317084338</v>
      </c>
      <c r="M34" s="64" t="s">
        <v>184</v>
      </c>
      <c r="N34" s="65">
        <v>2.0853072877237802</v>
      </c>
      <c r="O34" s="65">
        <f>H34*N34</f>
        <v>1.6640130525933297</v>
      </c>
      <c r="P34" s="66">
        <v>32</v>
      </c>
      <c r="Q34" s="69" t="s">
        <v>180</v>
      </c>
      <c r="R34">
        <v>2011</v>
      </c>
      <c r="S34" t="str">
        <f t="shared" si="0"/>
        <v>BELOW</v>
      </c>
    </row>
    <row r="35" spans="1:19" ht="15" thickBot="1" x14ac:dyDescent="0.4">
      <c r="A35" s="56" t="s">
        <v>215</v>
      </c>
      <c r="B35" s="57" t="s">
        <v>175</v>
      </c>
      <c r="C35" s="58" t="s">
        <v>176</v>
      </c>
      <c r="D35" s="58" t="s">
        <v>177</v>
      </c>
      <c r="E35" s="58" t="s">
        <v>178</v>
      </c>
      <c r="F35" s="59">
        <v>40620</v>
      </c>
      <c r="G35" s="60">
        <v>41768</v>
      </c>
      <c r="H35" s="61">
        <v>0.1511497</v>
      </c>
      <c r="I35" s="62">
        <v>244772.52</v>
      </c>
      <c r="J35" s="63">
        <v>100</v>
      </c>
      <c r="K35" s="64">
        <v>0.22</v>
      </c>
      <c r="L35" s="65">
        <v>1.71874407871407</v>
      </c>
      <c r="M35" s="64">
        <v>0.17</v>
      </c>
      <c r="N35" s="65">
        <v>1.43832717817554</v>
      </c>
      <c r="O35" s="65">
        <f>H35*N35</f>
        <v>0.21740272148307943</v>
      </c>
      <c r="P35" s="66">
        <v>38</v>
      </c>
      <c r="Q35" s="69" t="s">
        <v>180</v>
      </c>
      <c r="R35">
        <v>2011</v>
      </c>
      <c r="S35" t="str">
        <f t="shared" si="0"/>
        <v>ABOVE</v>
      </c>
    </row>
    <row r="36" spans="1:19" ht="15" thickBot="1" x14ac:dyDescent="0.4">
      <c r="A36" s="58" t="s">
        <v>216</v>
      </c>
      <c r="B36" s="57" t="s">
        <v>175</v>
      </c>
      <c r="C36" s="58" t="s">
        <v>176</v>
      </c>
      <c r="D36" s="58" t="s">
        <v>217</v>
      </c>
      <c r="E36" s="58" t="s">
        <v>178</v>
      </c>
      <c r="F36" s="59">
        <v>40625</v>
      </c>
      <c r="G36" s="60">
        <v>40668</v>
      </c>
      <c r="H36" s="61">
        <v>0.18</v>
      </c>
      <c r="I36" s="62">
        <v>307483.75</v>
      </c>
      <c r="J36" s="63">
        <v>100</v>
      </c>
      <c r="K36" s="64" t="s">
        <v>184</v>
      </c>
      <c r="L36" s="65">
        <v>1.70828871111111</v>
      </c>
      <c r="M36" s="64" t="s">
        <v>184</v>
      </c>
      <c r="N36" s="65">
        <v>1.5747101217777699</v>
      </c>
      <c r="O36" s="65">
        <f>H36*N36</f>
        <v>0.28344782191999857</v>
      </c>
      <c r="P36" s="66">
        <v>1</v>
      </c>
      <c r="Q36" s="69" t="s">
        <v>180</v>
      </c>
      <c r="R36">
        <v>2011</v>
      </c>
      <c r="S36" t="str">
        <f t="shared" si="0"/>
        <v>BELOW</v>
      </c>
    </row>
    <row r="37" spans="1:19" ht="15" thickBot="1" x14ac:dyDescent="0.4">
      <c r="A37" s="56" t="s">
        <v>218</v>
      </c>
      <c r="B37" s="57" t="s">
        <v>175</v>
      </c>
      <c r="C37" s="58" t="s">
        <v>176</v>
      </c>
      <c r="D37" s="58" t="s">
        <v>177</v>
      </c>
      <c r="E37" s="58" t="s">
        <v>178</v>
      </c>
      <c r="F37" s="59">
        <v>40625</v>
      </c>
      <c r="G37" s="60">
        <v>40690</v>
      </c>
      <c r="H37" s="61">
        <v>0.2525</v>
      </c>
      <c r="I37" s="62">
        <v>414584.07</v>
      </c>
      <c r="J37" s="63">
        <v>100</v>
      </c>
      <c r="K37" s="64" t="s">
        <v>184</v>
      </c>
      <c r="L37" s="65">
        <v>1.74181710881088</v>
      </c>
      <c r="M37" s="64" t="s">
        <v>184</v>
      </c>
      <c r="N37" s="65">
        <v>1.5104032757435699</v>
      </c>
      <c r="O37" s="65">
        <f>H38*N38</f>
        <v>0.24241767542357934</v>
      </c>
      <c r="P37" s="66">
        <v>2</v>
      </c>
      <c r="Q37" s="69" t="s">
        <v>180</v>
      </c>
      <c r="R37">
        <v>2011</v>
      </c>
      <c r="S37" t="str">
        <f t="shared" si="0"/>
        <v>BELOW</v>
      </c>
    </row>
    <row r="38" spans="1:19" ht="15" thickBot="1" x14ac:dyDescent="0.4">
      <c r="A38" s="58" t="s">
        <v>219</v>
      </c>
      <c r="B38" s="57" t="s">
        <v>175</v>
      </c>
      <c r="C38" s="58" t="s">
        <v>176</v>
      </c>
      <c r="D38" s="58" t="s">
        <v>177</v>
      </c>
      <c r="E38" s="58" t="s">
        <v>178</v>
      </c>
      <c r="F38" s="59">
        <v>40625</v>
      </c>
      <c r="G38" s="60">
        <v>40862</v>
      </c>
      <c r="H38" s="61">
        <v>8.5747069999999995E-2</v>
      </c>
      <c r="I38" s="62">
        <v>282888.5</v>
      </c>
      <c r="J38" s="63">
        <v>100</v>
      </c>
      <c r="K38" s="64" t="s">
        <v>184</v>
      </c>
      <c r="L38" s="65">
        <v>3.4210505421875701</v>
      </c>
      <c r="M38" s="64" t="s">
        <v>184</v>
      </c>
      <c r="N38" s="65">
        <v>2.8271248851252802</v>
      </c>
      <c r="O38" s="65">
        <f>H38*N38</f>
        <v>0.24241767542357934</v>
      </c>
      <c r="P38" s="66">
        <v>8</v>
      </c>
      <c r="Q38" s="69" t="s">
        <v>180</v>
      </c>
      <c r="R38">
        <v>2011</v>
      </c>
      <c r="S38" t="str">
        <f t="shared" si="0"/>
        <v>BELOW</v>
      </c>
    </row>
    <row r="39" spans="1:19" ht="15" thickBot="1" x14ac:dyDescent="0.4">
      <c r="A39" s="56" t="s">
        <v>220</v>
      </c>
      <c r="B39" s="57" t="s">
        <v>175</v>
      </c>
      <c r="C39" s="58" t="s">
        <v>176</v>
      </c>
      <c r="D39" s="58" t="s">
        <v>182</v>
      </c>
      <c r="E39" s="58" t="s">
        <v>178</v>
      </c>
      <c r="F39" s="59">
        <v>40625</v>
      </c>
      <c r="G39" s="60">
        <v>41000</v>
      </c>
      <c r="H39" s="61">
        <v>0</v>
      </c>
      <c r="I39" s="62">
        <v>135773.87</v>
      </c>
      <c r="J39" s="63">
        <v>100</v>
      </c>
      <c r="K39" s="64" t="s">
        <v>184</v>
      </c>
      <c r="L39" s="65">
        <v>0</v>
      </c>
      <c r="M39" s="64" t="s">
        <v>184</v>
      </c>
      <c r="N39" s="65">
        <v>0</v>
      </c>
      <c r="O39" s="65">
        <f>H38*N38</f>
        <v>0.24241767542357934</v>
      </c>
      <c r="P39" s="66">
        <v>13</v>
      </c>
      <c r="Q39" s="71" t="s">
        <v>180</v>
      </c>
      <c r="R39">
        <v>2011</v>
      </c>
      <c r="S39" t="str">
        <f t="shared" si="0"/>
        <v>BELOW</v>
      </c>
    </row>
    <row r="40" spans="1:19" ht="15" thickBot="1" x14ac:dyDescent="0.4">
      <c r="A40" s="58" t="s">
        <v>221</v>
      </c>
      <c r="B40" s="57" t="s">
        <v>175</v>
      </c>
      <c r="C40" s="58" t="s">
        <v>176</v>
      </c>
      <c r="D40" s="58" t="s">
        <v>222</v>
      </c>
      <c r="E40" s="58" t="s">
        <v>178</v>
      </c>
      <c r="F40" s="59">
        <v>40625</v>
      </c>
      <c r="G40" s="60">
        <v>41460</v>
      </c>
      <c r="H40" s="61">
        <v>2.477319E-2</v>
      </c>
      <c r="I40" s="62">
        <v>120880.12000000001</v>
      </c>
      <c r="J40" s="63">
        <v>100</v>
      </c>
      <c r="K40" s="64" t="s">
        <v>184</v>
      </c>
      <c r="L40" s="65">
        <v>4.8814437881387658</v>
      </c>
      <c r="M40" s="64" t="s">
        <v>184</v>
      </c>
      <c r="N40" s="65">
        <v>4.04877012870217</v>
      </c>
      <c r="O40" s="65">
        <f>H40*N40</f>
        <v>0.10030095166466331</v>
      </c>
      <c r="P40" s="66">
        <v>27</v>
      </c>
      <c r="Q40" s="69" t="s">
        <v>180</v>
      </c>
      <c r="R40">
        <v>2011</v>
      </c>
      <c r="S40" t="str">
        <f t="shared" si="0"/>
        <v>BELOW</v>
      </c>
    </row>
    <row r="41" spans="1:19" ht="15" thickBot="1" x14ac:dyDescent="0.4">
      <c r="A41" s="56" t="s">
        <v>223</v>
      </c>
      <c r="B41" s="57" t="s">
        <v>175</v>
      </c>
      <c r="C41" s="58" t="s">
        <v>176</v>
      </c>
      <c r="D41" s="58" t="s">
        <v>217</v>
      </c>
      <c r="E41" s="58" t="s">
        <v>178</v>
      </c>
      <c r="F41" s="59">
        <v>40625</v>
      </c>
      <c r="G41" s="60">
        <v>41503</v>
      </c>
      <c r="H41" s="61">
        <v>0.11550000000000001</v>
      </c>
      <c r="I41" s="62">
        <v>304257.73</v>
      </c>
      <c r="J41" s="63">
        <v>100</v>
      </c>
      <c r="K41" s="64" t="s">
        <v>184</v>
      </c>
      <c r="L41" s="65">
        <v>2.7342751848051798</v>
      </c>
      <c r="M41" s="64" t="s">
        <v>184</v>
      </c>
      <c r="N41" s="65">
        <v>2.2757383471871502</v>
      </c>
      <c r="O41" s="65">
        <f>H41*N41</f>
        <v>0.26284777910011586</v>
      </c>
      <c r="P41" s="66">
        <v>29</v>
      </c>
      <c r="Q41" s="71" t="s">
        <v>180</v>
      </c>
      <c r="R41">
        <v>2011</v>
      </c>
      <c r="S41" t="str">
        <f t="shared" si="0"/>
        <v>BELOW</v>
      </c>
    </row>
    <row r="42" spans="1:19" ht="15" thickBot="1" x14ac:dyDescent="0.4">
      <c r="A42" s="58" t="s">
        <v>224</v>
      </c>
      <c r="B42" s="57" t="s">
        <v>175</v>
      </c>
      <c r="C42" s="58" t="s">
        <v>176</v>
      </c>
      <c r="D42" s="58" t="s">
        <v>182</v>
      </c>
      <c r="E42" s="58" t="s">
        <v>178</v>
      </c>
      <c r="F42" s="59">
        <v>40625</v>
      </c>
      <c r="G42" s="60">
        <v>41744</v>
      </c>
      <c r="H42" s="61">
        <v>0.2127</v>
      </c>
      <c r="I42" s="62">
        <v>754883.71</v>
      </c>
      <c r="J42" s="63">
        <v>100</v>
      </c>
      <c r="K42" s="64">
        <v>0.75</v>
      </c>
      <c r="L42" s="65">
        <v>3.0808274817557799</v>
      </c>
      <c r="M42" s="64">
        <v>0.55000000000000004</v>
      </c>
      <c r="N42" s="65">
        <v>2.7155752838782998</v>
      </c>
      <c r="O42" s="65">
        <f>H43*N43</f>
        <v>0.90144176495384776</v>
      </c>
      <c r="P42" s="66">
        <v>37</v>
      </c>
      <c r="Q42" s="69" t="s">
        <v>180</v>
      </c>
      <c r="R42">
        <v>2011</v>
      </c>
      <c r="S42" t="str">
        <f t="shared" si="0"/>
        <v>ABOVE</v>
      </c>
    </row>
    <row r="43" spans="1:19" ht="15" thickBot="1" x14ac:dyDescent="0.4">
      <c r="A43" s="56" t="s">
        <v>225</v>
      </c>
      <c r="B43" s="57" t="s">
        <v>175</v>
      </c>
      <c r="C43" s="58" t="s">
        <v>176</v>
      </c>
      <c r="D43" s="58" t="s">
        <v>177</v>
      </c>
      <c r="E43" s="58" t="s">
        <v>178</v>
      </c>
      <c r="F43" s="59">
        <v>40625</v>
      </c>
      <c r="G43" s="60">
        <v>41964</v>
      </c>
      <c r="H43" s="61">
        <v>0.43252711999999999</v>
      </c>
      <c r="I43" s="62">
        <v>1078741.8700000001</v>
      </c>
      <c r="J43" s="63">
        <v>100</v>
      </c>
      <c r="K43" s="64">
        <v>0.42</v>
      </c>
      <c r="L43" s="65">
        <v>2.4707880181308699</v>
      </c>
      <c r="M43" s="64">
        <v>0.37</v>
      </c>
      <c r="N43" s="65">
        <v>2.0841277304272801</v>
      </c>
      <c r="O43" s="65">
        <f t="shared" ref="O43:O52" si="2">H43*N43</f>
        <v>0.90144176495384776</v>
      </c>
      <c r="P43" s="66">
        <v>45</v>
      </c>
      <c r="Q43" s="69" t="s">
        <v>180</v>
      </c>
      <c r="R43">
        <v>2011</v>
      </c>
      <c r="S43" t="str">
        <f t="shared" si="0"/>
        <v>ABOVE</v>
      </c>
    </row>
    <row r="44" spans="1:19" ht="15" thickBot="1" x14ac:dyDescent="0.4">
      <c r="A44" s="58" t="s">
        <v>225</v>
      </c>
      <c r="B44" s="57" t="s">
        <v>175</v>
      </c>
      <c r="C44" s="58" t="s">
        <v>176</v>
      </c>
      <c r="D44" s="58" t="s">
        <v>177</v>
      </c>
      <c r="E44" s="58" t="s">
        <v>178</v>
      </c>
      <c r="F44" s="59">
        <v>40625</v>
      </c>
      <c r="G44" s="60">
        <v>42034</v>
      </c>
      <c r="H44" s="61">
        <v>1.7732914</v>
      </c>
      <c r="I44" s="62">
        <v>2880771.8</v>
      </c>
      <c r="J44" s="63">
        <v>100</v>
      </c>
      <c r="K44" s="64">
        <v>0.18</v>
      </c>
      <c r="L44" s="65">
        <v>1.78138242887248</v>
      </c>
      <c r="M44" s="64">
        <v>0.14000000000000001</v>
      </c>
      <c r="N44" s="65">
        <v>1.53837283821875</v>
      </c>
      <c r="O44" s="65">
        <f t="shared" si="2"/>
        <v>2.7279833240069009</v>
      </c>
      <c r="P44" s="66">
        <v>47</v>
      </c>
      <c r="Q44" s="69" t="s">
        <v>180</v>
      </c>
      <c r="R44">
        <v>2011</v>
      </c>
      <c r="S44" t="str">
        <f t="shared" si="0"/>
        <v>ABOVE</v>
      </c>
    </row>
    <row r="45" spans="1:19" ht="15" thickBot="1" x14ac:dyDescent="0.4">
      <c r="A45" s="56" t="s">
        <v>226</v>
      </c>
      <c r="B45" s="57" t="s">
        <v>175</v>
      </c>
      <c r="C45" s="58" t="s">
        <v>176</v>
      </c>
      <c r="D45" s="58" t="s">
        <v>182</v>
      </c>
      <c r="E45" s="58" t="s">
        <v>178</v>
      </c>
      <c r="F45" s="59">
        <v>40625</v>
      </c>
      <c r="G45" s="60">
        <v>42074</v>
      </c>
      <c r="H45" s="61">
        <v>0</v>
      </c>
      <c r="I45" s="62">
        <v>44000</v>
      </c>
      <c r="J45" s="63">
        <v>100</v>
      </c>
      <c r="K45" s="64" t="s">
        <v>184</v>
      </c>
      <c r="L45" s="65">
        <v>0</v>
      </c>
      <c r="M45" s="64" t="s">
        <v>184</v>
      </c>
      <c r="N45" s="65">
        <v>0</v>
      </c>
      <c r="O45" s="65">
        <f t="shared" si="2"/>
        <v>0</v>
      </c>
      <c r="P45" s="66">
        <v>48</v>
      </c>
      <c r="Q45" s="69" t="s">
        <v>180</v>
      </c>
      <c r="R45">
        <v>2011</v>
      </c>
      <c r="S45" t="str">
        <f t="shared" si="0"/>
        <v>ABOVE</v>
      </c>
    </row>
    <row r="46" spans="1:19" ht="15" thickBot="1" x14ac:dyDescent="0.4">
      <c r="A46" s="58" t="s">
        <v>227</v>
      </c>
      <c r="B46" s="57" t="s">
        <v>175</v>
      </c>
      <c r="C46" s="58" t="s">
        <v>176</v>
      </c>
      <c r="D46" s="58" t="s">
        <v>182</v>
      </c>
      <c r="E46" s="58" t="s">
        <v>178</v>
      </c>
      <c r="F46" s="59">
        <v>40625</v>
      </c>
      <c r="G46" s="60">
        <v>42776</v>
      </c>
      <c r="H46" s="61">
        <v>0.74517339999999999</v>
      </c>
      <c r="I46" s="62">
        <v>801773.07</v>
      </c>
      <c r="J46" s="63">
        <v>100</v>
      </c>
      <c r="K46" s="64">
        <v>0.02</v>
      </c>
      <c r="L46" s="65">
        <v>1.07587845851071</v>
      </c>
      <c r="M46" s="64">
        <v>-0.08</v>
      </c>
      <c r="N46" s="65">
        <v>0.81777072707478504</v>
      </c>
      <c r="O46" s="65">
        <f t="shared" si="2"/>
        <v>0.60938099311478966</v>
      </c>
      <c r="P46" s="66">
        <v>72</v>
      </c>
      <c r="Q46" s="69" t="s">
        <v>180</v>
      </c>
      <c r="R46">
        <v>2011</v>
      </c>
      <c r="S46" t="str">
        <f t="shared" si="0"/>
        <v>ABOVE</v>
      </c>
    </row>
    <row r="47" spans="1:19" ht="15" thickBot="1" x14ac:dyDescent="0.4">
      <c r="A47" s="56" t="s">
        <v>228</v>
      </c>
      <c r="B47" s="57" t="s">
        <v>175</v>
      </c>
      <c r="C47" s="58" t="s">
        <v>176</v>
      </c>
      <c r="D47" s="58" t="s">
        <v>182</v>
      </c>
      <c r="E47" s="58" t="s">
        <v>178</v>
      </c>
      <c r="F47" s="59">
        <v>40625</v>
      </c>
      <c r="G47" s="60">
        <v>43087</v>
      </c>
      <c r="H47" s="61">
        <v>0.30715724</v>
      </c>
      <c r="I47" s="62">
        <v>338730.15</v>
      </c>
      <c r="J47" s="63">
        <v>100</v>
      </c>
      <c r="K47" s="64">
        <v>0.04</v>
      </c>
      <c r="L47" s="65">
        <v>1.10875804317774</v>
      </c>
      <c r="M47" s="64">
        <v>-0.02</v>
      </c>
      <c r="N47" s="65">
        <v>0.845540253107541</v>
      </c>
      <c r="O47" s="65">
        <f t="shared" si="2"/>
        <v>0.25971381045341374</v>
      </c>
      <c r="P47" s="66">
        <v>82</v>
      </c>
      <c r="Q47" s="69" t="s">
        <v>180</v>
      </c>
      <c r="R47">
        <v>2011</v>
      </c>
      <c r="S47" t="str">
        <f t="shared" si="0"/>
        <v>ABOVE</v>
      </c>
    </row>
    <row r="48" spans="1:19" ht="15" thickBot="1" x14ac:dyDescent="0.4">
      <c r="A48" s="58" t="s">
        <v>229</v>
      </c>
      <c r="B48" s="57" t="s">
        <v>175</v>
      </c>
      <c r="C48" s="58" t="s">
        <v>176</v>
      </c>
      <c r="D48" s="58" t="s">
        <v>177</v>
      </c>
      <c r="E48" s="58" t="s">
        <v>178</v>
      </c>
      <c r="F48" s="59">
        <v>40635</v>
      </c>
      <c r="G48" s="60">
        <v>41038</v>
      </c>
      <c r="H48" s="61">
        <v>0</v>
      </c>
      <c r="I48" s="62">
        <v>584210.18000000005</v>
      </c>
      <c r="J48" s="63">
        <v>100</v>
      </c>
      <c r="K48" s="64" t="s">
        <v>184</v>
      </c>
      <c r="L48" s="65">
        <v>0</v>
      </c>
      <c r="M48" s="64" t="s">
        <v>184</v>
      </c>
      <c r="N48" s="65">
        <v>0</v>
      </c>
      <c r="O48" s="65">
        <f t="shared" si="2"/>
        <v>0</v>
      </c>
      <c r="P48" s="66">
        <v>13</v>
      </c>
      <c r="Q48" s="69" t="s">
        <v>180</v>
      </c>
      <c r="R48">
        <v>2011</v>
      </c>
      <c r="S48" t="str">
        <f t="shared" si="0"/>
        <v>BELOW</v>
      </c>
    </row>
    <row r="49" spans="1:19" ht="15" thickBot="1" x14ac:dyDescent="0.4">
      <c r="A49" s="56" t="s">
        <v>230</v>
      </c>
      <c r="B49" s="57" t="s">
        <v>175</v>
      </c>
      <c r="C49" s="58" t="s">
        <v>176</v>
      </c>
      <c r="D49" s="58" t="s">
        <v>182</v>
      </c>
      <c r="E49" s="58" t="s">
        <v>178</v>
      </c>
      <c r="F49" s="59">
        <v>40635</v>
      </c>
      <c r="G49" s="60">
        <v>41382</v>
      </c>
      <c r="H49" s="61">
        <v>3.5975779998999999</v>
      </c>
      <c r="I49" s="62">
        <v>5183827.5</v>
      </c>
      <c r="J49" s="63">
        <v>100</v>
      </c>
      <c r="K49" s="64">
        <v>0.18</v>
      </c>
      <c r="L49" s="65">
        <v>1.4408487003522401</v>
      </c>
      <c r="M49" s="64">
        <v>0.12</v>
      </c>
      <c r="N49" s="65">
        <v>1.22758714817447</v>
      </c>
      <c r="O49" s="65">
        <f t="shared" si="2"/>
        <v>4.416340517232455</v>
      </c>
      <c r="P49" s="66">
        <v>25</v>
      </c>
      <c r="Q49" s="71" t="s">
        <v>180</v>
      </c>
      <c r="R49">
        <v>2011</v>
      </c>
      <c r="S49" t="str">
        <f t="shared" si="0"/>
        <v>BELOW</v>
      </c>
    </row>
    <row r="50" spans="1:19" ht="15" thickBot="1" x14ac:dyDescent="0.4">
      <c r="A50" s="58" t="s">
        <v>231</v>
      </c>
      <c r="B50" s="57" t="s">
        <v>175</v>
      </c>
      <c r="C50" s="58" t="s">
        <v>176</v>
      </c>
      <c r="D50" s="58" t="s">
        <v>217</v>
      </c>
      <c r="E50" s="58" t="s">
        <v>178</v>
      </c>
      <c r="F50" s="59">
        <v>40635</v>
      </c>
      <c r="G50" s="60">
        <v>41909</v>
      </c>
      <c r="H50" s="61">
        <v>0.57984247769999997</v>
      </c>
      <c r="I50" s="62">
        <v>1775178.23</v>
      </c>
      <c r="J50" s="63">
        <v>100</v>
      </c>
      <c r="K50" s="64">
        <v>0.47</v>
      </c>
      <c r="L50" s="65">
        <v>2.8717778441847699</v>
      </c>
      <c r="M50" s="64">
        <v>0.38</v>
      </c>
      <c r="N50" s="65">
        <v>2.4428178830380398</v>
      </c>
      <c r="O50" s="65">
        <f t="shared" si="2"/>
        <v>1.4164495738706457</v>
      </c>
      <c r="P50" s="66">
        <v>42</v>
      </c>
      <c r="Q50" s="69" t="s">
        <v>180</v>
      </c>
      <c r="R50">
        <v>2011</v>
      </c>
      <c r="S50" t="str">
        <f t="shared" si="0"/>
        <v>ABOVE</v>
      </c>
    </row>
    <row r="51" spans="1:19" ht="15" thickBot="1" x14ac:dyDescent="0.4">
      <c r="A51" s="56" t="s">
        <v>229</v>
      </c>
      <c r="B51" s="57" t="s">
        <v>175</v>
      </c>
      <c r="C51" s="58" t="s">
        <v>176</v>
      </c>
      <c r="D51" s="58" t="s">
        <v>182</v>
      </c>
      <c r="E51" s="58" t="s">
        <v>178</v>
      </c>
      <c r="F51" s="59">
        <v>40635</v>
      </c>
      <c r="G51" s="60">
        <v>43816</v>
      </c>
      <c r="H51" s="61">
        <v>0.777451</v>
      </c>
      <c r="I51" s="62">
        <v>742777.27</v>
      </c>
      <c r="J51" s="63">
        <v>100</v>
      </c>
      <c r="K51" s="64">
        <v>0.03</v>
      </c>
      <c r="L51" s="65">
        <v>1.1145114484537999</v>
      </c>
      <c r="M51" s="64">
        <v>-0.02</v>
      </c>
      <c r="N51" s="65">
        <v>0.82887480885078701</v>
      </c>
      <c r="O51" s="65">
        <f t="shared" si="2"/>
        <v>0.64440954901585323</v>
      </c>
      <c r="P51" s="66">
        <v>107</v>
      </c>
      <c r="Q51" s="69" t="s">
        <v>180</v>
      </c>
      <c r="R51">
        <v>2011</v>
      </c>
      <c r="S51" t="str">
        <f t="shared" si="0"/>
        <v>ABOVE</v>
      </c>
    </row>
    <row r="52" spans="1:19" ht="15" thickBot="1" x14ac:dyDescent="0.4">
      <c r="A52" s="58" t="s">
        <v>232</v>
      </c>
      <c r="B52" s="57" t="s">
        <v>175</v>
      </c>
      <c r="C52" s="58" t="s">
        <v>176</v>
      </c>
      <c r="D52" s="58" t="s">
        <v>177</v>
      </c>
      <c r="E52" s="58" t="s">
        <v>178</v>
      </c>
      <c r="F52" s="59">
        <v>40739</v>
      </c>
      <c r="G52" s="60">
        <v>40864</v>
      </c>
      <c r="H52" s="61">
        <v>0.88034908099999998</v>
      </c>
      <c r="I52" s="62">
        <v>1731808.08</v>
      </c>
      <c r="J52" s="63">
        <v>100</v>
      </c>
      <c r="K52" s="64" t="s">
        <v>184</v>
      </c>
      <c r="L52" s="65">
        <v>1.85370577781847</v>
      </c>
      <c r="M52" s="64" t="s">
        <v>184</v>
      </c>
      <c r="N52" s="65">
        <v>1.77858717133434</v>
      </c>
      <c r="O52" s="65">
        <f t="shared" si="2"/>
        <v>1.5657775817625756</v>
      </c>
      <c r="P52" s="66">
        <v>5</v>
      </c>
      <c r="Q52" s="69" t="s">
        <v>180</v>
      </c>
      <c r="R52">
        <v>2011</v>
      </c>
      <c r="S52" t="str">
        <f t="shared" si="0"/>
        <v>BELOW</v>
      </c>
    </row>
    <row r="53" spans="1:19" ht="15" thickBot="1" x14ac:dyDescent="0.4">
      <c r="A53" s="56" t="s">
        <v>233</v>
      </c>
      <c r="B53" s="57" t="s">
        <v>175</v>
      </c>
      <c r="C53" s="58" t="s">
        <v>176</v>
      </c>
      <c r="D53" s="58" t="s">
        <v>177</v>
      </c>
      <c r="E53" s="58" t="s">
        <v>178</v>
      </c>
      <c r="F53" s="59">
        <v>40809</v>
      </c>
      <c r="G53" s="60">
        <v>41180</v>
      </c>
      <c r="H53" s="61">
        <v>1.082025</v>
      </c>
      <c r="I53" s="62">
        <v>2142438.37</v>
      </c>
      <c r="J53" s="63">
        <v>100</v>
      </c>
      <c r="K53" s="64" t="s">
        <v>184</v>
      </c>
      <c r="L53" s="65">
        <v>1.8800277057478201</v>
      </c>
      <c r="M53" s="64" t="s">
        <v>184</v>
      </c>
      <c r="N53" s="65">
        <v>1.7288517757830699</v>
      </c>
      <c r="O53" s="65">
        <f>H52*N52</f>
        <v>1.5657775817625756</v>
      </c>
      <c r="P53" s="66">
        <v>12</v>
      </c>
      <c r="Q53" s="71" t="s">
        <v>180</v>
      </c>
      <c r="R53">
        <v>2011</v>
      </c>
      <c r="S53" t="str">
        <f t="shared" si="0"/>
        <v>BELOW</v>
      </c>
    </row>
    <row r="54" spans="1:19" ht="15" thickBot="1" x14ac:dyDescent="0.4">
      <c r="A54" s="58" t="s">
        <v>234</v>
      </c>
      <c r="B54" s="57" t="s">
        <v>235</v>
      </c>
      <c r="C54" s="58" t="s">
        <v>176</v>
      </c>
      <c r="D54" s="58" t="s">
        <v>217</v>
      </c>
      <c r="E54" s="58" t="s">
        <v>178</v>
      </c>
      <c r="F54" s="59">
        <v>40809</v>
      </c>
      <c r="G54" s="60">
        <v>42766</v>
      </c>
      <c r="H54" s="61">
        <v>21.084251729799998</v>
      </c>
      <c r="I54" s="62">
        <v>38533447.270099998</v>
      </c>
      <c r="J54" s="63">
        <v>100</v>
      </c>
      <c r="K54" s="64">
        <v>0.77</v>
      </c>
      <c r="L54" s="65">
        <v>1.8275837858533801</v>
      </c>
      <c r="M54" s="64">
        <v>0.56999999999999995</v>
      </c>
      <c r="N54" s="65">
        <v>1.70414231817018</v>
      </c>
      <c r="O54" s="65">
        <f>H54*N54</f>
        <v>35.930565619705</v>
      </c>
      <c r="P54" s="66">
        <v>75</v>
      </c>
      <c r="Q54" s="69" t="s">
        <v>180</v>
      </c>
      <c r="R54">
        <v>2011</v>
      </c>
      <c r="S54" t="str">
        <f t="shared" si="0"/>
        <v>ABOVE</v>
      </c>
    </row>
    <row r="55" spans="1:19" ht="15" thickBot="1" x14ac:dyDescent="0.4">
      <c r="A55" s="56" t="s">
        <v>236</v>
      </c>
      <c r="B55" s="57" t="s">
        <v>175</v>
      </c>
      <c r="C55" s="58" t="s">
        <v>237</v>
      </c>
      <c r="D55" s="58" t="s">
        <v>177</v>
      </c>
      <c r="E55" s="58" t="s">
        <v>178</v>
      </c>
      <c r="F55" s="59">
        <v>40809</v>
      </c>
      <c r="G55" s="60">
        <v>45137</v>
      </c>
      <c r="H55" s="61">
        <v>10.75293149</v>
      </c>
      <c r="I55" s="62">
        <v>14583387.833000001</v>
      </c>
      <c r="J55" s="63">
        <v>87</v>
      </c>
      <c r="K55" s="64">
        <v>0.38</v>
      </c>
      <c r="L55" s="65">
        <v>1.38778178250113</v>
      </c>
      <c r="M55" s="64">
        <v>-7.0000000000000007E-2</v>
      </c>
      <c r="N55" s="65">
        <v>1.1320884277524399</v>
      </c>
      <c r="O55" s="65">
        <f>H55*N55</f>
        <v>12.173269304243801</v>
      </c>
      <c r="P55" s="66">
        <v>143</v>
      </c>
      <c r="Q55" s="69" t="s">
        <v>180</v>
      </c>
      <c r="R55">
        <v>2011</v>
      </c>
      <c r="S55" t="str">
        <f t="shared" si="0"/>
        <v>ABOVE</v>
      </c>
    </row>
    <row r="56" spans="1:19" ht="15" thickBot="1" x14ac:dyDescent="0.4">
      <c r="A56" s="58" t="s">
        <v>238</v>
      </c>
      <c r="B56" s="57" t="s">
        <v>235</v>
      </c>
      <c r="C56" s="58" t="s">
        <v>176</v>
      </c>
      <c r="D56" s="58" t="s">
        <v>177</v>
      </c>
      <c r="E56" s="58" t="s">
        <v>178</v>
      </c>
      <c r="F56" s="59">
        <v>40813</v>
      </c>
      <c r="G56" s="60">
        <v>41485</v>
      </c>
      <c r="H56" s="61">
        <v>1.3221287799999999</v>
      </c>
      <c r="I56" s="62">
        <v>1870783.87</v>
      </c>
      <c r="J56" s="63">
        <v>100</v>
      </c>
      <c r="K56" s="64">
        <v>0.55000000000000004</v>
      </c>
      <c r="L56" s="65">
        <v>1.4830507723348079</v>
      </c>
      <c r="M56" s="64">
        <v>0.43</v>
      </c>
      <c r="N56" s="65">
        <v>1.3581873743182094</v>
      </c>
      <c r="O56" s="65">
        <f>H57*N57</f>
        <v>0.1817727774</v>
      </c>
      <c r="P56" s="66">
        <v>21</v>
      </c>
      <c r="Q56" s="69" t="s">
        <v>180</v>
      </c>
      <c r="R56">
        <v>2011</v>
      </c>
      <c r="S56" t="str">
        <f t="shared" si="0"/>
        <v>BELOW</v>
      </c>
    </row>
    <row r="57" spans="1:19" ht="15" thickBot="1" x14ac:dyDescent="0.4">
      <c r="A57" s="56" t="s">
        <v>239</v>
      </c>
      <c r="B57" s="57" t="s">
        <v>235</v>
      </c>
      <c r="C57" s="58" t="s">
        <v>176</v>
      </c>
      <c r="D57" s="58" t="s">
        <v>240</v>
      </c>
      <c r="E57" s="58" t="s">
        <v>178</v>
      </c>
      <c r="F57" s="59">
        <v>40816</v>
      </c>
      <c r="G57" s="60">
        <v>44042</v>
      </c>
      <c r="H57" s="61">
        <v>0.1</v>
      </c>
      <c r="I57" s="62">
        <v>235104.34</v>
      </c>
      <c r="J57" s="63">
        <v>100</v>
      </c>
      <c r="K57" s="64" t="s">
        <v>184</v>
      </c>
      <c r="L57" s="65">
        <v>2.3510434</v>
      </c>
      <c r="M57" s="64" t="s">
        <v>184</v>
      </c>
      <c r="N57" s="65">
        <v>1.817727774</v>
      </c>
      <c r="O57" s="65">
        <f>H47*N47</f>
        <v>0.25971381045341374</v>
      </c>
      <c r="P57" s="66">
        <v>107</v>
      </c>
      <c r="Q57" s="69" t="s">
        <v>180</v>
      </c>
      <c r="R57">
        <v>2011</v>
      </c>
      <c r="S57" t="str">
        <f t="shared" si="0"/>
        <v>ABOVE</v>
      </c>
    </row>
    <row r="58" spans="1:19" ht="15" thickBot="1" x14ac:dyDescent="0.4">
      <c r="A58" s="58" t="s">
        <v>241</v>
      </c>
      <c r="B58" s="57" t="s">
        <v>235</v>
      </c>
      <c r="C58" s="58" t="s">
        <v>176</v>
      </c>
      <c r="D58" s="58" t="s">
        <v>197</v>
      </c>
      <c r="E58" s="58" t="s">
        <v>178</v>
      </c>
      <c r="F58" s="59">
        <v>40830</v>
      </c>
      <c r="G58" s="60">
        <v>41033</v>
      </c>
      <c r="H58" s="61">
        <v>0</v>
      </c>
      <c r="I58" s="62">
        <v>0</v>
      </c>
      <c r="J58" s="63">
        <v>0</v>
      </c>
      <c r="K58" s="64" t="s">
        <v>179</v>
      </c>
      <c r="L58" s="65">
        <v>0</v>
      </c>
      <c r="M58" s="64" t="s">
        <v>179</v>
      </c>
      <c r="N58" s="65">
        <v>0</v>
      </c>
      <c r="O58" s="65">
        <f>H68*N68</f>
        <v>2.6388049120091725E-2</v>
      </c>
      <c r="P58" s="66">
        <v>7</v>
      </c>
      <c r="Q58" s="69" t="s">
        <v>180</v>
      </c>
      <c r="R58">
        <v>2011</v>
      </c>
      <c r="S58" t="str">
        <f t="shared" si="0"/>
        <v>BELOW</v>
      </c>
    </row>
    <row r="59" spans="1:19" ht="15" thickBot="1" x14ac:dyDescent="0.4">
      <c r="A59" s="56" t="s">
        <v>242</v>
      </c>
      <c r="B59" s="57" t="s">
        <v>235</v>
      </c>
      <c r="C59" s="58" t="s">
        <v>176</v>
      </c>
      <c r="D59" s="58" t="s">
        <v>177</v>
      </c>
      <c r="E59" s="58" t="s">
        <v>178</v>
      </c>
      <c r="F59" s="59">
        <v>40830</v>
      </c>
      <c r="G59" s="60">
        <v>41120</v>
      </c>
      <c r="H59" s="61">
        <v>0</v>
      </c>
      <c r="I59" s="62">
        <v>-1057.8499999999999</v>
      </c>
      <c r="J59" s="63">
        <v>100</v>
      </c>
      <c r="K59" s="64" t="s">
        <v>179</v>
      </c>
      <c r="L59" s="65">
        <v>0</v>
      </c>
      <c r="M59" s="64" t="s">
        <v>179</v>
      </c>
      <c r="N59" s="65">
        <v>0</v>
      </c>
      <c r="O59" s="65">
        <f>H59*N59</f>
        <v>0</v>
      </c>
      <c r="P59" s="66">
        <v>9</v>
      </c>
      <c r="Q59" s="69" t="s">
        <v>180</v>
      </c>
      <c r="R59">
        <v>2011</v>
      </c>
      <c r="S59" t="str">
        <f t="shared" si="0"/>
        <v>BELOW</v>
      </c>
    </row>
    <row r="60" spans="1:19" ht="15" thickBot="1" x14ac:dyDescent="0.4">
      <c r="A60" s="58" t="s">
        <v>242</v>
      </c>
      <c r="B60" s="57" t="s">
        <v>235</v>
      </c>
      <c r="C60" s="58" t="s">
        <v>176</v>
      </c>
      <c r="D60" s="58" t="s">
        <v>177</v>
      </c>
      <c r="E60" s="58" t="s">
        <v>178</v>
      </c>
      <c r="F60" s="59">
        <v>40830</v>
      </c>
      <c r="G60" s="60">
        <v>43036</v>
      </c>
      <c r="H60" s="61">
        <v>0</v>
      </c>
      <c r="I60" s="62">
        <v>331770.55</v>
      </c>
      <c r="J60" s="63">
        <v>100</v>
      </c>
      <c r="K60" s="64" t="s">
        <v>184</v>
      </c>
      <c r="L60" s="65">
        <v>0</v>
      </c>
      <c r="M60" s="64" t="s">
        <v>184</v>
      </c>
      <c r="N60" s="65">
        <v>0</v>
      </c>
      <c r="O60" s="65">
        <f>H60*N60</f>
        <v>0</v>
      </c>
      <c r="P60" s="66">
        <v>71</v>
      </c>
      <c r="Q60" s="71" t="s">
        <v>180</v>
      </c>
      <c r="R60">
        <v>2011</v>
      </c>
      <c r="S60" t="str">
        <f t="shared" si="0"/>
        <v>ABOVE</v>
      </c>
    </row>
    <row r="61" spans="1:19" ht="15" thickBot="1" x14ac:dyDescent="0.4">
      <c r="A61" s="56" t="s">
        <v>243</v>
      </c>
      <c r="B61" s="57" t="s">
        <v>235</v>
      </c>
      <c r="C61" s="58" t="s">
        <v>176</v>
      </c>
      <c r="D61" s="58" t="s">
        <v>194</v>
      </c>
      <c r="E61" s="58" t="s">
        <v>178</v>
      </c>
      <c r="F61" s="59">
        <v>40830</v>
      </c>
      <c r="G61" s="60">
        <v>43071</v>
      </c>
      <c r="H61" s="61">
        <v>0.24347807399999999</v>
      </c>
      <c r="I61" s="62">
        <v>782318.87</v>
      </c>
      <c r="J61" s="63">
        <v>100</v>
      </c>
      <c r="K61" s="64" t="s">
        <v>184</v>
      </c>
      <c r="L61" s="65">
        <v>3.2132288878248501</v>
      </c>
      <c r="M61" s="64">
        <v>0.87</v>
      </c>
      <c r="N61" s="65">
        <v>2.7827228787348202</v>
      </c>
      <c r="O61" s="65">
        <f>H71*N71</f>
        <v>0</v>
      </c>
      <c r="P61" s="66">
        <v>73</v>
      </c>
      <c r="Q61" s="69" t="s">
        <v>180</v>
      </c>
      <c r="R61">
        <v>2011</v>
      </c>
      <c r="S61" t="str">
        <f t="shared" si="0"/>
        <v>ABOVE</v>
      </c>
    </row>
    <row r="62" spans="1:19" ht="15" thickBot="1" x14ac:dyDescent="0.4">
      <c r="A62" s="58" t="s">
        <v>244</v>
      </c>
      <c r="B62" s="57" t="s">
        <v>235</v>
      </c>
      <c r="C62" s="58" t="s">
        <v>176</v>
      </c>
      <c r="D62" s="58" t="s">
        <v>177</v>
      </c>
      <c r="E62" s="58" t="s">
        <v>178</v>
      </c>
      <c r="F62" s="59">
        <v>40837</v>
      </c>
      <c r="G62" s="60">
        <v>40885</v>
      </c>
      <c r="H62" s="61">
        <v>2.4777879999999999E-2</v>
      </c>
      <c r="I62" s="62">
        <v>85428.14</v>
      </c>
      <c r="J62" s="63">
        <v>100</v>
      </c>
      <c r="K62" s="64" t="s">
        <v>184</v>
      </c>
      <c r="L62" s="65">
        <v>3.8515388227088199</v>
      </c>
      <c r="M62" s="64" t="s">
        <v>184</v>
      </c>
      <c r="N62" s="65">
        <v>3.2780757838533998</v>
      </c>
      <c r="O62" s="65">
        <f>H72*N72</f>
        <v>0.91190004796742152</v>
      </c>
      <c r="P62" s="66">
        <v>2</v>
      </c>
      <c r="Q62" s="69" t="s">
        <v>180</v>
      </c>
      <c r="R62">
        <v>2011</v>
      </c>
      <c r="S62" t="str">
        <f t="shared" si="0"/>
        <v>BELOW</v>
      </c>
    </row>
    <row r="63" spans="1:19" ht="15" thickBot="1" x14ac:dyDescent="0.4">
      <c r="A63" s="56" t="s">
        <v>245</v>
      </c>
      <c r="B63" s="57" t="s">
        <v>235</v>
      </c>
      <c r="C63" s="58" t="s">
        <v>176</v>
      </c>
      <c r="D63" s="58" t="s">
        <v>182</v>
      </c>
      <c r="E63" s="58" t="s">
        <v>178</v>
      </c>
      <c r="F63" s="59">
        <v>40837</v>
      </c>
      <c r="G63" s="60">
        <v>41120</v>
      </c>
      <c r="H63" s="61">
        <v>1.479808E-2</v>
      </c>
      <c r="I63" s="62">
        <v>0</v>
      </c>
      <c r="J63" s="63">
        <v>0</v>
      </c>
      <c r="K63" s="64" t="s">
        <v>179</v>
      </c>
      <c r="L63" s="65">
        <v>0</v>
      </c>
      <c r="M63" s="64" t="s">
        <v>179</v>
      </c>
      <c r="N63" s="65">
        <v>-1.3817811033822101E-2</v>
      </c>
      <c r="O63" s="65">
        <f>H63*N63</f>
        <v>-2.0447707310338215E-4</v>
      </c>
      <c r="P63" s="66">
        <v>8</v>
      </c>
      <c r="Q63" s="69" t="s">
        <v>180</v>
      </c>
      <c r="R63">
        <v>2011</v>
      </c>
      <c r="S63" t="str">
        <f t="shared" si="0"/>
        <v>BELOW</v>
      </c>
    </row>
    <row r="64" spans="1:19" ht="15" thickBot="1" x14ac:dyDescent="0.4">
      <c r="A64" s="58" t="s">
        <v>246</v>
      </c>
      <c r="B64" s="57" t="s">
        <v>235</v>
      </c>
      <c r="C64" s="58" t="s">
        <v>176</v>
      </c>
      <c r="D64" s="58" t="s">
        <v>177</v>
      </c>
      <c r="E64" s="58" t="s">
        <v>178</v>
      </c>
      <c r="F64" s="59">
        <v>40837</v>
      </c>
      <c r="G64" s="60">
        <v>41120</v>
      </c>
      <c r="H64" s="61">
        <v>0</v>
      </c>
      <c r="I64" s="62">
        <v>-330</v>
      </c>
      <c r="J64" s="63">
        <v>100</v>
      </c>
      <c r="K64" s="64" t="s">
        <v>179</v>
      </c>
      <c r="L64" s="65">
        <v>0</v>
      </c>
      <c r="M64" s="64" t="s">
        <v>179</v>
      </c>
      <c r="N64" s="65">
        <v>0</v>
      </c>
      <c r="O64" s="65">
        <f>H74*N74</f>
        <v>0</v>
      </c>
      <c r="P64" s="66">
        <v>8</v>
      </c>
      <c r="Q64" s="69" t="s">
        <v>180</v>
      </c>
      <c r="R64">
        <v>2011</v>
      </c>
      <c r="S64" t="str">
        <f t="shared" si="0"/>
        <v>BELOW</v>
      </c>
    </row>
    <row r="65" spans="1:19" ht="15" thickBot="1" x14ac:dyDescent="0.4">
      <c r="A65" s="56" t="s">
        <v>246</v>
      </c>
      <c r="B65" s="57" t="s">
        <v>235</v>
      </c>
      <c r="C65" s="58" t="s">
        <v>176</v>
      </c>
      <c r="D65" s="58" t="s">
        <v>177</v>
      </c>
      <c r="E65" s="58" t="s">
        <v>178</v>
      </c>
      <c r="F65" s="59">
        <v>40837</v>
      </c>
      <c r="G65" s="60">
        <v>41122</v>
      </c>
      <c r="H65" s="61">
        <v>0</v>
      </c>
      <c r="I65" s="62">
        <v>-742.3</v>
      </c>
      <c r="J65" s="63">
        <v>100</v>
      </c>
      <c r="K65" s="64" t="s">
        <v>179</v>
      </c>
      <c r="L65" s="65">
        <v>0</v>
      </c>
      <c r="M65" s="64" t="s">
        <v>179</v>
      </c>
      <c r="N65" s="65">
        <v>0</v>
      </c>
      <c r="O65" s="65">
        <f>H75*N75</f>
        <v>0.30442515853035895</v>
      </c>
      <c r="P65" s="66">
        <v>10</v>
      </c>
      <c r="Q65" s="69" t="s">
        <v>180</v>
      </c>
      <c r="R65">
        <v>2011</v>
      </c>
      <c r="S65" t="str">
        <f t="shared" si="0"/>
        <v>BELOW</v>
      </c>
    </row>
    <row r="66" spans="1:19" ht="15" thickBot="1" x14ac:dyDescent="0.4">
      <c r="A66" s="58" t="s">
        <v>244</v>
      </c>
      <c r="B66" s="57" t="s">
        <v>235</v>
      </c>
      <c r="C66" s="58" t="s">
        <v>176</v>
      </c>
      <c r="D66" s="58" t="s">
        <v>177</v>
      </c>
      <c r="E66" s="58" t="s">
        <v>178</v>
      </c>
      <c r="F66" s="59">
        <v>40837</v>
      </c>
      <c r="G66" s="60">
        <v>41263</v>
      </c>
      <c r="H66" s="61">
        <v>9.40743E-2</v>
      </c>
      <c r="I66" s="62">
        <v>287702.08</v>
      </c>
      <c r="J66" s="63">
        <v>100</v>
      </c>
      <c r="K66" s="64" t="s">
        <v>184</v>
      </c>
      <c r="L66" s="65">
        <v>3.0475503330877798</v>
      </c>
      <c r="M66" s="64" t="s">
        <v>184</v>
      </c>
      <c r="N66" s="65">
        <v>2.7181717738000701</v>
      </c>
      <c r="O66" s="65">
        <f>H66*N66</f>
        <v>0.25571010689999996</v>
      </c>
      <c r="P66" s="66">
        <v>14</v>
      </c>
      <c r="Q66" s="69" t="s">
        <v>180</v>
      </c>
      <c r="R66">
        <v>2011</v>
      </c>
      <c r="S66" t="str">
        <f t="shared" si="0"/>
        <v>BELOW</v>
      </c>
    </row>
    <row r="67" spans="1:19" ht="15" thickBot="1" x14ac:dyDescent="0.4">
      <c r="A67" s="56" t="s">
        <v>247</v>
      </c>
      <c r="B67" s="57" t="s">
        <v>235</v>
      </c>
      <c r="C67" s="58" t="s">
        <v>176</v>
      </c>
      <c r="D67" s="58" t="s">
        <v>197</v>
      </c>
      <c r="E67" s="58" t="s">
        <v>178</v>
      </c>
      <c r="F67" s="59">
        <v>40837</v>
      </c>
      <c r="G67" s="60">
        <v>41547</v>
      </c>
      <c r="H67" s="61">
        <v>1.7470969999999999E-2</v>
      </c>
      <c r="I67" s="62">
        <v>143752.82999999999</v>
      </c>
      <c r="J67" s="63">
        <v>100</v>
      </c>
      <c r="K67" s="64" t="s">
        <v>184</v>
      </c>
      <c r="L67" s="65">
        <v>8.73287150407781</v>
      </c>
      <c r="M67" s="64" t="s">
        <v>184</v>
      </c>
      <c r="N67" s="65">
        <v>7.1388000520018302</v>
      </c>
      <c r="O67" s="65">
        <f>H67*N67</f>
        <v>0.12472176154452241</v>
      </c>
      <c r="P67" s="66">
        <v>24</v>
      </c>
      <c r="Q67" s="69" t="s">
        <v>180</v>
      </c>
      <c r="R67">
        <v>2011</v>
      </c>
      <c r="S67" t="str">
        <f t="shared" si="0"/>
        <v>BELOW</v>
      </c>
    </row>
    <row r="68" spans="1:19" ht="15" thickBot="1" x14ac:dyDescent="0.4">
      <c r="A68" s="58" t="s">
        <v>248</v>
      </c>
      <c r="B68" s="57" t="s">
        <v>235</v>
      </c>
      <c r="C68" s="58" t="s">
        <v>176</v>
      </c>
      <c r="D68" s="58" t="s">
        <v>186</v>
      </c>
      <c r="E68" s="58" t="s">
        <v>178</v>
      </c>
      <c r="F68" s="59">
        <v>40837</v>
      </c>
      <c r="G68" s="60">
        <v>41649</v>
      </c>
      <c r="H68" s="61">
        <v>2.0294590000000001E-2</v>
      </c>
      <c r="I68" s="62">
        <v>28144.25</v>
      </c>
      <c r="J68" s="63">
        <v>100</v>
      </c>
      <c r="K68" s="64">
        <v>0.35</v>
      </c>
      <c r="L68" s="65">
        <v>1.43707005344281</v>
      </c>
      <c r="M68" s="64">
        <v>0.27</v>
      </c>
      <c r="N68" s="65">
        <v>1.30025041748031</v>
      </c>
      <c r="O68" s="65">
        <f>H79*N79</f>
        <v>14.758512091775714</v>
      </c>
      <c r="P68" s="66">
        <v>27</v>
      </c>
      <c r="Q68" s="71" t="s">
        <v>180</v>
      </c>
      <c r="R68">
        <v>2011</v>
      </c>
      <c r="S68" t="str">
        <f t="shared" ref="S68:S131" si="3">IF(P68&gt;=37,"ABOVE","BELOW")</f>
        <v>BELOW</v>
      </c>
    </row>
    <row r="69" spans="1:19" ht="15" thickBot="1" x14ac:dyDescent="0.4">
      <c r="A69" s="56" t="s">
        <v>245</v>
      </c>
      <c r="B69" s="57" t="s">
        <v>235</v>
      </c>
      <c r="C69" s="58" t="s">
        <v>176</v>
      </c>
      <c r="D69" s="58" t="s">
        <v>249</v>
      </c>
      <c r="E69" s="58" t="s">
        <v>178</v>
      </c>
      <c r="F69" s="59">
        <v>40837</v>
      </c>
      <c r="G69" s="60">
        <v>41914</v>
      </c>
      <c r="H69" s="61">
        <v>4.4772529999999998E-2</v>
      </c>
      <c r="I69" s="62">
        <v>278548.88</v>
      </c>
      <c r="J69" s="63">
        <v>100</v>
      </c>
      <c r="K69" s="64" t="s">
        <v>184</v>
      </c>
      <c r="L69" s="65">
        <v>7.2581580758517301</v>
      </c>
      <c r="M69" s="64" t="s">
        <v>184</v>
      </c>
      <c r="N69" s="65">
        <v>5.1077583488884004</v>
      </c>
      <c r="O69" s="65">
        <f>H79*N79</f>
        <v>14.758512091775714</v>
      </c>
      <c r="P69" s="66">
        <v>37</v>
      </c>
      <c r="Q69" s="69" t="s">
        <v>180</v>
      </c>
      <c r="R69">
        <v>2011</v>
      </c>
      <c r="S69" t="str">
        <f t="shared" si="3"/>
        <v>ABOVE</v>
      </c>
    </row>
    <row r="70" spans="1:19" ht="15" thickBot="1" x14ac:dyDescent="0.4">
      <c r="A70" s="58" t="s">
        <v>250</v>
      </c>
      <c r="B70" s="57" t="s">
        <v>235</v>
      </c>
      <c r="C70" s="58" t="s">
        <v>176</v>
      </c>
      <c r="D70" s="58" t="s">
        <v>177</v>
      </c>
      <c r="E70" s="58" t="s">
        <v>178</v>
      </c>
      <c r="F70" s="59">
        <v>40837</v>
      </c>
      <c r="G70" s="60">
        <v>42003</v>
      </c>
      <c r="H70" s="61">
        <v>7.7317700000000003E-2</v>
      </c>
      <c r="I70" s="62">
        <v>247880.7</v>
      </c>
      <c r="J70" s="63">
        <v>100</v>
      </c>
      <c r="K70" s="64" t="s">
        <v>184</v>
      </c>
      <c r="L70" s="65">
        <v>3.7780880508433299</v>
      </c>
      <c r="M70" s="64">
        <v>0.81</v>
      </c>
      <c r="N70" s="65">
        <v>3.0815417252208221</v>
      </c>
      <c r="O70" s="65">
        <f>H70*N70</f>
        <v>0.23825771864810597</v>
      </c>
      <c r="P70" s="66">
        <v>39</v>
      </c>
      <c r="Q70" s="69" t="s">
        <v>180</v>
      </c>
      <c r="R70">
        <v>2011</v>
      </c>
      <c r="S70" t="str">
        <f t="shared" si="3"/>
        <v>ABOVE</v>
      </c>
    </row>
    <row r="71" spans="1:19" ht="15" thickBot="1" x14ac:dyDescent="0.4">
      <c r="A71" s="56" t="s">
        <v>248</v>
      </c>
      <c r="B71" s="57" t="s">
        <v>235</v>
      </c>
      <c r="C71" s="58" t="s">
        <v>176</v>
      </c>
      <c r="D71" s="58" t="s">
        <v>182</v>
      </c>
      <c r="E71" s="58" t="s">
        <v>178</v>
      </c>
      <c r="F71" s="59">
        <v>40837</v>
      </c>
      <c r="G71" s="60">
        <v>42017</v>
      </c>
      <c r="H71" s="61">
        <v>0</v>
      </c>
      <c r="I71" s="62">
        <v>787713</v>
      </c>
      <c r="J71" s="63">
        <v>100</v>
      </c>
      <c r="K71" s="64" t="s">
        <v>184</v>
      </c>
      <c r="L71" s="65">
        <v>0</v>
      </c>
      <c r="M71" s="64" t="s">
        <v>184</v>
      </c>
      <c r="N71" s="65">
        <v>0</v>
      </c>
      <c r="O71" s="65">
        <f>H72*N72</f>
        <v>0.91190004796742152</v>
      </c>
      <c r="P71" s="66">
        <v>39</v>
      </c>
      <c r="Q71" s="71" t="s">
        <v>180</v>
      </c>
      <c r="R71">
        <v>2011</v>
      </c>
      <c r="S71" t="str">
        <f t="shared" si="3"/>
        <v>ABOVE</v>
      </c>
    </row>
    <row r="72" spans="1:19" ht="15" thickBot="1" x14ac:dyDescent="0.4">
      <c r="A72" s="58" t="s">
        <v>250</v>
      </c>
      <c r="B72" s="57" t="s">
        <v>235</v>
      </c>
      <c r="C72" s="58" t="s">
        <v>176</v>
      </c>
      <c r="D72" s="58" t="s">
        <v>177</v>
      </c>
      <c r="E72" s="58" t="s">
        <v>178</v>
      </c>
      <c r="F72" s="59">
        <v>40837</v>
      </c>
      <c r="G72" s="60">
        <v>42103</v>
      </c>
      <c r="H72" s="61">
        <v>0.23744436999999999</v>
      </c>
      <c r="I72" s="62">
        <v>1087452.74</v>
      </c>
      <c r="J72" s="63">
        <v>100</v>
      </c>
      <c r="K72" s="64">
        <v>0.88</v>
      </c>
      <c r="L72" s="65">
        <v>4.7218358243785703</v>
      </c>
      <c r="M72" s="64">
        <v>0.88</v>
      </c>
      <c r="N72" s="65">
        <v>3.8404787107288398</v>
      </c>
      <c r="O72" s="65">
        <f>H82*N82</f>
        <v>1.9029103084893779</v>
      </c>
      <c r="P72" s="66">
        <v>42</v>
      </c>
      <c r="Q72" s="69" t="s">
        <v>180</v>
      </c>
      <c r="R72">
        <v>2011</v>
      </c>
      <c r="S72" t="str">
        <f t="shared" si="3"/>
        <v>ABOVE</v>
      </c>
    </row>
    <row r="73" spans="1:19" ht="15" thickBot="1" x14ac:dyDescent="0.4">
      <c r="A73" s="56" t="s">
        <v>251</v>
      </c>
      <c r="B73" s="57" t="s">
        <v>235</v>
      </c>
      <c r="C73" s="58" t="s">
        <v>176</v>
      </c>
      <c r="D73" s="58" t="s">
        <v>177</v>
      </c>
      <c r="E73" s="58" t="s">
        <v>178</v>
      </c>
      <c r="F73" s="59">
        <v>40837</v>
      </c>
      <c r="G73" s="60">
        <v>42310</v>
      </c>
      <c r="H73" s="61">
        <v>0.12057851</v>
      </c>
      <c r="I73" s="62">
        <v>321132.5</v>
      </c>
      <c r="J73" s="63">
        <v>100</v>
      </c>
      <c r="K73" s="64" t="s">
        <v>184</v>
      </c>
      <c r="L73" s="65">
        <v>2.7734857812843798</v>
      </c>
      <c r="M73" s="64" t="s">
        <v>184</v>
      </c>
      <c r="N73" s="65">
        <v>2.2722208725877699</v>
      </c>
      <c r="O73" s="65">
        <f>H73*N73</f>
        <v>0.27398100720753316</v>
      </c>
      <c r="P73" s="66">
        <v>49</v>
      </c>
      <c r="Q73" s="69" t="s">
        <v>180</v>
      </c>
      <c r="R73">
        <v>2011</v>
      </c>
      <c r="S73" t="str">
        <f t="shared" si="3"/>
        <v>ABOVE</v>
      </c>
    </row>
    <row r="74" spans="1:19" ht="15" thickBot="1" x14ac:dyDescent="0.4">
      <c r="A74" s="58" t="s">
        <v>252</v>
      </c>
      <c r="B74" s="57" t="s">
        <v>235</v>
      </c>
      <c r="C74" s="58" t="s">
        <v>176</v>
      </c>
      <c r="D74" s="58" t="s">
        <v>177</v>
      </c>
      <c r="E74" s="58" t="s">
        <v>178</v>
      </c>
      <c r="F74" s="59">
        <v>40837</v>
      </c>
      <c r="G74" s="60">
        <v>43122</v>
      </c>
      <c r="H74" s="61">
        <v>0</v>
      </c>
      <c r="I74" s="62">
        <v>205248.83</v>
      </c>
      <c r="J74" s="63">
        <v>100</v>
      </c>
      <c r="K74" s="64" t="s">
        <v>184</v>
      </c>
      <c r="L74" s="65">
        <v>0</v>
      </c>
      <c r="M74" s="64" t="s">
        <v>184</v>
      </c>
      <c r="N74" s="65">
        <v>0</v>
      </c>
      <c r="O74" s="65">
        <f>H84*N84</f>
        <v>12.477355841797429</v>
      </c>
      <c r="P74" s="66">
        <v>77</v>
      </c>
      <c r="Q74" s="69" t="s">
        <v>180</v>
      </c>
      <c r="R74">
        <v>2011</v>
      </c>
      <c r="S74" t="str">
        <f t="shared" si="3"/>
        <v>ABOVE</v>
      </c>
    </row>
    <row r="75" spans="1:19" ht="15" thickBot="1" x14ac:dyDescent="0.4">
      <c r="A75" s="56" t="s">
        <v>252</v>
      </c>
      <c r="B75" s="57" t="s">
        <v>235</v>
      </c>
      <c r="C75" s="58" t="s">
        <v>176</v>
      </c>
      <c r="D75" s="58" t="s">
        <v>182</v>
      </c>
      <c r="E75" s="58" t="s">
        <v>178</v>
      </c>
      <c r="F75" s="59">
        <v>40837</v>
      </c>
      <c r="G75" s="60">
        <v>44042</v>
      </c>
      <c r="H75" s="61">
        <v>0.74205135</v>
      </c>
      <c r="I75" s="62">
        <v>380377.87</v>
      </c>
      <c r="J75" s="63">
        <v>100</v>
      </c>
      <c r="K75" s="64">
        <v>-0.08</v>
      </c>
      <c r="L75" s="65">
        <v>0.58243883480551795</v>
      </c>
      <c r="M75" s="64">
        <v>-0.14000000000000001</v>
      </c>
      <c r="N75" s="65">
        <v>0.41024810281708801</v>
      </c>
      <c r="O75" s="65">
        <f>H75*N75</f>
        <v>0.30442515853035895</v>
      </c>
      <c r="P75" s="66">
        <v>107</v>
      </c>
      <c r="Q75" s="69" t="s">
        <v>180</v>
      </c>
      <c r="R75">
        <v>2011</v>
      </c>
      <c r="S75" t="str">
        <f t="shared" si="3"/>
        <v>ABOVE</v>
      </c>
    </row>
    <row r="76" spans="1:19" ht="15" thickBot="1" x14ac:dyDescent="0.4">
      <c r="A76" s="58" t="s">
        <v>246</v>
      </c>
      <c r="B76" s="57" t="s">
        <v>235</v>
      </c>
      <c r="C76" s="58" t="s">
        <v>176</v>
      </c>
      <c r="D76" s="58" t="s">
        <v>182</v>
      </c>
      <c r="E76" s="58" t="s">
        <v>178</v>
      </c>
      <c r="F76" s="59">
        <v>40837</v>
      </c>
      <c r="G76" s="60">
        <v>44042</v>
      </c>
      <c r="H76" s="61">
        <v>1.722839E-2</v>
      </c>
      <c r="I76" s="62">
        <v>20441.11</v>
      </c>
      <c r="J76" s="63">
        <v>100</v>
      </c>
      <c r="K76" s="64">
        <v>0.17</v>
      </c>
      <c r="L76" s="65">
        <v>1.1874782488832201</v>
      </c>
      <c r="M76" s="64" t="s">
        <v>179</v>
      </c>
      <c r="N76" s="65">
        <v>0.81287577174558401</v>
      </c>
      <c r="O76" s="65">
        <f>H75*N75</f>
        <v>0.30442515853035895</v>
      </c>
      <c r="P76" s="66">
        <v>107</v>
      </c>
      <c r="Q76" s="69" t="s">
        <v>180</v>
      </c>
      <c r="R76">
        <v>2011</v>
      </c>
      <c r="S76" t="str">
        <f t="shared" si="3"/>
        <v>ABOVE</v>
      </c>
    </row>
    <row r="77" spans="1:19" ht="15" thickBot="1" x14ac:dyDescent="0.4">
      <c r="A77" s="56" t="s">
        <v>247</v>
      </c>
      <c r="B77" s="57" t="s">
        <v>235</v>
      </c>
      <c r="C77" s="58" t="s">
        <v>176</v>
      </c>
      <c r="D77" s="58" t="s">
        <v>177</v>
      </c>
      <c r="E77" s="58" t="s">
        <v>178</v>
      </c>
      <c r="F77" s="59">
        <v>40837</v>
      </c>
      <c r="G77" s="60">
        <v>44042</v>
      </c>
      <c r="H77" s="61">
        <v>1.0790009999999999E-2</v>
      </c>
      <c r="I77" s="62">
        <v>10175.58</v>
      </c>
      <c r="J77" s="63">
        <v>100</v>
      </c>
      <c r="K77" s="64">
        <v>-0.02</v>
      </c>
      <c r="L77" s="65">
        <v>0.85187843703513799</v>
      </c>
      <c r="M77" s="64">
        <v>-0.08</v>
      </c>
      <c r="N77" s="65">
        <v>0.77847740828147804</v>
      </c>
      <c r="O77" s="65">
        <f>H87*N87</f>
        <v>1.6160096812728748</v>
      </c>
      <c r="P77" s="66">
        <v>107</v>
      </c>
      <c r="Q77" s="69" t="s">
        <v>180</v>
      </c>
      <c r="R77">
        <v>2011</v>
      </c>
      <c r="S77" t="str">
        <f t="shared" si="3"/>
        <v>ABOVE</v>
      </c>
    </row>
    <row r="78" spans="1:19" ht="15" thickBot="1" x14ac:dyDescent="0.4">
      <c r="A78" s="58" t="s">
        <v>253</v>
      </c>
      <c r="B78" s="57" t="s">
        <v>235</v>
      </c>
      <c r="C78" s="58" t="s">
        <v>176</v>
      </c>
      <c r="D78" s="58" t="s">
        <v>177</v>
      </c>
      <c r="E78" s="58" t="s">
        <v>178</v>
      </c>
      <c r="F78" s="59">
        <v>40837</v>
      </c>
      <c r="G78" s="60">
        <v>44042</v>
      </c>
      <c r="H78" s="61">
        <v>1.8748740000000003E-2</v>
      </c>
      <c r="I78" s="62">
        <v>31420.5</v>
      </c>
      <c r="J78" s="63">
        <v>100</v>
      </c>
      <c r="K78" s="64" t="s">
        <v>184</v>
      </c>
      <c r="L78" s="65">
        <v>1.7758727187388701</v>
      </c>
      <c r="M78" s="64" t="s">
        <v>184</v>
      </c>
      <c r="N78" s="65">
        <v>1.5174284031887799</v>
      </c>
      <c r="O78" s="65">
        <f>H77*N77</f>
        <v>8.3997790201312296E-3</v>
      </c>
      <c r="P78" s="66">
        <v>107</v>
      </c>
      <c r="Q78" s="71" t="s">
        <v>180</v>
      </c>
      <c r="R78">
        <v>2011</v>
      </c>
      <c r="S78" t="str">
        <f t="shared" si="3"/>
        <v>ABOVE</v>
      </c>
    </row>
    <row r="79" spans="1:19" ht="15" thickBot="1" x14ac:dyDescent="0.4">
      <c r="A79" s="56" t="s">
        <v>246</v>
      </c>
      <c r="B79" s="57" t="s">
        <v>235</v>
      </c>
      <c r="C79" s="58" t="s">
        <v>176</v>
      </c>
      <c r="D79" s="58" t="s">
        <v>217</v>
      </c>
      <c r="E79" s="58" t="s">
        <v>178</v>
      </c>
      <c r="F79" s="59">
        <v>40884</v>
      </c>
      <c r="G79" s="60">
        <v>43707</v>
      </c>
      <c r="H79" s="61">
        <v>7.12358403</v>
      </c>
      <c r="I79" s="62">
        <v>17812782.877</v>
      </c>
      <c r="J79" s="63">
        <v>100</v>
      </c>
      <c r="K79" s="64">
        <v>0.25</v>
      </c>
      <c r="L79" s="65">
        <v>2.5005380425055503</v>
      </c>
      <c r="M79" s="64">
        <v>0.2</v>
      </c>
      <c r="N79" s="65">
        <v>2.0717818488028299</v>
      </c>
      <c r="O79" s="65">
        <f t="shared" ref="O79:O85" si="4">H79*N79</f>
        <v>14.758512091775714</v>
      </c>
      <c r="P79" s="66">
        <v>94</v>
      </c>
      <c r="Q79" s="69" t="s">
        <v>180</v>
      </c>
      <c r="R79">
        <v>2011</v>
      </c>
      <c r="S79" t="str">
        <f t="shared" si="3"/>
        <v>ABOVE</v>
      </c>
    </row>
    <row r="80" spans="1:19" ht="15" thickBot="1" x14ac:dyDescent="0.4">
      <c r="A80" s="58" t="s">
        <v>253</v>
      </c>
      <c r="B80" s="57" t="s">
        <v>235</v>
      </c>
      <c r="C80" s="58" t="s">
        <v>176</v>
      </c>
      <c r="D80" s="58" t="s">
        <v>186</v>
      </c>
      <c r="E80" s="58" t="s">
        <v>254</v>
      </c>
      <c r="F80" s="59">
        <v>40889</v>
      </c>
      <c r="G80" s="60">
        <v>41619</v>
      </c>
      <c r="H80" s="61">
        <v>33.500000999899996</v>
      </c>
      <c r="I80" s="62">
        <v>54328183.07</v>
      </c>
      <c r="J80" s="63">
        <v>100</v>
      </c>
      <c r="K80" s="64">
        <v>0.37</v>
      </c>
      <c r="L80" s="65">
        <v>1.7217777103888701</v>
      </c>
      <c r="M80" s="64">
        <v>0.28000000000000003</v>
      </c>
      <c r="N80" s="65">
        <v>1.4752088788503499</v>
      </c>
      <c r="O80" s="65">
        <f t="shared" si="4"/>
        <v>49.419498916548072</v>
      </c>
      <c r="P80" s="66">
        <v>24</v>
      </c>
      <c r="Q80" s="69" t="s">
        <v>180</v>
      </c>
      <c r="R80">
        <v>2011</v>
      </c>
      <c r="S80" t="str">
        <f t="shared" si="3"/>
        <v>BELOW</v>
      </c>
    </row>
    <row r="81" spans="1:19" ht="15" thickBot="1" x14ac:dyDescent="0.4">
      <c r="A81" s="56" t="s">
        <v>251</v>
      </c>
      <c r="B81" s="57" t="s">
        <v>235</v>
      </c>
      <c r="C81" s="58" t="s">
        <v>176</v>
      </c>
      <c r="D81" s="58" t="s">
        <v>212</v>
      </c>
      <c r="E81" s="58" t="s">
        <v>178</v>
      </c>
      <c r="F81" s="59">
        <v>40894</v>
      </c>
      <c r="G81" s="60">
        <v>41393</v>
      </c>
      <c r="H81" s="61">
        <v>0.89414531999999991</v>
      </c>
      <c r="I81" s="62">
        <v>2078051.2</v>
      </c>
      <c r="J81" s="63">
        <v>100</v>
      </c>
      <c r="K81" s="64" t="s">
        <v>184</v>
      </c>
      <c r="L81" s="65">
        <v>2.3251827771753999</v>
      </c>
      <c r="M81" s="64">
        <v>0.85</v>
      </c>
      <c r="N81" s="65">
        <v>2.03807478370357</v>
      </c>
      <c r="O81" s="65">
        <f t="shared" si="4"/>
        <v>1.8223350296585592</v>
      </c>
      <c r="P81" s="66">
        <v>17</v>
      </c>
      <c r="Q81" s="69" t="s">
        <v>180</v>
      </c>
      <c r="R81">
        <v>2011</v>
      </c>
      <c r="S81" t="str">
        <f t="shared" si="3"/>
        <v>BELOW</v>
      </c>
    </row>
    <row r="82" spans="1:19" ht="15" thickBot="1" x14ac:dyDescent="0.4">
      <c r="A82" s="58" t="s">
        <v>255</v>
      </c>
      <c r="B82" s="57" t="s">
        <v>235</v>
      </c>
      <c r="C82" s="58" t="s">
        <v>176</v>
      </c>
      <c r="D82" s="58" t="s">
        <v>194</v>
      </c>
      <c r="E82" s="58" t="s">
        <v>178</v>
      </c>
      <c r="F82" s="59">
        <v>40905</v>
      </c>
      <c r="G82" s="60">
        <v>41912</v>
      </c>
      <c r="H82" s="61">
        <v>1.7503055700000001</v>
      </c>
      <c r="I82" s="62">
        <v>2081887.28</v>
      </c>
      <c r="J82" s="63">
        <v>100</v>
      </c>
      <c r="K82" s="64">
        <v>0.08</v>
      </c>
      <c r="L82" s="65">
        <v>1.1884417185535701</v>
      </c>
      <c r="M82" s="64">
        <v>0.04</v>
      </c>
      <c r="N82" s="65">
        <v>1.08718748377712</v>
      </c>
      <c r="O82" s="65">
        <f t="shared" si="4"/>
        <v>1.9029103084893779</v>
      </c>
      <c r="P82" s="66">
        <v>34</v>
      </c>
      <c r="Q82" s="69" t="s">
        <v>180</v>
      </c>
      <c r="R82">
        <v>2011</v>
      </c>
      <c r="S82" t="str">
        <f t="shared" si="3"/>
        <v>BELOW</v>
      </c>
    </row>
    <row r="83" spans="1:19" ht="15" thickBot="1" x14ac:dyDescent="0.4">
      <c r="A83" s="56" t="s">
        <v>256</v>
      </c>
      <c r="B83" s="57" t="s">
        <v>235</v>
      </c>
      <c r="C83" s="58" t="s">
        <v>176</v>
      </c>
      <c r="D83" s="58" t="s">
        <v>182</v>
      </c>
      <c r="E83" s="58" t="s">
        <v>178</v>
      </c>
      <c r="F83" s="59">
        <v>40946</v>
      </c>
      <c r="G83" s="60">
        <v>42258</v>
      </c>
      <c r="H83" s="61">
        <v>3.1797248699999998</v>
      </c>
      <c r="I83" s="62">
        <v>5877587.5800000001</v>
      </c>
      <c r="J83" s="63">
        <v>100</v>
      </c>
      <c r="K83" s="64">
        <v>0.21</v>
      </c>
      <c r="L83" s="65">
        <v>1.85434802211883</v>
      </c>
      <c r="M83" s="64">
        <v>0.15</v>
      </c>
      <c r="N83" s="65">
        <v>1.48857780170577</v>
      </c>
      <c r="O83" s="65">
        <f t="shared" si="4"/>
        <v>4.7332678570137654</v>
      </c>
      <c r="P83" s="66">
        <v>44</v>
      </c>
      <c r="Q83" s="69" t="s">
        <v>180</v>
      </c>
      <c r="R83">
        <v>2012</v>
      </c>
      <c r="S83" t="str">
        <f t="shared" si="3"/>
        <v>ABOVE</v>
      </c>
    </row>
    <row r="84" spans="1:19" ht="15" thickBot="1" x14ac:dyDescent="0.4">
      <c r="A84" s="58" t="s">
        <v>257</v>
      </c>
      <c r="B84" s="57" t="s">
        <v>235</v>
      </c>
      <c r="C84" s="58" t="s">
        <v>176</v>
      </c>
      <c r="D84" s="58" t="s">
        <v>177</v>
      </c>
      <c r="E84" s="58" t="s">
        <v>178</v>
      </c>
      <c r="F84" s="59">
        <v>40988</v>
      </c>
      <c r="G84" s="60">
        <v>43028</v>
      </c>
      <c r="H84" s="61">
        <v>7.0409542400000005</v>
      </c>
      <c r="I84" s="62">
        <v>13518201.119999999</v>
      </c>
      <c r="J84" s="63">
        <v>100</v>
      </c>
      <c r="K84" s="64">
        <v>0.31</v>
      </c>
      <c r="L84" s="65">
        <v>1.81883878375213</v>
      </c>
      <c r="M84" s="64">
        <v>0.24</v>
      </c>
      <c r="N84" s="65">
        <v>1.7721114804173801</v>
      </c>
      <c r="O84" s="65">
        <f t="shared" si="4"/>
        <v>12.477355841797429</v>
      </c>
      <c r="P84" s="66">
        <v>57</v>
      </c>
      <c r="Q84" s="69" t="s">
        <v>180</v>
      </c>
      <c r="R84">
        <v>2012</v>
      </c>
      <c r="S84" t="str">
        <f t="shared" si="3"/>
        <v>ABOVE</v>
      </c>
    </row>
    <row r="85" spans="1:19" ht="15" thickBot="1" x14ac:dyDescent="0.4">
      <c r="A85" s="56" t="s">
        <v>258</v>
      </c>
      <c r="B85" s="57" t="s">
        <v>235</v>
      </c>
      <c r="C85" s="58" t="s">
        <v>176</v>
      </c>
      <c r="D85" s="58" t="s">
        <v>182</v>
      </c>
      <c r="E85" s="58" t="s">
        <v>259</v>
      </c>
      <c r="F85" s="59">
        <v>41095</v>
      </c>
      <c r="G85" s="60">
        <v>44533</v>
      </c>
      <c r="H85" s="61">
        <v>23.4118983953</v>
      </c>
      <c r="I85" s="62">
        <v>10730535.7217</v>
      </c>
      <c r="J85" s="63">
        <v>100</v>
      </c>
      <c r="K85" s="64">
        <v>-0.14000000000000001</v>
      </c>
      <c r="L85" s="65">
        <v>0.45833784387377402</v>
      </c>
      <c r="M85" s="64">
        <v>-0.18</v>
      </c>
      <c r="N85" s="65">
        <v>0.341870078282554</v>
      </c>
      <c r="O85" s="65">
        <f t="shared" si="4"/>
        <v>8.0038275371444119</v>
      </c>
      <c r="P85" s="66">
        <v>117</v>
      </c>
      <c r="Q85" s="69" t="s">
        <v>260</v>
      </c>
      <c r="R85">
        <v>2012</v>
      </c>
      <c r="S85" t="str">
        <f t="shared" si="3"/>
        <v>ABOVE</v>
      </c>
    </row>
    <row r="86" spans="1:19" ht="15" thickBot="1" x14ac:dyDescent="0.4">
      <c r="A86" s="58" t="s">
        <v>261</v>
      </c>
      <c r="B86" s="57" t="s">
        <v>235</v>
      </c>
      <c r="C86" s="58" t="s">
        <v>176</v>
      </c>
      <c r="D86" s="58" t="s">
        <v>182</v>
      </c>
      <c r="E86" s="58" t="s">
        <v>178</v>
      </c>
      <c r="F86" s="59">
        <v>41103</v>
      </c>
      <c r="G86" s="60">
        <v>43784</v>
      </c>
      <c r="H86" s="61">
        <v>2.2184729998999999</v>
      </c>
      <c r="I86" s="62">
        <v>3217233.57</v>
      </c>
      <c r="J86" s="63">
        <v>100</v>
      </c>
      <c r="K86" s="64">
        <v>0.08</v>
      </c>
      <c r="L86" s="65">
        <v>1.44875758888077</v>
      </c>
      <c r="M86" s="64">
        <v>0.04</v>
      </c>
      <c r="N86" s="65">
        <v>1.2582818751453</v>
      </c>
      <c r="O86" s="65">
        <f>H87*N87</f>
        <v>1.6160096812728748</v>
      </c>
      <c r="P86" s="66">
        <v>90</v>
      </c>
      <c r="Q86" s="69" t="s">
        <v>180</v>
      </c>
      <c r="R86">
        <v>2012</v>
      </c>
      <c r="S86" t="str">
        <f t="shared" si="3"/>
        <v>ABOVE</v>
      </c>
    </row>
    <row r="87" spans="1:19" ht="15" thickBot="1" x14ac:dyDescent="0.4">
      <c r="A87" s="56" t="s">
        <v>262</v>
      </c>
      <c r="B87" s="57" t="s">
        <v>235</v>
      </c>
      <c r="C87" s="58" t="s">
        <v>176</v>
      </c>
      <c r="D87" s="58" t="s">
        <v>177</v>
      </c>
      <c r="E87" s="58" t="s">
        <v>178</v>
      </c>
      <c r="F87" s="59">
        <v>41118</v>
      </c>
      <c r="G87" s="60">
        <v>41485</v>
      </c>
      <c r="H87" s="61">
        <v>0.77500000000000002</v>
      </c>
      <c r="I87" s="62">
        <v>1832272.17</v>
      </c>
      <c r="J87" s="63">
        <v>100</v>
      </c>
      <c r="K87" s="64" t="s">
        <v>184</v>
      </c>
      <c r="L87" s="65">
        <v>2.3851270075358499</v>
      </c>
      <c r="M87" s="64" t="s">
        <v>184</v>
      </c>
      <c r="N87" s="65">
        <v>2.0851737822875802</v>
      </c>
      <c r="O87" s="65">
        <f>H87*N87</f>
        <v>1.6160096812728748</v>
      </c>
      <c r="P87" s="66">
        <v>13</v>
      </c>
      <c r="Q87" s="69" t="s">
        <v>180</v>
      </c>
      <c r="R87">
        <v>2012</v>
      </c>
      <c r="S87" t="str">
        <f t="shared" si="3"/>
        <v>BELOW</v>
      </c>
    </row>
    <row r="88" spans="1:19" ht="15" thickBot="1" x14ac:dyDescent="0.4">
      <c r="A88" s="58" t="s">
        <v>263</v>
      </c>
      <c r="B88" s="57" t="s">
        <v>235</v>
      </c>
      <c r="C88" s="58" t="s">
        <v>176</v>
      </c>
      <c r="D88" s="58" t="s">
        <v>264</v>
      </c>
      <c r="E88" s="58" t="s">
        <v>178</v>
      </c>
      <c r="F88" s="59">
        <v>41119</v>
      </c>
      <c r="G88" s="60">
        <v>41981</v>
      </c>
      <c r="H88" s="61">
        <v>2.1023873900000001</v>
      </c>
      <c r="I88" s="62">
        <v>3212884.18</v>
      </c>
      <c r="J88" s="63">
        <v>100</v>
      </c>
      <c r="K88" s="64">
        <v>0.18</v>
      </c>
      <c r="L88" s="65">
        <v>1.5282705487788399</v>
      </c>
      <c r="M88" s="64">
        <v>0.12</v>
      </c>
      <c r="N88" s="65">
        <v>1.2857533333346969</v>
      </c>
      <c r="O88" s="65">
        <f>H88*N88</f>
        <v>2.7031515946533333</v>
      </c>
      <c r="P88" s="66">
        <v>30</v>
      </c>
      <c r="Q88" s="69" t="s">
        <v>180</v>
      </c>
      <c r="R88">
        <v>2012</v>
      </c>
      <c r="S88" t="str">
        <f t="shared" si="3"/>
        <v>BELOW</v>
      </c>
    </row>
    <row r="89" spans="1:19" ht="15" thickBot="1" x14ac:dyDescent="0.4">
      <c r="A89" s="56" t="s">
        <v>263</v>
      </c>
      <c r="B89" s="57" t="s">
        <v>235</v>
      </c>
      <c r="C89" s="58" t="s">
        <v>176</v>
      </c>
      <c r="D89" s="58" t="s">
        <v>182</v>
      </c>
      <c r="E89" s="58" t="s">
        <v>178</v>
      </c>
      <c r="F89" s="59">
        <v>41138</v>
      </c>
      <c r="G89" s="60">
        <v>42320</v>
      </c>
      <c r="H89" s="61">
        <v>8.7055878902000003</v>
      </c>
      <c r="I89" s="62">
        <v>12471881.130000001</v>
      </c>
      <c r="J89" s="63">
        <v>100</v>
      </c>
      <c r="K89" s="64">
        <v>0.37</v>
      </c>
      <c r="L89" s="65">
        <v>1.431481858224477</v>
      </c>
      <c r="M89" s="64">
        <v>0.28000000000000003</v>
      </c>
      <c r="N89" s="65">
        <v>1.2747153875078401</v>
      </c>
      <c r="O89" s="65">
        <f>H89*N89</f>
        <v>11.097146840939853</v>
      </c>
      <c r="P89" s="66">
        <v>39</v>
      </c>
      <c r="Q89" s="69" t="s">
        <v>180</v>
      </c>
      <c r="R89">
        <v>2012</v>
      </c>
      <c r="S89" t="str">
        <f t="shared" si="3"/>
        <v>ABOVE</v>
      </c>
    </row>
    <row r="90" spans="1:19" ht="15" thickBot="1" x14ac:dyDescent="0.4">
      <c r="A90" s="58" t="s">
        <v>265</v>
      </c>
      <c r="B90" s="57" t="s">
        <v>235</v>
      </c>
      <c r="C90" s="58" t="s">
        <v>176</v>
      </c>
      <c r="D90" s="58" t="s">
        <v>177</v>
      </c>
      <c r="E90" s="58" t="s">
        <v>178</v>
      </c>
      <c r="F90" s="59">
        <v>41142</v>
      </c>
      <c r="G90" s="60">
        <v>41204</v>
      </c>
      <c r="H90" s="61">
        <v>1.8429400000000002E-3</v>
      </c>
      <c r="I90" s="62">
        <v>1000</v>
      </c>
      <c r="J90" s="63">
        <v>100</v>
      </c>
      <c r="K90" s="64">
        <v>-0.87</v>
      </c>
      <c r="L90" s="65">
        <v>0.54271127243837303</v>
      </c>
      <c r="M90" s="64" t="s">
        <v>179</v>
      </c>
      <c r="N90" s="65">
        <v>0.430337287170732</v>
      </c>
      <c r="O90" s="65">
        <f>H90*N90</f>
        <v>7.930858000184289E-4</v>
      </c>
      <c r="P90" s="66">
        <v>2</v>
      </c>
      <c r="Q90" s="69" t="s">
        <v>180</v>
      </c>
      <c r="R90">
        <v>2012</v>
      </c>
      <c r="S90" t="str">
        <f t="shared" si="3"/>
        <v>BELOW</v>
      </c>
    </row>
    <row r="91" spans="1:19" ht="15" thickBot="1" x14ac:dyDescent="0.4">
      <c r="A91" s="56" t="s">
        <v>266</v>
      </c>
      <c r="B91" s="57" t="s">
        <v>235</v>
      </c>
      <c r="C91" s="58" t="s">
        <v>176</v>
      </c>
      <c r="D91" s="58" t="s">
        <v>264</v>
      </c>
      <c r="E91" s="58" t="s">
        <v>178</v>
      </c>
      <c r="F91" s="59">
        <v>41142</v>
      </c>
      <c r="G91" s="60">
        <v>41254</v>
      </c>
      <c r="H91" s="61">
        <v>0</v>
      </c>
      <c r="I91" s="62">
        <v>78180.5</v>
      </c>
      <c r="J91" s="63">
        <v>100</v>
      </c>
      <c r="K91" s="64" t="s">
        <v>184</v>
      </c>
      <c r="L91" s="65">
        <v>0</v>
      </c>
      <c r="M91" s="64" t="s">
        <v>184</v>
      </c>
      <c r="N91" s="65">
        <v>0</v>
      </c>
      <c r="O91" s="65">
        <f>H92*N92</f>
        <v>8.1049061192674909E-2</v>
      </c>
      <c r="P91" s="66">
        <v>4</v>
      </c>
      <c r="Q91" s="69" t="s">
        <v>180</v>
      </c>
      <c r="R91">
        <v>2012</v>
      </c>
      <c r="S91" t="str">
        <f t="shared" si="3"/>
        <v>BELOW</v>
      </c>
    </row>
    <row r="92" spans="1:19" ht="15" thickBot="1" x14ac:dyDescent="0.4">
      <c r="A92" s="58" t="s">
        <v>267</v>
      </c>
      <c r="B92" s="57" t="s">
        <v>235</v>
      </c>
      <c r="C92" s="58" t="s">
        <v>176</v>
      </c>
      <c r="D92" s="58" t="s">
        <v>177</v>
      </c>
      <c r="E92" s="58" t="s">
        <v>178</v>
      </c>
      <c r="F92" s="59">
        <v>41142</v>
      </c>
      <c r="G92" s="60">
        <v>41304</v>
      </c>
      <c r="H92" s="61">
        <v>2.8788540000000001E-2</v>
      </c>
      <c r="I92" s="62">
        <v>87878.88</v>
      </c>
      <c r="J92" s="63">
        <v>100</v>
      </c>
      <c r="K92" s="64" t="s">
        <v>184</v>
      </c>
      <c r="L92" s="65">
        <v>3.40308708811741</v>
      </c>
      <c r="M92" s="64" t="s">
        <v>184</v>
      </c>
      <c r="N92" s="65">
        <v>2.8153237778878299</v>
      </c>
      <c r="O92" s="65">
        <f>H92*N92</f>
        <v>8.1049061192674909E-2</v>
      </c>
      <c r="P92" s="66">
        <v>5</v>
      </c>
      <c r="Q92" s="69" t="s">
        <v>180</v>
      </c>
      <c r="R92">
        <v>2012</v>
      </c>
      <c r="S92" t="str">
        <f t="shared" si="3"/>
        <v>BELOW</v>
      </c>
    </row>
    <row r="93" spans="1:19" ht="15" thickBot="1" x14ac:dyDescent="0.4">
      <c r="A93" s="56" t="s">
        <v>268</v>
      </c>
      <c r="B93" s="57" t="s">
        <v>235</v>
      </c>
      <c r="C93" s="58" t="s">
        <v>176</v>
      </c>
      <c r="D93" s="58" t="s">
        <v>212</v>
      </c>
      <c r="E93" s="58" t="s">
        <v>178</v>
      </c>
      <c r="F93" s="59">
        <v>41142</v>
      </c>
      <c r="G93" s="60">
        <v>41509</v>
      </c>
      <c r="H93" s="61">
        <v>1.9925020000000002E-2</v>
      </c>
      <c r="I93" s="62">
        <v>48500</v>
      </c>
      <c r="J93" s="63">
        <v>100</v>
      </c>
      <c r="K93" s="64" t="s">
        <v>184</v>
      </c>
      <c r="L93" s="65">
        <v>2.4341255377378501</v>
      </c>
      <c r="M93" s="64" t="s">
        <v>184</v>
      </c>
      <c r="N93" s="65">
        <v>2.1311788222887702</v>
      </c>
      <c r="O93" s="65">
        <f>H93*N93</f>
        <v>4.2463780657680195E-2</v>
      </c>
      <c r="P93" s="66">
        <v>12</v>
      </c>
      <c r="Q93" s="71" t="s">
        <v>180</v>
      </c>
      <c r="R93">
        <v>2012</v>
      </c>
      <c r="S93" t="str">
        <f t="shared" si="3"/>
        <v>BELOW</v>
      </c>
    </row>
    <row r="94" spans="1:19" ht="15" thickBot="1" x14ac:dyDescent="0.4">
      <c r="A94" s="58" t="s">
        <v>269</v>
      </c>
      <c r="B94" s="57" t="s">
        <v>235</v>
      </c>
      <c r="C94" s="58" t="s">
        <v>176</v>
      </c>
      <c r="D94" s="58" t="s">
        <v>177</v>
      </c>
      <c r="E94" s="58" t="s">
        <v>178</v>
      </c>
      <c r="F94" s="59">
        <v>41142</v>
      </c>
      <c r="G94" s="60">
        <v>41592</v>
      </c>
      <c r="H94" s="61">
        <v>1.2925829999999999E-2</v>
      </c>
      <c r="I94" s="62">
        <v>20488.88</v>
      </c>
      <c r="J94" s="63">
        <v>100</v>
      </c>
      <c r="K94" s="64" t="s">
        <v>184</v>
      </c>
      <c r="L94" s="65">
        <v>1.5858731451133099</v>
      </c>
      <c r="M94" s="64">
        <v>0.87</v>
      </c>
      <c r="N94" s="65">
        <v>1.4480007588188399</v>
      </c>
      <c r="O94" s="65">
        <f>H94*N94</f>
        <v>1.8716611648363326E-2</v>
      </c>
      <c r="P94" s="66">
        <v>15</v>
      </c>
      <c r="Q94" s="69" t="s">
        <v>180</v>
      </c>
      <c r="R94">
        <v>2012</v>
      </c>
      <c r="S94" t="str">
        <f t="shared" si="3"/>
        <v>BELOW</v>
      </c>
    </row>
    <row r="95" spans="1:19" ht="15" thickBot="1" x14ac:dyDescent="0.4">
      <c r="A95" s="56" t="s">
        <v>270</v>
      </c>
      <c r="B95" s="57" t="s">
        <v>235</v>
      </c>
      <c r="C95" s="58" t="s">
        <v>176</v>
      </c>
      <c r="D95" s="58" t="s">
        <v>177</v>
      </c>
      <c r="E95" s="58" t="s">
        <v>178</v>
      </c>
      <c r="F95" s="59">
        <v>41142</v>
      </c>
      <c r="G95" s="60">
        <v>41915</v>
      </c>
      <c r="H95" s="61">
        <v>0.14478429999999998</v>
      </c>
      <c r="I95" s="62">
        <v>210232.88</v>
      </c>
      <c r="J95" s="63">
        <v>100</v>
      </c>
      <c r="K95" s="64">
        <v>0.33</v>
      </c>
      <c r="L95" s="65">
        <v>1.4520427583214801</v>
      </c>
      <c r="M95" s="64">
        <v>0.24</v>
      </c>
      <c r="N95" s="65">
        <v>1.32770537031877</v>
      </c>
      <c r="O95" s="65">
        <f>H94*N94</f>
        <v>1.8716611648363326E-2</v>
      </c>
      <c r="P95" s="66">
        <v>27</v>
      </c>
      <c r="Q95" s="69" t="s">
        <v>180</v>
      </c>
      <c r="R95">
        <v>2012</v>
      </c>
      <c r="S95" t="str">
        <f t="shared" si="3"/>
        <v>BELOW</v>
      </c>
    </row>
    <row r="96" spans="1:19" ht="15" thickBot="1" x14ac:dyDescent="0.4">
      <c r="A96" s="58" t="s">
        <v>269</v>
      </c>
      <c r="B96" s="57" t="s">
        <v>235</v>
      </c>
      <c r="C96" s="58" t="s">
        <v>176</v>
      </c>
      <c r="D96" s="58" t="s">
        <v>182</v>
      </c>
      <c r="E96" s="58" t="s">
        <v>178</v>
      </c>
      <c r="F96" s="59">
        <v>41142</v>
      </c>
      <c r="G96" s="60">
        <v>42146</v>
      </c>
      <c r="H96" s="61">
        <v>1.3941169999999999E-2</v>
      </c>
      <c r="I96" s="62">
        <v>38717.870000000003</v>
      </c>
      <c r="J96" s="63">
        <v>100</v>
      </c>
      <c r="K96" s="64">
        <v>0.85</v>
      </c>
      <c r="L96" s="65">
        <v>2.77007774433473</v>
      </c>
      <c r="M96" s="64">
        <v>0.72</v>
      </c>
      <c r="N96" s="65">
        <v>2.3718885051478802</v>
      </c>
      <c r="O96" s="65">
        <f>H96*N96</f>
        <v>3.306690087131247E-2</v>
      </c>
      <c r="P96" s="66">
        <v>33</v>
      </c>
      <c r="Q96" s="69" t="s">
        <v>180</v>
      </c>
      <c r="R96">
        <v>2012</v>
      </c>
      <c r="S96" t="str">
        <f t="shared" si="3"/>
        <v>BELOW</v>
      </c>
    </row>
    <row r="97" spans="1:19" ht="15" thickBot="1" x14ac:dyDescent="0.4">
      <c r="A97" s="56" t="s">
        <v>271</v>
      </c>
      <c r="B97" s="57" t="s">
        <v>235</v>
      </c>
      <c r="C97" s="58" t="s">
        <v>176</v>
      </c>
      <c r="D97" s="58" t="s">
        <v>177</v>
      </c>
      <c r="E97" s="58" t="s">
        <v>178</v>
      </c>
      <c r="F97" s="59">
        <v>41142</v>
      </c>
      <c r="G97" s="60">
        <v>42850</v>
      </c>
      <c r="H97" s="61">
        <v>9.9831799999999995E-3</v>
      </c>
      <c r="I97" s="62">
        <v>43008.78</v>
      </c>
      <c r="J97" s="63">
        <v>100</v>
      </c>
      <c r="K97" s="64" t="s">
        <v>184</v>
      </c>
      <c r="L97" s="65">
        <v>4.3081142481754098</v>
      </c>
      <c r="M97" s="64" t="s">
        <v>184</v>
      </c>
      <c r="N97" s="65">
        <v>3.5715773313883998</v>
      </c>
      <c r="O97" s="65">
        <f>H97*N97</f>
        <v>3.5655699383170043E-2</v>
      </c>
      <c r="P97" s="66">
        <v>57</v>
      </c>
      <c r="Q97" s="69" t="s">
        <v>180</v>
      </c>
      <c r="R97">
        <v>2012</v>
      </c>
      <c r="S97" t="str">
        <f t="shared" si="3"/>
        <v>ABOVE</v>
      </c>
    </row>
    <row r="98" spans="1:19" ht="15" thickBot="1" x14ac:dyDescent="0.4">
      <c r="A98" s="58" t="s">
        <v>272</v>
      </c>
      <c r="B98" s="57" t="s">
        <v>235</v>
      </c>
      <c r="C98" s="58" t="s">
        <v>176</v>
      </c>
      <c r="D98" s="58" t="s">
        <v>212</v>
      </c>
      <c r="E98" s="58" t="s">
        <v>178</v>
      </c>
      <c r="F98" s="59">
        <v>41142</v>
      </c>
      <c r="G98" s="60">
        <v>44042</v>
      </c>
      <c r="H98" s="61">
        <v>0.34707978</v>
      </c>
      <c r="I98" s="62">
        <v>103427.46999999997</v>
      </c>
      <c r="J98" s="63">
        <v>100</v>
      </c>
      <c r="K98" s="64">
        <v>-0.28000000000000003</v>
      </c>
      <c r="L98" s="65">
        <v>0.28885450078010699</v>
      </c>
      <c r="M98" s="64" t="s">
        <v>179</v>
      </c>
      <c r="N98" s="65">
        <v>7.7505385177038102E-2</v>
      </c>
      <c r="O98" s="65">
        <f>H98*N98</f>
        <v>2.6900552036061644E-2</v>
      </c>
      <c r="P98" s="66">
        <v>97</v>
      </c>
      <c r="Q98" s="71" t="s">
        <v>180</v>
      </c>
      <c r="R98">
        <v>2012</v>
      </c>
      <c r="S98" t="str">
        <f t="shared" si="3"/>
        <v>ABOVE</v>
      </c>
    </row>
    <row r="99" spans="1:19" ht="15" thickBot="1" x14ac:dyDescent="0.4">
      <c r="A99" s="56" t="s">
        <v>273</v>
      </c>
      <c r="B99" s="57" t="s">
        <v>235</v>
      </c>
      <c r="C99" s="58" t="s">
        <v>176</v>
      </c>
      <c r="D99" s="58" t="s">
        <v>212</v>
      </c>
      <c r="E99" s="58" t="s">
        <v>178</v>
      </c>
      <c r="F99" s="59">
        <v>41142</v>
      </c>
      <c r="G99" s="60">
        <v>44286</v>
      </c>
      <c r="H99" s="61">
        <v>7.5435790000000003E-2</v>
      </c>
      <c r="I99" s="62">
        <v>88770.82</v>
      </c>
      <c r="J99" s="63">
        <v>100</v>
      </c>
      <c r="K99" s="64">
        <v>0.35</v>
      </c>
      <c r="L99" s="65">
        <v>1.3574582828311299</v>
      </c>
      <c r="M99" s="64">
        <v>0.25</v>
      </c>
      <c r="N99" s="65">
        <v>1.1708118577887301</v>
      </c>
      <c r="O99" s="65">
        <f>H99*N99</f>
        <v>8.8321117433660515E-2</v>
      </c>
      <c r="P99" s="66">
        <v>105</v>
      </c>
      <c r="Q99" s="69" t="s">
        <v>180</v>
      </c>
      <c r="R99">
        <v>2012</v>
      </c>
      <c r="S99" t="str">
        <f t="shared" si="3"/>
        <v>ABOVE</v>
      </c>
    </row>
    <row r="100" spans="1:19" ht="15" thickBot="1" x14ac:dyDescent="0.4">
      <c r="A100" s="58" t="s">
        <v>274</v>
      </c>
      <c r="B100" s="57" t="s">
        <v>235</v>
      </c>
      <c r="C100" s="58" t="s">
        <v>176</v>
      </c>
      <c r="D100" s="58" t="s">
        <v>177</v>
      </c>
      <c r="E100" s="58" t="s">
        <v>178</v>
      </c>
      <c r="F100" s="59">
        <v>41149</v>
      </c>
      <c r="G100" s="60">
        <v>41141</v>
      </c>
      <c r="H100" s="61">
        <v>4.3813809999999995E-2</v>
      </c>
      <c r="I100" s="62">
        <v>87408.88</v>
      </c>
      <c r="J100" s="63">
        <v>100</v>
      </c>
      <c r="K100" s="64">
        <v>-1</v>
      </c>
      <c r="L100" s="65">
        <v>1.88501002081307</v>
      </c>
      <c r="M100" s="64">
        <v>-1</v>
      </c>
      <c r="N100" s="65">
        <v>1.7845177052838701</v>
      </c>
      <c r="O100" s="65">
        <f>H100*N100</f>
        <v>7.8186519680943478E-2</v>
      </c>
      <c r="P100" s="66">
        <v>0</v>
      </c>
      <c r="Q100" s="69" t="s">
        <v>180</v>
      </c>
      <c r="R100">
        <v>2012</v>
      </c>
      <c r="S100" t="str">
        <f t="shared" si="3"/>
        <v>BELOW</v>
      </c>
    </row>
    <row r="101" spans="1:19" ht="15" thickBot="1" x14ac:dyDescent="0.4">
      <c r="A101" s="56" t="s">
        <v>275</v>
      </c>
      <c r="B101" s="57" t="s">
        <v>235</v>
      </c>
      <c r="C101" s="58" t="s">
        <v>176</v>
      </c>
      <c r="D101" s="58" t="s">
        <v>197</v>
      </c>
      <c r="E101" s="58" t="s">
        <v>178</v>
      </c>
      <c r="F101" s="59">
        <v>41149</v>
      </c>
      <c r="G101" s="60">
        <v>41149</v>
      </c>
      <c r="H101" s="61">
        <v>2.547781E-2</v>
      </c>
      <c r="I101" s="62">
        <v>0</v>
      </c>
      <c r="J101" s="63">
        <v>0</v>
      </c>
      <c r="K101" s="64" t="s">
        <v>179</v>
      </c>
      <c r="L101" s="65">
        <v>0</v>
      </c>
      <c r="M101" s="64" t="s">
        <v>179</v>
      </c>
      <c r="N101" s="65">
        <v>-0.141817837773038</v>
      </c>
      <c r="O101" s="65">
        <f>H100*N100</f>
        <v>7.8186519680943478E-2</v>
      </c>
      <c r="P101" s="66">
        <v>0</v>
      </c>
      <c r="Q101" s="69" t="s">
        <v>180</v>
      </c>
      <c r="R101">
        <v>2012</v>
      </c>
      <c r="S101" t="str">
        <f t="shared" si="3"/>
        <v>BELOW</v>
      </c>
    </row>
    <row r="102" spans="1:19" ht="15" thickBot="1" x14ac:dyDescent="0.4">
      <c r="A102" s="58" t="s">
        <v>276</v>
      </c>
      <c r="B102" s="57" t="s">
        <v>235</v>
      </c>
      <c r="C102" s="58" t="s">
        <v>176</v>
      </c>
      <c r="D102" s="58" t="s">
        <v>197</v>
      </c>
      <c r="E102" s="58" t="s">
        <v>178</v>
      </c>
      <c r="F102" s="59">
        <v>41149</v>
      </c>
      <c r="G102" s="60">
        <v>41166</v>
      </c>
      <c r="H102" s="61">
        <v>4.82402E-3</v>
      </c>
      <c r="I102" s="62">
        <v>48240.2</v>
      </c>
      <c r="J102" s="63">
        <v>100</v>
      </c>
      <c r="K102" s="64" t="s">
        <v>184</v>
      </c>
      <c r="L102" s="65">
        <v>10</v>
      </c>
      <c r="M102" s="64" t="s">
        <v>184</v>
      </c>
      <c r="N102" s="65">
        <v>8.1885085832836992</v>
      </c>
      <c r="O102" s="65">
        <f>H101*N101</f>
        <v>-3.6132079253922852E-3</v>
      </c>
      <c r="P102" s="66">
        <v>1</v>
      </c>
      <c r="Q102" s="69" t="s">
        <v>180</v>
      </c>
      <c r="R102">
        <v>2012</v>
      </c>
      <c r="S102" t="str">
        <f t="shared" si="3"/>
        <v>BELOW</v>
      </c>
    </row>
    <row r="103" spans="1:19" ht="15" thickBot="1" x14ac:dyDescent="0.4">
      <c r="A103" s="56" t="s">
        <v>277</v>
      </c>
      <c r="B103" s="57" t="s">
        <v>235</v>
      </c>
      <c r="C103" s="58" t="s">
        <v>176</v>
      </c>
      <c r="D103" s="58" t="s">
        <v>212</v>
      </c>
      <c r="E103" s="58" t="s">
        <v>178</v>
      </c>
      <c r="F103" s="59">
        <v>41149</v>
      </c>
      <c r="G103" s="60">
        <v>41194</v>
      </c>
      <c r="H103" s="61">
        <v>0.192</v>
      </c>
      <c r="I103" s="62">
        <v>740000</v>
      </c>
      <c r="J103" s="63">
        <v>100</v>
      </c>
      <c r="K103" s="64" t="s">
        <v>184</v>
      </c>
      <c r="L103" s="65">
        <v>3.3333333333333335</v>
      </c>
      <c r="M103" s="64" t="s">
        <v>184</v>
      </c>
      <c r="N103" s="65">
        <v>2.8747502281249999</v>
      </c>
      <c r="O103" s="65">
        <f t="shared" ref="O103:O121" si="5">H103*N103</f>
        <v>0.55195204379999996</v>
      </c>
      <c r="P103" s="66">
        <v>2</v>
      </c>
      <c r="Q103" s="71" t="s">
        <v>180</v>
      </c>
      <c r="R103">
        <v>2012</v>
      </c>
      <c r="S103" t="str">
        <f t="shared" si="3"/>
        <v>BELOW</v>
      </c>
    </row>
    <row r="104" spans="1:19" ht="15" thickBot="1" x14ac:dyDescent="0.4">
      <c r="A104" s="58" t="s">
        <v>278</v>
      </c>
      <c r="B104" s="57" t="s">
        <v>235</v>
      </c>
      <c r="C104" s="58" t="s">
        <v>176</v>
      </c>
      <c r="D104" s="58" t="s">
        <v>182</v>
      </c>
      <c r="E104" s="58" t="s">
        <v>178</v>
      </c>
      <c r="F104" s="59">
        <v>41149</v>
      </c>
      <c r="G104" s="60">
        <v>41199</v>
      </c>
      <c r="H104" s="61">
        <v>1.35278E-3</v>
      </c>
      <c r="I104" s="62">
        <v>2803.4</v>
      </c>
      <c r="J104" s="63">
        <v>100</v>
      </c>
      <c r="K104" s="64" t="s">
        <v>184</v>
      </c>
      <c r="L104" s="65">
        <v>2.1472478877847201</v>
      </c>
      <c r="M104" s="64" t="s">
        <v>184</v>
      </c>
      <c r="N104" s="65">
        <v>1.81454287728071</v>
      </c>
      <c r="O104" s="65">
        <f t="shared" si="5"/>
        <v>2.4546773135277989E-3</v>
      </c>
      <c r="P104" s="66">
        <v>2</v>
      </c>
      <c r="Q104" s="71" t="s">
        <v>180</v>
      </c>
      <c r="R104">
        <v>2012</v>
      </c>
      <c r="S104" t="str">
        <f t="shared" si="3"/>
        <v>BELOW</v>
      </c>
    </row>
    <row r="105" spans="1:19" ht="15" thickBot="1" x14ac:dyDescent="0.4">
      <c r="A105" s="56" t="s">
        <v>279</v>
      </c>
      <c r="B105" s="57" t="s">
        <v>235</v>
      </c>
      <c r="C105" s="58" t="s">
        <v>176</v>
      </c>
      <c r="D105" s="58" t="s">
        <v>182</v>
      </c>
      <c r="E105" s="58" t="s">
        <v>178</v>
      </c>
      <c r="F105" s="59">
        <v>41149</v>
      </c>
      <c r="G105" s="60">
        <v>41214</v>
      </c>
      <c r="H105" s="61">
        <v>1.8329000000000002E-3</v>
      </c>
      <c r="I105" s="62">
        <v>3775.75</v>
      </c>
      <c r="J105" s="63">
        <v>100</v>
      </c>
      <c r="K105" s="64" t="s">
        <v>184</v>
      </c>
      <c r="L105" s="65">
        <v>1.8888181724747699</v>
      </c>
      <c r="M105" s="64" t="s">
        <v>184</v>
      </c>
      <c r="N105" s="65">
        <v>1.7870413552284199</v>
      </c>
      <c r="O105" s="65">
        <f t="shared" si="5"/>
        <v>3.2754680999981709E-3</v>
      </c>
      <c r="P105" s="66">
        <v>2</v>
      </c>
      <c r="Q105" s="69" t="s">
        <v>180</v>
      </c>
      <c r="R105">
        <v>2012</v>
      </c>
      <c r="S105" t="str">
        <f t="shared" si="3"/>
        <v>BELOW</v>
      </c>
    </row>
    <row r="106" spans="1:19" ht="15" thickBot="1" x14ac:dyDescent="0.4">
      <c r="A106" s="58" t="s">
        <v>280</v>
      </c>
      <c r="B106" s="57" t="s">
        <v>235</v>
      </c>
      <c r="C106" s="58" t="s">
        <v>176</v>
      </c>
      <c r="D106" s="58" t="s">
        <v>212</v>
      </c>
      <c r="E106" s="58" t="s">
        <v>178</v>
      </c>
      <c r="F106" s="59">
        <v>41149</v>
      </c>
      <c r="G106" s="60">
        <v>41214</v>
      </c>
      <c r="H106" s="61">
        <v>0.58284347000000003</v>
      </c>
      <c r="I106" s="62">
        <v>843715.83</v>
      </c>
      <c r="J106" s="63">
        <v>100</v>
      </c>
      <c r="K106" s="64" t="s">
        <v>184</v>
      </c>
      <c r="L106" s="65">
        <v>1.4474142508178782</v>
      </c>
      <c r="M106" s="64" t="s">
        <v>184</v>
      </c>
      <c r="N106" s="65">
        <v>1.3484333337088801</v>
      </c>
      <c r="O106" s="65">
        <f t="shared" si="5"/>
        <v>0.7859255632825517</v>
      </c>
      <c r="P106" s="66">
        <v>2</v>
      </c>
      <c r="Q106" s="69" t="s">
        <v>180</v>
      </c>
      <c r="R106">
        <v>2012</v>
      </c>
      <c r="S106" t="str">
        <f t="shared" si="3"/>
        <v>BELOW</v>
      </c>
    </row>
    <row r="107" spans="1:19" ht="15" thickBot="1" x14ac:dyDescent="0.4">
      <c r="A107" s="56" t="s">
        <v>281</v>
      </c>
      <c r="B107" s="57" t="s">
        <v>235</v>
      </c>
      <c r="C107" s="58" t="s">
        <v>176</v>
      </c>
      <c r="D107" s="58" t="s">
        <v>197</v>
      </c>
      <c r="E107" s="58" t="s">
        <v>178</v>
      </c>
      <c r="F107" s="59">
        <v>41149</v>
      </c>
      <c r="G107" s="60">
        <v>41215</v>
      </c>
      <c r="H107" s="61">
        <v>1.4878229999999999E-2</v>
      </c>
      <c r="I107" s="62">
        <v>30133.55</v>
      </c>
      <c r="J107" s="63">
        <v>100</v>
      </c>
      <c r="K107" s="64" t="s">
        <v>184</v>
      </c>
      <c r="L107" s="65">
        <v>2.0277072812288401</v>
      </c>
      <c r="M107" s="64" t="s">
        <v>184</v>
      </c>
      <c r="N107" s="65">
        <v>1.81842883787437</v>
      </c>
      <c r="O107" s="65">
        <f t="shared" si="5"/>
        <v>2.7055002488527588E-2</v>
      </c>
      <c r="P107" s="66">
        <v>2</v>
      </c>
      <c r="Q107" s="69" t="s">
        <v>180</v>
      </c>
      <c r="R107">
        <v>2012</v>
      </c>
      <c r="S107" t="str">
        <f t="shared" si="3"/>
        <v>BELOW</v>
      </c>
    </row>
    <row r="108" spans="1:19" ht="15" thickBot="1" x14ac:dyDescent="0.4">
      <c r="A108" s="58" t="s">
        <v>282</v>
      </c>
      <c r="B108" s="57" t="s">
        <v>235</v>
      </c>
      <c r="C108" s="58" t="s">
        <v>176</v>
      </c>
      <c r="D108" s="58" t="s">
        <v>182</v>
      </c>
      <c r="E108" s="58" t="s">
        <v>178</v>
      </c>
      <c r="F108" s="59">
        <v>41149</v>
      </c>
      <c r="G108" s="60">
        <v>41226</v>
      </c>
      <c r="H108" s="61">
        <v>0.23177052000000001</v>
      </c>
      <c r="I108" s="62">
        <v>328188.81</v>
      </c>
      <c r="J108" s="63">
        <v>100</v>
      </c>
      <c r="K108" s="64" t="s">
        <v>184</v>
      </c>
      <c r="L108" s="65">
        <v>1.4177777854431699</v>
      </c>
      <c r="M108" s="64" t="s">
        <v>184</v>
      </c>
      <c r="N108" s="65">
        <v>1.32881417811813</v>
      </c>
      <c r="O108" s="65">
        <f t="shared" si="5"/>
        <v>0.30797995304581161</v>
      </c>
      <c r="P108" s="66">
        <v>3</v>
      </c>
      <c r="Q108" s="69" t="s">
        <v>180</v>
      </c>
      <c r="R108">
        <v>2012</v>
      </c>
      <c r="S108" t="str">
        <f t="shared" si="3"/>
        <v>BELOW</v>
      </c>
    </row>
    <row r="109" spans="1:19" ht="15" thickBot="1" x14ac:dyDescent="0.4">
      <c r="A109" s="56" t="s">
        <v>283</v>
      </c>
      <c r="B109" s="57" t="s">
        <v>235</v>
      </c>
      <c r="C109" s="58" t="s">
        <v>176</v>
      </c>
      <c r="D109" s="58" t="s">
        <v>177</v>
      </c>
      <c r="E109" s="58" t="s">
        <v>178</v>
      </c>
      <c r="F109" s="59">
        <v>41149</v>
      </c>
      <c r="G109" s="60">
        <v>41240</v>
      </c>
      <c r="H109" s="61">
        <v>2.0179888899999998</v>
      </c>
      <c r="I109" s="62">
        <v>3352878.2</v>
      </c>
      <c r="J109" s="63">
        <v>100</v>
      </c>
      <c r="K109" s="64" t="s">
        <v>184</v>
      </c>
      <c r="L109" s="65">
        <v>1.77231377787474</v>
      </c>
      <c r="M109" s="64" t="s">
        <v>184</v>
      </c>
      <c r="N109" s="65">
        <v>1.5238745778024001</v>
      </c>
      <c r="O109" s="65">
        <f t="shared" si="5"/>
        <v>3.0751619677586839</v>
      </c>
      <c r="P109" s="66">
        <v>3</v>
      </c>
      <c r="Q109" s="69" t="s">
        <v>180</v>
      </c>
      <c r="R109">
        <v>2012</v>
      </c>
      <c r="S109" t="str">
        <f t="shared" si="3"/>
        <v>BELOW</v>
      </c>
    </row>
    <row r="110" spans="1:19" ht="15" thickBot="1" x14ac:dyDescent="0.4">
      <c r="A110" s="58" t="s">
        <v>284</v>
      </c>
      <c r="B110" s="57" t="s">
        <v>235</v>
      </c>
      <c r="C110" s="58" t="s">
        <v>176</v>
      </c>
      <c r="D110" s="58" t="s">
        <v>249</v>
      </c>
      <c r="E110" s="58" t="s">
        <v>178</v>
      </c>
      <c r="F110" s="59">
        <v>41149</v>
      </c>
      <c r="G110" s="60">
        <v>41242</v>
      </c>
      <c r="H110" s="61">
        <v>0.57807949999999997</v>
      </c>
      <c r="I110" s="62">
        <v>2473120.5099999998</v>
      </c>
      <c r="J110" s="63">
        <v>100</v>
      </c>
      <c r="K110" s="64" t="s">
        <v>184</v>
      </c>
      <c r="L110" s="65">
        <v>4.2782407824774698</v>
      </c>
      <c r="M110" s="64" t="s">
        <v>184</v>
      </c>
      <c r="N110" s="65">
        <v>3.7170534818045202</v>
      </c>
      <c r="O110" s="65">
        <f t="shared" si="5"/>
        <v>2.1487524182348161</v>
      </c>
      <c r="P110" s="66">
        <v>3</v>
      </c>
      <c r="Q110" s="69" t="s">
        <v>180</v>
      </c>
      <c r="R110">
        <v>2012</v>
      </c>
      <c r="S110" t="str">
        <f t="shared" si="3"/>
        <v>BELOW</v>
      </c>
    </row>
    <row r="111" spans="1:19" ht="15" thickBot="1" x14ac:dyDescent="0.4">
      <c r="A111" s="56" t="s">
        <v>285</v>
      </c>
      <c r="B111" s="57" t="s">
        <v>235</v>
      </c>
      <c r="C111" s="58" t="s">
        <v>176</v>
      </c>
      <c r="D111" s="58" t="s">
        <v>197</v>
      </c>
      <c r="E111" s="58" t="s">
        <v>178</v>
      </c>
      <c r="F111" s="59">
        <v>41149</v>
      </c>
      <c r="G111" s="60">
        <v>41250</v>
      </c>
      <c r="H111" s="61">
        <v>4.3154999999999999E-3</v>
      </c>
      <c r="I111" s="62">
        <v>8784.08</v>
      </c>
      <c r="J111" s="63">
        <v>100</v>
      </c>
      <c r="K111" s="64" t="s">
        <v>184</v>
      </c>
      <c r="L111" s="65">
        <v>2.0147170778747401</v>
      </c>
      <c r="M111" s="64" t="s">
        <v>184</v>
      </c>
      <c r="N111" s="65">
        <v>1.8072772727378099</v>
      </c>
      <c r="O111" s="65">
        <f t="shared" si="5"/>
        <v>7.7993050705000184E-3</v>
      </c>
      <c r="P111" s="66">
        <v>3</v>
      </c>
      <c r="Q111" s="69" t="s">
        <v>180</v>
      </c>
      <c r="R111">
        <v>2012</v>
      </c>
      <c r="S111" t="str">
        <f t="shared" si="3"/>
        <v>BELOW</v>
      </c>
    </row>
    <row r="112" spans="1:19" ht="15" thickBot="1" x14ac:dyDescent="0.4">
      <c r="A112" s="58" t="s">
        <v>286</v>
      </c>
      <c r="B112" s="57" t="s">
        <v>235</v>
      </c>
      <c r="C112" s="58" t="s">
        <v>176</v>
      </c>
      <c r="D112" s="58" t="s">
        <v>197</v>
      </c>
      <c r="E112" s="58" t="s">
        <v>178</v>
      </c>
      <c r="F112" s="59">
        <v>41149</v>
      </c>
      <c r="G112" s="60">
        <v>41262</v>
      </c>
      <c r="H112" s="61">
        <v>5.2238849999999996E-2</v>
      </c>
      <c r="I112" s="62">
        <v>107848.81</v>
      </c>
      <c r="J112" s="63">
        <v>100</v>
      </c>
      <c r="K112" s="64" t="s">
        <v>184</v>
      </c>
      <c r="L112" s="65">
        <v>2.0745327227510701</v>
      </c>
      <c r="M112" s="64" t="s">
        <v>184</v>
      </c>
      <c r="N112" s="65">
        <v>1.84575212508474</v>
      </c>
      <c r="O112" s="65">
        <f t="shared" si="5"/>
        <v>9.6419968399482955E-2</v>
      </c>
      <c r="P112" s="66">
        <v>4</v>
      </c>
      <c r="Q112" s="69" t="s">
        <v>180</v>
      </c>
      <c r="R112">
        <v>2012</v>
      </c>
      <c r="S112" t="str">
        <f t="shared" si="3"/>
        <v>BELOW</v>
      </c>
    </row>
    <row r="113" spans="1:19" ht="15" thickBot="1" x14ac:dyDescent="0.4">
      <c r="A113" s="56" t="s">
        <v>287</v>
      </c>
      <c r="B113" s="57" t="s">
        <v>235</v>
      </c>
      <c r="C113" s="58" t="s">
        <v>176</v>
      </c>
      <c r="D113" s="58" t="s">
        <v>217</v>
      </c>
      <c r="E113" s="58" t="s">
        <v>178</v>
      </c>
      <c r="F113" s="59">
        <v>41149</v>
      </c>
      <c r="G113" s="60">
        <v>41326</v>
      </c>
      <c r="H113" s="61">
        <v>0.39989150000000001</v>
      </c>
      <c r="I113" s="62">
        <v>1270374.58</v>
      </c>
      <c r="J113" s="63">
        <v>100</v>
      </c>
      <c r="K113" s="64" t="s">
        <v>184</v>
      </c>
      <c r="L113" s="65">
        <v>3.1777731747237401</v>
      </c>
      <c r="M113" s="64" t="s">
        <v>184</v>
      </c>
      <c r="N113" s="65">
        <v>2.7321800405485002</v>
      </c>
      <c r="O113" s="65">
        <f t="shared" si="5"/>
        <v>1.0925755746850006</v>
      </c>
      <c r="P113" s="66">
        <v>7</v>
      </c>
      <c r="Q113" s="69" t="s">
        <v>180</v>
      </c>
      <c r="R113">
        <v>2012</v>
      </c>
      <c r="S113" t="str">
        <f t="shared" si="3"/>
        <v>BELOW</v>
      </c>
    </row>
    <row r="114" spans="1:19" ht="15" thickBot="1" x14ac:dyDescent="0.4">
      <c r="A114" s="58" t="s">
        <v>288</v>
      </c>
      <c r="B114" s="57" t="s">
        <v>235</v>
      </c>
      <c r="C114" s="58" t="s">
        <v>176</v>
      </c>
      <c r="D114" s="58" t="s">
        <v>186</v>
      </c>
      <c r="E114" s="58" t="s">
        <v>178</v>
      </c>
      <c r="F114" s="59">
        <v>41149</v>
      </c>
      <c r="G114" s="60">
        <v>41365</v>
      </c>
      <c r="H114" s="61">
        <v>0.57771103999999995</v>
      </c>
      <c r="I114" s="62">
        <v>803477.08</v>
      </c>
      <c r="J114" s="63">
        <v>100</v>
      </c>
      <c r="K114" s="64">
        <v>0.8</v>
      </c>
      <c r="L114" s="65">
        <v>1.3832038345041799</v>
      </c>
      <c r="M114" s="64">
        <v>0.72</v>
      </c>
      <c r="N114" s="65">
        <v>1.2877883240854799</v>
      </c>
      <c r="O114" s="65">
        <f t="shared" si="5"/>
        <v>0.74396953200727955</v>
      </c>
      <c r="P114" s="66">
        <v>7</v>
      </c>
      <c r="Q114" s="69" t="s">
        <v>180</v>
      </c>
      <c r="R114">
        <v>2012</v>
      </c>
      <c r="S114" t="str">
        <f t="shared" si="3"/>
        <v>BELOW</v>
      </c>
    </row>
    <row r="115" spans="1:19" ht="15" thickBot="1" x14ac:dyDescent="0.4">
      <c r="A115" s="56" t="s">
        <v>289</v>
      </c>
      <c r="B115" s="57" t="s">
        <v>235</v>
      </c>
      <c r="C115" s="58" t="s">
        <v>176</v>
      </c>
      <c r="D115" s="58" t="s">
        <v>182</v>
      </c>
      <c r="E115" s="58" t="s">
        <v>178</v>
      </c>
      <c r="F115" s="59">
        <v>41149</v>
      </c>
      <c r="G115" s="60">
        <v>41366</v>
      </c>
      <c r="H115" s="61">
        <v>2.4538490000000003E-2</v>
      </c>
      <c r="I115" s="62">
        <v>48082.83</v>
      </c>
      <c r="J115" s="63">
        <v>100</v>
      </c>
      <c r="K115" s="64" t="s">
        <v>184</v>
      </c>
      <c r="L115" s="65">
        <v>2.0007488882470801</v>
      </c>
      <c r="M115" s="64" t="s">
        <v>184</v>
      </c>
      <c r="N115" s="65">
        <v>1.7808738378130999</v>
      </c>
      <c r="O115" s="65">
        <f t="shared" si="5"/>
        <v>4.3699954860438379E-2</v>
      </c>
      <c r="P115" s="66">
        <v>7</v>
      </c>
      <c r="Q115" s="69" t="s">
        <v>180</v>
      </c>
      <c r="R115">
        <v>2012</v>
      </c>
      <c r="S115" t="str">
        <f t="shared" si="3"/>
        <v>BELOW</v>
      </c>
    </row>
    <row r="116" spans="1:19" ht="15" thickBot="1" x14ac:dyDescent="0.4">
      <c r="A116" s="58" t="s">
        <v>290</v>
      </c>
      <c r="B116" s="57" t="s">
        <v>235</v>
      </c>
      <c r="C116" s="58" t="s">
        <v>176</v>
      </c>
      <c r="D116" s="58" t="s">
        <v>182</v>
      </c>
      <c r="E116" s="58" t="s">
        <v>178</v>
      </c>
      <c r="F116" s="59">
        <v>41149</v>
      </c>
      <c r="G116" s="60">
        <v>41372</v>
      </c>
      <c r="H116" s="61">
        <v>3.5000000000000001E-3</v>
      </c>
      <c r="I116" s="62">
        <v>12000</v>
      </c>
      <c r="J116" s="63">
        <v>100</v>
      </c>
      <c r="K116" s="64" t="s">
        <v>184</v>
      </c>
      <c r="L116" s="65">
        <v>3.4285714285714284</v>
      </c>
      <c r="M116" s="64" t="s">
        <v>184</v>
      </c>
      <c r="N116" s="65">
        <v>2.8330380000000002</v>
      </c>
      <c r="O116" s="65">
        <f t="shared" si="5"/>
        <v>9.9156330000000001E-3</v>
      </c>
      <c r="P116" s="66">
        <v>7</v>
      </c>
      <c r="Q116" s="69" t="s">
        <v>180</v>
      </c>
      <c r="R116">
        <v>2012</v>
      </c>
      <c r="S116" t="str">
        <f t="shared" si="3"/>
        <v>BELOW</v>
      </c>
    </row>
    <row r="117" spans="1:19" ht="15" thickBot="1" x14ac:dyDescent="0.4">
      <c r="A117" s="56" t="s">
        <v>291</v>
      </c>
      <c r="B117" s="57" t="s">
        <v>235</v>
      </c>
      <c r="C117" s="58" t="s">
        <v>176</v>
      </c>
      <c r="D117" s="58" t="s">
        <v>197</v>
      </c>
      <c r="E117" s="58" t="s">
        <v>178</v>
      </c>
      <c r="F117" s="59">
        <v>41149</v>
      </c>
      <c r="G117" s="60">
        <v>41395</v>
      </c>
      <c r="H117" s="61">
        <v>2.1700000000000001E-2</v>
      </c>
      <c r="I117" s="62">
        <v>34313.699999999997</v>
      </c>
      <c r="J117" s="63">
        <v>100</v>
      </c>
      <c r="K117" s="64" t="s">
        <v>184</v>
      </c>
      <c r="L117" s="65">
        <v>1.5885825825825799</v>
      </c>
      <c r="M117" s="64" t="s">
        <v>184</v>
      </c>
      <c r="N117" s="65">
        <v>1.4700034853703701</v>
      </c>
      <c r="O117" s="65">
        <f t="shared" si="5"/>
        <v>3.1899075632537029E-2</v>
      </c>
      <c r="P117" s="66">
        <v>8</v>
      </c>
      <c r="Q117" s="69" t="s">
        <v>180</v>
      </c>
      <c r="R117">
        <v>2012</v>
      </c>
      <c r="S117" t="str">
        <f t="shared" si="3"/>
        <v>BELOW</v>
      </c>
    </row>
    <row r="118" spans="1:19" ht="15" thickBot="1" x14ac:dyDescent="0.4">
      <c r="A118" s="58" t="s">
        <v>292</v>
      </c>
      <c r="B118" s="57" t="s">
        <v>235</v>
      </c>
      <c r="C118" s="58" t="s">
        <v>176</v>
      </c>
      <c r="D118" s="58" t="s">
        <v>182</v>
      </c>
      <c r="E118" s="58" t="s">
        <v>178</v>
      </c>
      <c r="F118" s="59">
        <v>41149</v>
      </c>
      <c r="G118" s="60">
        <v>41401</v>
      </c>
      <c r="H118" s="61">
        <v>4.7345799999999995E-3</v>
      </c>
      <c r="I118" s="62">
        <v>47572.52</v>
      </c>
      <c r="J118" s="63">
        <v>100</v>
      </c>
      <c r="K118" s="64" t="s">
        <v>184</v>
      </c>
      <c r="L118" s="65">
        <v>8.8377740027727505</v>
      </c>
      <c r="M118" s="64" t="s">
        <v>184</v>
      </c>
      <c r="N118" s="65">
        <v>8.0584241273217696</v>
      </c>
      <c r="O118" s="65">
        <f t="shared" si="5"/>
        <v>3.8153253704735102E-2</v>
      </c>
      <c r="P118" s="66">
        <v>8</v>
      </c>
      <c r="Q118" s="69" t="s">
        <v>180</v>
      </c>
      <c r="R118">
        <v>2012</v>
      </c>
      <c r="S118" t="str">
        <f t="shared" si="3"/>
        <v>BELOW</v>
      </c>
    </row>
    <row r="119" spans="1:19" ht="15" thickBot="1" x14ac:dyDescent="0.4">
      <c r="A119" s="56" t="s">
        <v>293</v>
      </c>
      <c r="B119" s="57" t="s">
        <v>235</v>
      </c>
      <c r="C119" s="58" t="s">
        <v>176</v>
      </c>
      <c r="D119" s="58" t="s">
        <v>177</v>
      </c>
      <c r="E119" s="58" t="s">
        <v>178</v>
      </c>
      <c r="F119" s="59">
        <v>41149</v>
      </c>
      <c r="G119" s="60">
        <v>41407</v>
      </c>
      <c r="H119" s="61">
        <v>2.7845207699999999</v>
      </c>
      <c r="I119" s="62">
        <v>3772748.32</v>
      </c>
      <c r="J119" s="63">
        <v>100</v>
      </c>
      <c r="K119" s="64">
        <v>0.77</v>
      </c>
      <c r="L119" s="65">
        <v>1.40537173138788</v>
      </c>
      <c r="M119" s="64">
        <v>0.57999999999999996</v>
      </c>
      <c r="N119" s="65">
        <v>1.313074887128</v>
      </c>
      <c r="O119" s="65">
        <f t="shared" si="5"/>
        <v>3.6562842957733217</v>
      </c>
      <c r="P119" s="66">
        <v>9</v>
      </c>
      <c r="Q119" s="69" t="s">
        <v>180</v>
      </c>
      <c r="R119">
        <v>2012</v>
      </c>
      <c r="S119" t="str">
        <f t="shared" si="3"/>
        <v>BELOW</v>
      </c>
    </row>
    <row r="120" spans="1:19" ht="15" thickBot="1" x14ac:dyDescent="0.4">
      <c r="A120" s="58" t="s">
        <v>294</v>
      </c>
      <c r="B120" s="57" t="s">
        <v>235</v>
      </c>
      <c r="C120" s="58" t="s">
        <v>176</v>
      </c>
      <c r="D120" s="58" t="s">
        <v>177</v>
      </c>
      <c r="E120" s="58" t="s">
        <v>178</v>
      </c>
      <c r="F120" s="59">
        <v>41149</v>
      </c>
      <c r="G120" s="60">
        <v>41457</v>
      </c>
      <c r="H120" s="61">
        <v>1.42773591</v>
      </c>
      <c r="I120" s="62">
        <v>1804751.78</v>
      </c>
      <c r="J120" s="63">
        <v>100</v>
      </c>
      <c r="K120" s="64">
        <v>0.45</v>
      </c>
      <c r="L120" s="65">
        <v>1.3350750071784701</v>
      </c>
      <c r="M120" s="64">
        <v>0.34</v>
      </c>
      <c r="N120" s="65">
        <v>1.25450778842578</v>
      </c>
      <c r="O120" s="65">
        <f t="shared" si="5"/>
        <v>1.7911058189101685</v>
      </c>
      <c r="P120" s="66">
        <v>10</v>
      </c>
      <c r="Q120" s="69" t="s">
        <v>180</v>
      </c>
      <c r="R120">
        <v>2012</v>
      </c>
      <c r="S120" t="str">
        <f t="shared" si="3"/>
        <v>BELOW</v>
      </c>
    </row>
    <row r="121" spans="1:19" ht="15" thickBot="1" x14ac:dyDescent="0.4">
      <c r="A121" s="56" t="s">
        <v>295</v>
      </c>
      <c r="B121" s="57" t="s">
        <v>235</v>
      </c>
      <c r="C121" s="58" t="s">
        <v>176</v>
      </c>
      <c r="D121" s="58" t="s">
        <v>177</v>
      </c>
      <c r="E121" s="58" t="s">
        <v>178</v>
      </c>
      <c r="F121" s="59">
        <v>41149</v>
      </c>
      <c r="G121" s="60">
        <v>41475</v>
      </c>
      <c r="H121" s="61">
        <v>0.35330557000000001</v>
      </c>
      <c r="I121" s="62">
        <v>513518.82</v>
      </c>
      <c r="J121" s="63">
        <v>100</v>
      </c>
      <c r="K121" s="64" t="s">
        <v>184</v>
      </c>
      <c r="L121" s="65">
        <v>1.4534725125752337</v>
      </c>
      <c r="M121" s="64">
        <v>0.78</v>
      </c>
      <c r="N121" s="65">
        <v>1.3487370488583501</v>
      </c>
      <c r="O121" s="65">
        <f t="shared" si="5"/>
        <v>0.47651631182701726</v>
      </c>
      <c r="P121" s="66">
        <v>10</v>
      </c>
      <c r="Q121" s="69" t="s">
        <v>180</v>
      </c>
      <c r="R121">
        <v>2012</v>
      </c>
      <c r="S121" t="str">
        <f t="shared" si="3"/>
        <v>BELOW</v>
      </c>
    </row>
    <row r="122" spans="1:19" ht="15" thickBot="1" x14ac:dyDescent="0.4">
      <c r="A122" s="58" t="s">
        <v>296</v>
      </c>
      <c r="B122" s="57" t="s">
        <v>235</v>
      </c>
      <c r="C122" s="58" t="s">
        <v>176</v>
      </c>
      <c r="D122" s="58" t="s">
        <v>177</v>
      </c>
      <c r="E122" s="58" t="s">
        <v>178</v>
      </c>
      <c r="F122" s="59">
        <v>41149</v>
      </c>
      <c r="G122" s="60">
        <v>41491</v>
      </c>
      <c r="H122" s="61">
        <v>5.0322239999999997E-2</v>
      </c>
      <c r="I122" s="62">
        <v>71158.87</v>
      </c>
      <c r="J122" s="63">
        <v>100</v>
      </c>
      <c r="K122" s="64" t="s">
        <v>184</v>
      </c>
      <c r="L122" s="65">
        <v>1.4140738413552301</v>
      </c>
      <c r="M122" s="64" t="s">
        <v>184</v>
      </c>
      <c r="N122" s="65">
        <v>1.31712778375887</v>
      </c>
      <c r="O122" s="65">
        <f>H121*N121</f>
        <v>0.47651631182701726</v>
      </c>
      <c r="P122" s="66">
        <v>11</v>
      </c>
      <c r="Q122" s="69" t="s">
        <v>180</v>
      </c>
      <c r="R122">
        <v>2012</v>
      </c>
      <c r="S122" t="str">
        <f t="shared" si="3"/>
        <v>BELOW</v>
      </c>
    </row>
    <row r="123" spans="1:19" ht="15" thickBot="1" x14ac:dyDescent="0.4">
      <c r="A123" s="56" t="s">
        <v>297</v>
      </c>
      <c r="B123" s="57" t="s">
        <v>235</v>
      </c>
      <c r="C123" s="58" t="s">
        <v>176</v>
      </c>
      <c r="D123" s="58" t="s">
        <v>177</v>
      </c>
      <c r="E123" s="58" t="s">
        <v>178</v>
      </c>
      <c r="F123" s="59">
        <v>41149</v>
      </c>
      <c r="G123" s="60">
        <v>41516</v>
      </c>
      <c r="H123" s="61">
        <v>9.5540320000000012E-2</v>
      </c>
      <c r="I123" s="62">
        <v>138803.26999999999</v>
      </c>
      <c r="J123" s="63">
        <v>100</v>
      </c>
      <c r="K123" s="64">
        <v>0.47</v>
      </c>
      <c r="L123" s="65">
        <v>1.45282400142783</v>
      </c>
      <c r="M123" s="64">
        <v>0.35</v>
      </c>
      <c r="N123" s="65">
        <v>1.3458523528814299</v>
      </c>
      <c r="O123" s="65">
        <f>H122*N122</f>
        <v>6.6280820444981958E-2</v>
      </c>
      <c r="P123" s="66">
        <v>12</v>
      </c>
      <c r="Q123" s="69" t="s">
        <v>180</v>
      </c>
      <c r="R123">
        <v>2012</v>
      </c>
      <c r="S123" t="str">
        <f t="shared" si="3"/>
        <v>BELOW</v>
      </c>
    </row>
    <row r="124" spans="1:19" ht="15" thickBot="1" x14ac:dyDescent="0.4">
      <c r="A124" s="58" t="s">
        <v>298</v>
      </c>
      <c r="B124" s="57" t="s">
        <v>235</v>
      </c>
      <c r="C124" s="58" t="s">
        <v>176</v>
      </c>
      <c r="D124" s="58" t="s">
        <v>249</v>
      </c>
      <c r="E124" s="58" t="s">
        <v>178</v>
      </c>
      <c r="F124" s="59">
        <v>41149</v>
      </c>
      <c r="G124" s="60">
        <v>41565</v>
      </c>
      <c r="H124" s="61">
        <v>0.77923076999999996</v>
      </c>
      <c r="I124" s="62">
        <v>1477500</v>
      </c>
      <c r="J124" s="63">
        <v>100</v>
      </c>
      <c r="K124" s="64" t="s">
        <v>184</v>
      </c>
      <c r="L124" s="65">
        <v>1.80744888808355</v>
      </c>
      <c r="M124" s="64" t="s">
        <v>184</v>
      </c>
      <c r="N124" s="65">
        <v>1.7077703274132301</v>
      </c>
      <c r="O124" s="65">
        <f>H124*N124</f>
        <v>1.3307471872133634</v>
      </c>
      <c r="P124" s="66">
        <v>14</v>
      </c>
      <c r="Q124" s="69" t="s">
        <v>180</v>
      </c>
      <c r="R124">
        <v>2012</v>
      </c>
      <c r="S124" t="str">
        <f t="shared" si="3"/>
        <v>BELOW</v>
      </c>
    </row>
    <row r="125" spans="1:19" ht="15" thickBot="1" x14ac:dyDescent="0.4">
      <c r="A125" s="56" t="s">
        <v>294</v>
      </c>
      <c r="B125" s="57" t="s">
        <v>235</v>
      </c>
      <c r="C125" s="58" t="s">
        <v>176</v>
      </c>
      <c r="D125" s="58" t="s">
        <v>177</v>
      </c>
      <c r="E125" s="58" t="s">
        <v>178</v>
      </c>
      <c r="F125" s="59">
        <v>41149</v>
      </c>
      <c r="G125" s="60">
        <v>41582</v>
      </c>
      <c r="H125" s="61">
        <v>1.4302175699999999</v>
      </c>
      <c r="I125" s="62">
        <v>1847032.28</v>
      </c>
      <c r="J125" s="63">
        <v>100</v>
      </c>
      <c r="K125" s="64">
        <v>0.35</v>
      </c>
      <c r="L125" s="65">
        <v>1.37075472444727</v>
      </c>
      <c r="M125" s="64">
        <v>0.27</v>
      </c>
      <c r="N125" s="65">
        <v>1.2784878840774201</v>
      </c>
      <c r="O125" s="65">
        <f>H125*N125</f>
        <v>1.8285158348396493</v>
      </c>
      <c r="P125" s="66">
        <v>14</v>
      </c>
      <c r="Q125" s="69" t="s">
        <v>180</v>
      </c>
      <c r="R125">
        <v>2012</v>
      </c>
      <c r="S125" t="str">
        <f t="shared" si="3"/>
        <v>BELOW</v>
      </c>
    </row>
    <row r="126" spans="1:19" ht="15" thickBot="1" x14ac:dyDescent="0.4">
      <c r="A126" s="58" t="s">
        <v>287</v>
      </c>
      <c r="B126" s="57" t="s">
        <v>235</v>
      </c>
      <c r="C126" s="58" t="s">
        <v>176</v>
      </c>
      <c r="D126" s="58" t="s">
        <v>217</v>
      </c>
      <c r="E126" s="58" t="s">
        <v>178</v>
      </c>
      <c r="F126" s="59">
        <v>41149</v>
      </c>
      <c r="G126" s="60">
        <v>41605</v>
      </c>
      <c r="H126" s="61">
        <v>1.1890870000000001E-2</v>
      </c>
      <c r="I126" s="62">
        <v>18747.88</v>
      </c>
      <c r="J126" s="63">
        <v>100</v>
      </c>
      <c r="K126" s="64">
        <v>0.48</v>
      </c>
      <c r="L126" s="65">
        <v>1.75235833115071</v>
      </c>
      <c r="M126" s="64">
        <v>0.38</v>
      </c>
      <c r="N126" s="65">
        <v>1.5017832755053799</v>
      </c>
      <c r="O126" s="65">
        <f>H125*N125</f>
        <v>1.8285158348396493</v>
      </c>
      <c r="P126" s="66">
        <v>15</v>
      </c>
      <c r="Q126" s="69" t="s">
        <v>180</v>
      </c>
      <c r="R126">
        <v>2012</v>
      </c>
      <c r="S126" t="str">
        <f t="shared" si="3"/>
        <v>BELOW</v>
      </c>
    </row>
    <row r="127" spans="1:19" ht="15" thickBot="1" x14ac:dyDescent="0.4">
      <c r="A127" s="56" t="s">
        <v>299</v>
      </c>
      <c r="B127" s="57" t="s">
        <v>235</v>
      </c>
      <c r="C127" s="58" t="s">
        <v>176</v>
      </c>
      <c r="D127" s="58" t="s">
        <v>177</v>
      </c>
      <c r="E127" s="58" t="s">
        <v>178</v>
      </c>
      <c r="F127" s="59">
        <v>41149</v>
      </c>
      <c r="G127" s="60">
        <v>41639</v>
      </c>
      <c r="H127" s="61">
        <v>9.2972300000000001E-3</v>
      </c>
      <c r="I127" s="62">
        <v>18147.37</v>
      </c>
      <c r="J127" s="63">
        <v>100</v>
      </c>
      <c r="K127" s="64" t="s">
        <v>184</v>
      </c>
      <c r="L127" s="65">
        <v>2.0583717778818702</v>
      </c>
      <c r="M127" s="64" t="s">
        <v>184</v>
      </c>
      <c r="N127" s="65">
        <v>1.8257185337822801</v>
      </c>
      <c r="O127" s="65">
        <f>H127*N127</f>
        <v>1.6974125123836628E-2</v>
      </c>
      <c r="P127" s="66">
        <v>17</v>
      </c>
      <c r="Q127" s="69" t="s">
        <v>180</v>
      </c>
      <c r="R127">
        <v>2012</v>
      </c>
      <c r="S127" t="str">
        <f t="shared" si="3"/>
        <v>BELOW</v>
      </c>
    </row>
    <row r="128" spans="1:19" ht="15" thickBot="1" x14ac:dyDescent="0.4">
      <c r="A128" s="58" t="s">
        <v>300</v>
      </c>
      <c r="B128" s="57" t="s">
        <v>235</v>
      </c>
      <c r="C128" s="58" t="s">
        <v>176</v>
      </c>
      <c r="D128" s="58" t="s">
        <v>194</v>
      </c>
      <c r="E128" s="58" t="s">
        <v>178</v>
      </c>
      <c r="F128" s="59">
        <v>41149</v>
      </c>
      <c r="G128" s="60">
        <v>41639</v>
      </c>
      <c r="H128" s="61">
        <v>0.22934036999999999</v>
      </c>
      <c r="I128" s="62">
        <v>352773.11</v>
      </c>
      <c r="J128" s="63">
        <v>100</v>
      </c>
      <c r="K128" s="64">
        <v>0.56999999999999995</v>
      </c>
      <c r="L128" s="65">
        <v>1.53772800773048</v>
      </c>
      <c r="M128" s="64">
        <v>0.44</v>
      </c>
      <c r="N128" s="65">
        <v>1.40875811745073</v>
      </c>
      <c r="O128" s="65">
        <f>H128*N128</f>
        <v>0.32308510789665384</v>
      </c>
      <c r="P128" s="66">
        <v>17</v>
      </c>
      <c r="Q128" s="69" t="s">
        <v>180</v>
      </c>
      <c r="R128">
        <v>2012</v>
      </c>
      <c r="S128" t="str">
        <f t="shared" si="3"/>
        <v>BELOW</v>
      </c>
    </row>
    <row r="129" spans="1:19" ht="15" thickBot="1" x14ac:dyDescent="0.4">
      <c r="A129" s="56" t="s">
        <v>301</v>
      </c>
      <c r="B129" s="57" t="s">
        <v>235</v>
      </c>
      <c r="C129" s="58" t="s">
        <v>176</v>
      </c>
      <c r="D129" s="58" t="s">
        <v>177</v>
      </c>
      <c r="E129" s="58" t="s">
        <v>178</v>
      </c>
      <c r="F129" s="59">
        <v>41149</v>
      </c>
      <c r="G129" s="60">
        <v>41669</v>
      </c>
      <c r="H129" s="61">
        <v>4.8002530000000002E-2</v>
      </c>
      <c r="I129" s="62">
        <v>77103.77</v>
      </c>
      <c r="J129" s="63">
        <v>100</v>
      </c>
      <c r="K129" s="64">
        <v>0.4</v>
      </c>
      <c r="L129" s="65">
        <v>1.7072415877828799</v>
      </c>
      <c r="M129" s="64">
        <v>0.31</v>
      </c>
      <c r="N129" s="65">
        <v>1.4711223758418699</v>
      </c>
      <c r="O129" s="65">
        <f>H129*N129</f>
        <v>7.0617595980020639E-2</v>
      </c>
      <c r="P129" s="66">
        <v>17</v>
      </c>
      <c r="Q129" s="69" t="s">
        <v>180</v>
      </c>
      <c r="R129">
        <v>2012</v>
      </c>
      <c r="S129" t="str">
        <f t="shared" si="3"/>
        <v>BELOW</v>
      </c>
    </row>
    <row r="130" spans="1:19" ht="15" thickBot="1" x14ac:dyDescent="0.4">
      <c r="A130" s="58" t="s">
        <v>290</v>
      </c>
      <c r="B130" s="57" t="s">
        <v>235</v>
      </c>
      <c r="C130" s="58" t="s">
        <v>176</v>
      </c>
      <c r="D130" s="58" t="s">
        <v>182</v>
      </c>
      <c r="E130" s="58" t="s">
        <v>178</v>
      </c>
      <c r="F130" s="59">
        <v>41149</v>
      </c>
      <c r="G130" s="60">
        <v>41681</v>
      </c>
      <c r="H130" s="61">
        <v>1.8070720000000002E-2</v>
      </c>
      <c r="I130" s="62">
        <v>38378.17</v>
      </c>
      <c r="J130" s="63">
        <v>100</v>
      </c>
      <c r="K130" s="64" t="s">
        <v>184</v>
      </c>
      <c r="L130" s="65">
        <v>2.1785712305431102</v>
      </c>
      <c r="M130" s="64">
        <v>0.88</v>
      </c>
      <c r="N130" s="65">
        <v>1.81848470271744</v>
      </c>
      <c r="O130" s="65">
        <f>H130*N130</f>
        <v>3.2861327887090098E-2</v>
      </c>
      <c r="P130" s="66">
        <v>18</v>
      </c>
      <c r="Q130" s="69" t="s">
        <v>180</v>
      </c>
      <c r="R130">
        <v>2012</v>
      </c>
      <c r="S130" t="str">
        <f t="shared" si="3"/>
        <v>BELOW</v>
      </c>
    </row>
    <row r="131" spans="1:19" ht="15" thickBot="1" x14ac:dyDescent="0.4">
      <c r="A131" s="56" t="s">
        <v>302</v>
      </c>
      <c r="B131" s="57" t="s">
        <v>235</v>
      </c>
      <c r="C131" s="58" t="s">
        <v>176</v>
      </c>
      <c r="D131" s="58" t="s">
        <v>182</v>
      </c>
      <c r="E131" s="58" t="s">
        <v>178</v>
      </c>
      <c r="F131" s="59">
        <v>41149</v>
      </c>
      <c r="G131" s="60">
        <v>41701</v>
      </c>
      <c r="H131" s="61">
        <v>5.978588E-2</v>
      </c>
      <c r="I131" s="62">
        <v>123083.33</v>
      </c>
      <c r="J131" s="63">
        <v>100</v>
      </c>
      <c r="K131" s="64" t="s">
        <v>184</v>
      </c>
      <c r="L131" s="65">
        <v>2.0723527033283</v>
      </c>
      <c r="M131" s="64">
        <v>0.81</v>
      </c>
      <c r="N131" s="65">
        <v>1.8258173321040101</v>
      </c>
      <c r="O131" s="65">
        <f>H132*N132</f>
        <v>1.2566858126875902</v>
      </c>
      <c r="P131" s="66">
        <v>18</v>
      </c>
      <c r="Q131" s="69" t="s">
        <v>180</v>
      </c>
      <c r="R131">
        <v>2012</v>
      </c>
      <c r="S131" t="str">
        <f t="shared" si="3"/>
        <v>BELOW</v>
      </c>
    </row>
    <row r="132" spans="1:19" ht="15" thickBot="1" x14ac:dyDescent="0.4">
      <c r="A132" s="58" t="s">
        <v>303</v>
      </c>
      <c r="B132" s="57" t="s">
        <v>235</v>
      </c>
      <c r="C132" s="58" t="s">
        <v>176</v>
      </c>
      <c r="D132" s="58" t="s">
        <v>249</v>
      </c>
      <c r="E132" s="58" t="s">
        <v>178</v>
      </c>
      <c r="F132" s="59">
        <v>41149</v>
      </c>
      <c r="G132" s="60">
        <v>41703</v>
      </c>
      <c r="H132" s="61">
        <v>0.71715225000000005</v>
      </c>
      <c r="I132" s="62">
        <v>1137305.8</v>
      </c>
      <c r="J132" s="63">
        <v>100</v>
      </c>
      <c r="K132" s="64">
        <v>0.84</v>
      </c>
      <c r="L132" s="65">
        <v>1.8458184382873</v>
      </c>
      <c r="M132" s="64">
        <v>0.77</v>
      </c>
      <c r="N132" s="65">
        <v>1.7523277835182001</v>
      </c>
      <c r="O132" s="65">
        <f>H132*N132</f>
        <v>1.2566858126875902</v>
      </c>
      <c r="P132" s="66">
        <v>18</v>
      </c>
      <c r="Q132" s="69" t="s">
        <v>180</v>
      </c>
      <c r="R132">
        <v>2012</v>
      </c>
      <c r="S132" t="str">
        <f t="shared" ref="S132:S195" si="6">IF(P132&gt;=37,"ABOVE","BELOW")</f>
        <v>BELOW</v>
      </c>
    </row>
    <row r="133" spans="1:19" ht="15" thickBot="1" x14ac:dyDescent="0.4">
      <c r="A133" s="56" t="s">
        <v>304</v>
      </c>
      <c r="B133" s="57" t="s">
        <v>235</v>
      </c>
      <c r="C133" s="58" t="s">
        <v>176</v>
      </c>
      <c r="D133" s="58" t="s">
        <v>217</v>
      </c>
      <c r="E133" s="58" t="s">
        <v>178</v>
      </c>
      <c r="F133" s="59">
        <v>41149</v>
      </c>
      <c r="G133" s="60">
        <v>41726</v>
      </c>
      <c r="H133" s="61">
        <v>8.2831541299999998</v>
      </c>
      <c r="I133" s="62">
        <v>11744324.439999999</v>
      </c>
      <c r="J133" s="63">
        <v>100</v>
      </c>
      <c r="K133" s="64">
        <v>0.28000000000000003</v>
      </c>
      <c r="L133" s="65">
        <v>1.40578387753781</v>
      </c>
      <c r="M133" s="64">
        <v>0.22</v>
      </c>
      <c r="N133" s="65">
        <v>1.28828124372583</v>
      </c>
      <c r="O133" s="65">
        <f>H133*N133</f>
        <v>10.671032104569145</v>
      </c>
      <c r="P133" s="66">
        <v>19</v>
      </c>
      <c r="Q133" s="69" t="s">
        <v>180</v>
      </c>
      <c r="R133">
        <v>2012</v>
      </c>
      <c r="S133" t="str">
        <f t="shared" si="6"/>
        <v>BELOW</v>
      </c>
    </row>
    <row r="134" spans="1:19" ht="15" thickBot="1" x14ac:dyDescent="0.4">
      <c r="A134" s="58" t="s">
        <v>305</v>
      </c>
      <c r="B134" s="57" t="s">
        <v>235</v>
      </c>
      <c r="C134" s="58" t="s">
        <v>176</v>
      </c>
      <c r="D134" s="58" t="s">
        <v>177</v>
      </c>
      <c r="E134" s="58" t="s">
        <v>178</v>
      </c>
      <c r="F134" s="59">
        <v>41149</v>
      </c>
      <c r="G134" s="60">
        <v>41740</v>
      </c>
      <c r="H134" s="61">
        <v>4.4883150000000004E-2</v>
      </c>
      <c r="I134" s="62">
        <v>85725.28</v>
      </c>
      <c r="J134" s="63">
        <v>100</v>
      </c>
      <c r="K134" s="64" t="s">
        <v>184</v>
      </c>
      <c r="L134" s="65">
        <v>1.8088758884737499</v>
      </c>
      <c r="M134" s="64" t="s">
        <v>184</v>
      </c>
      <c r="N134" s="65">
        <v>1.7020221040735499</v>
      </c>
      <c r="O134" s="65">
        <f>H134*N134</f>
        <v>7.6392113400448755E-2</v>
      </c>
      <c r="P134" s="66">
        <v>20</v>
      </c>
      <c r="Q134" s="71" t="s">
        <v>180</v>
      </c>
      <c r="R134">
        <v>2012</v>
      </c>
      <c r="S134" t="str">
        <f t="shared" si="6"/>
        <v>BELOW</v>
      </c>
    </row>
    <row r="135" spans="1:19" ht="15" thickBot="1" x14ac:dyDescent="0.4">
      <c r="A135" s="56" t="s">
        <v>306</v>
      </c>
      <c r="B135" s="57" t="s">
        <v>235</v>
      </c>
      <c r="C135" s="58" t="s">
        <v>176</v>
      </c>
      <c r="D135" s="58" t="s">
        <v>197</v>
      </c>
      <c r="E135" s="58" t="s">
        <v>178</v>
      </c>
      <c r="F135" s="59">
        <v>41149</v>
      </c>
      <c r="G135" s="60">
        <v>41823</v>
      </c>
      <c r="H135" s="61">
        <v>1.9282830000000001E-2</v>
      </c>
      <c r="I135" s="62">
        <v>41158.74</v>
      </c>
      <c r="J135" s="63">
        <v>100</v>
      </c>
      <c r="K135" s="64" t="s">
        <v>184</v>
      </c>
      <c r="L135" s="65">
        <v>2.1344708257888101</v>
      </c>
      <c r="M135" s="64" t="s">
        <v>184</v>
      </c>
      <c r="N135" s="65">
        <v>1.87830277831772</v>
      </c>
      <c r="O135" s="65">
        <f>H135*N135</f>
        <v>3.6218993162828284E-2</v>
      </c>
      <c r="P135" s="66">
        <v>21</v>
      </c>
      <c r="Q135" s="69" t="s">
        <v>180</v>
      </c>
      <c r="R135">
        <v>2012</v>
      </c>
      <c r="S135" t="str">
        <f t="shared" si="6"/>
        <v>BELOW</v>
      </c>
    </row>
    <row r="136" spans="1:19" ht="15" thickBot="1" x14ac:dyDescent="0.4">
      <c r="A136" s="58" t="s">
        <v>307</v>
      </c>
      <c r="B136" s="57" t="s">
        <v>235</v>
      </c>
      <c r="C136" s="58" t="s">
        <v>176</v>
      </c>
      <c r="D136" s="58" t="s">
        <v>177</v>
      </c>
      <c r="E136" s="58" t="s">
        <v>178</v>
      </c>
      <c r="F136" s="59">
        <v>41149</v>
      </c>
      <c r="G136" s="60">
        <v>41837</v>
      </c>
      <c r="H136" s="61">
        <v>0.19790437</v>
      </c>
      <c r="I136" s="62">
        <v>430377.52</v>
      </c>
      <c r="J136" s="63">
        <v>100</v>
      </c>
      <c r="K136" s="64">
        <v>0.83</v>
      </c>
      <c r="L136" s="65">
        <v>2.1857135108738501</v>
      </c>
      <c r="M136" s="64">
        <v>0.77</v>
      </c>
      <c r="N136" s="65">
        <v>1.8187278725271501</v>
      </c>
      <c r="O136" s="65">
        <f>H137*N137</f>
        <v>1.104446554753026</v>
      </c>
      <c r="P136" s="66">
        <v>22</v>
      </c>
      <c r="Q136" s="69" t="s">
        <v>180</v>
      </c>
      <c r="R136">
        <v>2012</v>
      </c>
      <c r="S136" t="str">
        <f t="shared" si="6"/>
        <v>BELOW</v>
      </c>
    </row>
    <row r="137" spans="1:19" ht="15" thickBot="1" x14ac:dyDescent="0.4">
      <c r="A137" s="56" t="s">
        <v>308</v>
      </c>
      <c r="B137" s="57" t="s">
        <v>235</v>
      </c>
      <c r="C137" s="58" t="s">
        <v>176</v>
      </c>
      <c r="D137" s="58" t="s">
        <v>217</v>
      </c>
      <c r="E137" s="58" t="s">
        <v>178</v>
      </c>
      <c r="F137" s="59">
        <v>41149</v>
      </c>
      <c r="G137" s="60">
        <v>41847</v>
      </c>
      <c r="H137" s="61">
        <v>0.77302502000000006</v>
      </c>
      <c r="I137" s="62">
        <v>1217705.4099999999</v>
      </c>
      <c r="J137" s="63">
        <v>100</v>
      </c>
      <c r="K137" s="64">
        <v>0.43</v>
      </c>
      <c r="L137" s="65">
        <v>1.5738241047842201</v>
      </c>
      <c r="M137" s="64">
        <v>0.33</v>
      </c>
      <c r="N137" s="65">
        <v>1.42873325724053</v>
      </c>
      <c r="O137" s="65">
        <f t="shared" ref="O137:O142" si="7">H137*N137</f>
        <v>1.104446554753026</v>
      </c>
      <c r="P137" s="66">
        <v>22</v>
      </c>
      <c r="Q137" s="69" t="s">
        <v>180</v>
      </c>
      <c r="R137">
        <v>2012</v>
      </c>
      <c r="S137" t="str">
        <f t="shared" si="6"/>
        <v>BELOW</v>
      </c>
    </row>
    <row r="138" spans="1:19" ht="15" thickBot="1" x14ac:dyDescent="0.4">
      <c r="A138" s="58" t="s">
        <v>298</v>
      </c>
      <c r="B138" s="57" t="s">
        <v>235</v>
      </c>
      <c r="C138" s="58" t="s">
        <v>176</v>
      </c>
      <c r="D138" s="58" t="s">
        <v>249</v>
      </c>
      <c r="E138" s="58" t="s">
        <v>178</v>
      </c>
      <c r="F138" s="59">
        <v>41149</v>
      </c>
      <c r="G138" s="60">
        <v>41988</v>
      </c>
      <c r="H138" s="61">
        <v>0.3785</v>
      </c>
      <c r="I138" s="62">
        <v>751157.74</v>
      </c>
      <c r="J138" s="63">
        <v>100</v>
      </c>
      <c r="K138" s="64">
        <v>0.78</v>
      </c>
      <c r="L138" s="65">
        <v>2.03841783351425</v>
      </c>
      <c r="M138" s="64">
        <v>0.56999999999999995</v>
      </c>
      <c r="N138" s="65">
        <v>1.7838117283080099</v>
      </c>
      <c r="O138" s="65">
        <f t="shared" si="7"/>
        <v>0.67517273916458176</v>
      </c>
      <c r="P138" s="66">
        <v>28</v>
      </c>
      <c r="Q138" s="69" t="s">
        <v>180</v>
      </c>
      <c r="R138">
        <v>2012</v>
      </c>
      <c r="S138" t="str">
        <f t="shared" si="6"/>
        <v>BELOW</v>
      </c>
    </row>
    <row r="139" spans="1:19" ht="15" thickBot="1" x14ac:dyDescent="0.4">
      <c r="A139" s="56" t="s">
        <v>309</v>
      </c>
      <c r="B139" s="57" t="s">
        <v>235</v>
      </c>
      <c r="C139" s="58" t="s">
        <v>176</v>
      </c>
      <c r="D139" s="58" t="s">
        <v>197</v>
      </c>
      <c r="E139" s="58" t="s">
        <v>178</v>
      </c>
      <c r="F139" s="59">
        <v>41149</v>
      </c>
      <c r="G139" s="60">
        <v>42038</v>
      </c>
      <c r="H139" s="61">
        <v>7.4379300000000006E-3</v>
      </c>
      <c r="I139" s="62">
        <v>72200</v>
      </c>
      <c r="J139" s="63">
        <v>100</v>
      </c>
      <c r="K139" s="64" t="s">
        <v>184</v>
      </c>
      <c r="L139" s="65">
        <v>8.3725417287788808</v>
      </c>
      <c r="M139" s="64" t="s">
        <v>184</v>
      </c>
      <c r="N139" s="65">
        <v>7.8510187788722696</v>
      </c>
      <c r="O139" s="65">
        <f t="shared" si="7"/>
        <v>5.8395328105937422E-2</v>
      </c>
      <c r="P139" s="66">
        <v>30</v>
      </c>
      <c r="Q139" s="67" t="s">
        <v>180</v>
      </c>
      <c r="R139">
        <v>2012</v>
      </c>
      <c r="S139" t="str">
        <f t="shared" si="6"/>
        <v>BELOW</v>
      </c>
    </row>
    <row r="140" spans="1:19" ht="15" thickBot="1" x14ac:dyDescent="0.4">
      <c r="A140" s="58" t="s">
        <v>310</v>
      </c>
      <c r="B140" s="57" t="s">
        <v>235</v>
      </c>
      <c r="C140" s="58" t="s">
        <v>176</v>
      </c>
      <c r="D140" s="58" t="s">
        <v>186</v>
      </c>
      <c r="E140" s="58" t="s">
        <v>178</v>
      </c>
      <c r="F140" s="59">
        <v>41149</v>
      </c>
      <c r="G140" s="60">
        <v>42047</v>
      </c>
      <c r="H140" s="61">
        <v>0.25381195000000001</v>
      </c>
      <c r="I140" s="62">
        <v>371451.2</v>
      </c>
      <c r="J140" s="63">
        <v>100</v>
      </c>
      <c r="K140" s="64">
        <v>0.35</v>
      </c>
      <c r="L140" s="65">
        <v>1.47348880022414</v>
      </c>
      <c r="M140" s="64">
        <v>0.27</v>
      </c>
      <c r="N140" s="65">
        <v>1.32747074074358</v>
      </c>
      <c r="O140" s="65">
        <f t="shared" si="7"/>
        <v>0.33692793727607251</v>
      </c>
      <c r="P140" s="66">
        <v>30</v>
      </c>
      <c r="Q140" s="69" t="s">
        <v>180</v>
      </c>
      <c r="R140">
        <v>2012</v>
      </c>
      <c r="S140" t="str">
        <f t="shared" si="6"/>
        <v>BELOW</v>
      </c>
    </row>
    <row r="141" spans="1:19" ht="15" thickBot="1" x14ac:dyDescent="0.4">
      <c r="A141" s="56" t="s">
        <v>309</v>
      </c>
      <c r="B141" s="57" t="s">
        <v>235</v>
      </c>
      <c r="C141" s="58" t="s">
        <v>176</v>
      </c>
      <c r="D141" s="58" t="s">
        <v>197</v>
      </c>
      <c r="E141" s="58" t="s">
        <v>178</v>
      </c>
      <c r="F141" s="59">
        <v>41149</v>
      </c>
      <c r="G141" s="60">
        <v>42117</v>
      </c>
      <c r="H141" s="61">
        <v>7.2500300000000002E-3</v>
      </c>
      <c r="I141" s="62">
        <v>25154.400000000001</v>
      </c>
      <c r="J141" s="63">
        <v>100</v>
      </c>
      <c r="K141" s="64" t="s">
        <v>184</v>
      </c>
      <c r="L141" s="65">
        <v>4.0247847815135298</v>
      </c>
      <c r="M141" s="64" t="s">
        <v>184</v>
      </c>
      <c r="N141" s="65">
        <v>3.3727251713881801</v>
      </c>
      <c r="O141" s="65">
        <f t="shared" si="7"/>
        <v>2.4452358674319448E-2</v>
      </c>
      <c r="P141" s="66">
        <v>32</v>
      </c>
      <c r="Q141" s="69" t="s">
        <v>180</v>
      </c>
      <c r="R141">
        <v>2012</v>
      </c>
      <c r="S141" t="str">
        <f t="shared" si="6"/>
        <v>BELOW</v>
      </c>
    </row>
    <row r="142" spans="1:19" ht="15" thickBot="1" x14ac:dyDescent="0.4">
      <c r="A142" s="58" t="s">
        <v>311</v>
      </c>
      <c r="B142" s="57" t="s">
        <v>235</v>
      </c>
      <c r="C142" s="58" t="s">
        <v>176</v>
      </c>
      <c r="D142" s="58" t="s">
        <v>177</v>
      </c>
      <c r="E142" s="58" t="s">
        <v>178</v>
      </c>
      <c r="F142" s="59">
        <v>41149</v>
      </c>
      <c r="G142" s="60">
        <v>42200</v>
      </c>
      <c r="H142" s="61">
        <v>4.2920934400000004</v>
      </c>
      <c r="I142" s="62">
        <v>7475774.2199999997</v>
      </c>
      <c r="J142" s="63">
        <v>100</v>
      </c>
      <c r="K142" s="64">
        <v>0.22</v>
      </c>
      <c r="L142" s="65">
        <v>1.5074383740258199</v>
      </c>
      <c r="M142" s="64">
        <v>0.17</v>
      </c>
      <c r="N142" s="65">
        <v>1.3574137048077</v>
      </c>
      <c r="O142" s="65">
        <f t="shared" si="7"/>
        <v>5.8261464577712259</v>
      </c>
      <c r="P142" s="66">
        <v>35</v>
      </c>
      <c r="Q142" s="69" t="s">
        <v>180</v>
      </c>
      <c r="R142">
        <v>2012</v>
      </c>
      <c r="S142" t="str">
        <f t="shared" si="6"/>
        <v>BELOW</v>
      </c>
    </row>
    <row r="143" spans="1:19" ht="15" thickBot="1" x14ac:dyDescent="0.4">
      <c r="A143" s="56" t="s">
        <v>312</v>
      </c>
      <c r="B143" s="57" t="s">
        <v>235</v>
      </c>
      <c r="C143" s="58" t="s">
        <v>176</v>
      </c>
      <c r="D143" s="58" t="s">
        <v>217</v>
      </c>
      <c r="E143" s="58" t="s">
        <v>178</v>
      </c>
      <c r="F143" s="59">
        <v>41149</v>
      </c>
      <c r="G143" s="60">
        <v>42348</v>
      </c>
      <c r="H143" s="61">
        <v>2.5350000000000001E-2</v>
      </c>
      <c r="I143" s="62">
        <v>38507.730000000003</v>
      </c>
      <c r="J143" s="63">
        <v>100</v>
      </c>
      <c r="K143" s="64">
        <v>0.12</v>
      </c>
      <c r="L143" s="65">
        <v>1.55844784280078</v>
      </c>
      <c r="M143" s="64">
        <v>7.0000000000000007E-2</v>
      </c>
      <c r="N143" s="65">
        <v>1.35221785404338</v>
      </c>
      <c r="O143" s="65">
        <f>H144*N144</f>
        <v>2.6612580540321429</v>
      </c>
      <c r="P143" s="66">
        <v>40</v>
      </c>
      <c r="Q143" s="69" t="s">
        <v>180</v>
      </c>
      <c r="R143">
        <v>2012</v>
      </c>
      <c r="S143" t="str">
        <f t="shared" si="6"/>
        <v>ABOVE</v>
      </c>
    </row>
    <row r="144" spans="1:19" ht="15" thickBot="1" x14ac:dyDescent="0.4">
      <c r="A144" s="58" t="s">
        <v>313</v>
      </c>
      <c r="B144" s="57" t="s">
        <v>235</v>
      </c>
      <c r="C144" s="58" t="s">
        <v>176</v>
      </c>
      <c r="D144" s="58" t="s">
        <v>177</v>
      </c>
      <c r="E144" s="58" t="s">
        <v>178</v>
      </c>
      <c r="F144" s="59">
        <v>41149</v>
      </c>
      <c r="G144" s="60">
        <v>42353</v>
      </c>
      <c r="H144" s="61">
        <v>1.77058333</v>
      </c>
      <c r="I144" s="62">
        <v>2831350.87</v>
      </c>
      <c r="J144" s="63">
        <v>100</v>
      </c>
      <c r="K144" s="64" t="s">
        <v>184</v>
      </c>
      <c r="L144" s="65">
        <v>1.78482774020018</v>
      </c>
      <c r="M144" s="64">
        <v>0.88</v>
      </c>
      <c r="N144" s="65">
        <v>1.5030402743214253</v>
      </c>
      <c r="O144" s="65">
        <f>H144*N144</f>
        <v>2.6612580540321429</v>
      </c>
      <c r="P144" s="66">
        <v>40</v>
      </c>
      <c r="Q144" s="69" t="s">
        <v>180</v>
      </c>
      <c r="R144">
        <v>2012</v>
      </c>
      <c r="S144" t="str">
        <f t="shared" si="6"/>
        <v>ABOVE</v>
      </c>
    </row>
    <row r="145" spans="1:19" ht="15" thickBot="1" x14ac:dyDescent="0.4">
      <c r="A145" s="56" t="s">
        <v>314</v>
      </c>
      <c r="B145" s="57" t="s">
        <v>235</v>
      </c>
      <c r="C145" s="58" t="s">
        <v>176</v>
      </c>
      <c r="D145" s="58" t="s">
        <v>182</v>
      </c>
      <c r="E145" s="58" t="s">
        <v>178</v>
      </c>
      <c r="F145" s="59">
        <v>41149</v>
      </c>
      <c r="G145" s="60">
        <v>42765</v>
      </c>
      <c r="H145" s="61">
        <v>4.8704270000000001E-2</v>
      </c>
      <c r="I145" s="62">
        <v>102447.35</v>
      </c>
      <c r="J145" s="63">
        <v>100</v>
      </c>
      <c r="K145" s="64">
        <v>0.5</v>
      </c>
      <c r="L145" s="65">
        <v>2.1034577852208698</v>
      </c>
      <c r="M145" s="64">
        <v>0.42</v>
      </c>
      <c r="N145" s="65">
        <v>1.80871578222077</v>
      </c>
      <c r="O145" s="65">
        <f>H145*N145</f>
        <v>8.8092181810541584E-2</v>
      </c>
      <c r="P145" s="66">
        <v>54</v>
      </c>
      <c r="Q145" s="71" t="s">
        <v>180</v>
      </c>
      <c r="R145">
        <v>2012</v>
      </c>
      <c r="S145" t="str">
        <f t="shared" si="6"/>
        <v>ABOVE</v>
      </c>
    </row>
    <row r="146" spans="1:19" ht="15" thickBot="1" x14ac:dyDescent="0.4">
      <c r="A146" s="58" t="s">
        <v>315</v>
      </c>
      <c r="B146" s="57" t="s">
        <v>235</v>
      </c>
      <c r="C146" s="58" t="s">
        <v>176</v>
      </c>
      <c r="D146" s="58" t="s">
        <v>182</v>
      </c>
      <c r="E146" s="58" t="s">
        <v>178</v>
      </c>
      <c r="F146" s="59">
        <v>41149</v>
      </c>
      <c r="G146" s="60">
        <v>42769</v>
      </c>
      <c r="H146" s="61">
        <v>3.5037150000000003E-2</v>
      </c>
      <c r="I146" s="62">
        <v>42723</v>
      </c>
      <c r="J146" s="63">
        <v>100</v>
      </c>
      <c r="K146" s="64">
        <v>0.1</v>
      </c>
      <c r="L146" s="65">
        <v>1.21837287727134</v>
      </c>
      <c r="M146" s="64">
        <v>0.05</v>
      </c>
      <c r="N146" s="65">
        <v>1.10218352317042</v>
      </c>
      <c r="O146" s="65">
        <f>H146*N146</f>
        <v>3.8617369428850482E-2</v>
      </c>
      <c r="P146" s="66">
        <v>54</v>
      </c>
      <c r="Q146" s="69" t="s">
        <v>180</v>
      </c>
      <c r="R146">
        <v>2012</v>
      </c>
      <c r="S146" t="str">
        <f t="shared" si="6"/>
        <v>ABOVE</v>
      </c>
    </row>
    <row r="147" spans="1:19" ht="15" thickBot="1" x14ac:dyDescent="0.4">
      <c r="A147" s="56" t="s">
        <v>316</v>
      </c>
      <c r="B147" s="57" t="s">
        <v>235</v>
      </c>
      <c r="C147" s="58" t="s">
        <v>176</v>
      </c>
      <c r="D147" s="58" t="s">
        <v>197</v>
      </c>
      <c r="E147" s="58" t="s">
        <v>178</v>
      </c>
      <c r="F147" s="59">
        <v>41149</v>
      </c>
      <c r="G147" s="60">
        <v>42924</v>
      </c>
      <c r="H147" s="61">
        <v>7.9501199999999998E-3</v>
      </c>
      <c r="I147" s="62">
        <v>18323.57</v>
      </c>
      <c r="J147" s="63">
        <v>100</v>
      </c>
      <c r="K147" s="64">
        <v>0.47</v>
      </c>
      <c r="L147" s="65">
        <v>2.3048177827387701</v>
      </c>
      <c r="M147" s="64">
        <v>0.38</v>
      </c>
      <c r="N147" s="65">
        <v>1.88324887288515</v>
      </c>
      <c r="O147" s="65">
        <f>H148*N148</f>
        <v>1.8301000170831881E-2</v>
      </c>
      <c r="P147" s="66">
        <v>47</v>
      </c>
      <c r="Q147" s="69" t="s">
        <v>180</v>
      </c>
      <c r="R147">
        <v>2012</v>
      </c>
      <c r="S147" t="str">
        <f t="shared" si="6"/>
        <v>ABOVE</v>
      </c>
    </row>
    <row r="148" spans="1:19" ht="15" thickBot="1" x14ac:dyDescent="0.4">
      <c r="A148" s="58" t="s">
        <v>317</v>
      </c>
      <c r="B148" s="57" t="s">
        <v>235</v>
      </c>
      <c r="C148" s="58" t="s">
        <v>176</v>
      </c>
      <c r="D148" s="58" t="s">
        <v>177</v>
      </c>
      <c r="E148" s="58" t="s">
        <v>178</v>
      </c>
      <c r="F148" s="59">
        <v>41149</v>
      </c>
      <c r="G148" s="60">
        <v>42952</v>
      </c>
      <c r="H148" s="61">
        <v>1.2788890000000001E-2</v>
      </c>
      <c r="I148" s="62">
        <v>20557.77</v>
      </c>
      <c r="J148" s="63">
        <v>100</v>
      </c>
      <c r="K148" s="64">
        <v>0.17</v>
      </c>
      <c r="L148" s="65">
        <v>1.7200705411505699</v>
      </c>
      <c r="M148" s="64">
        <v>0.12</v>
      </c>
      <c r="N148" s="65">
        <v>1.4310077083180699</v>
      </c>
      <c r="O148" s="65">
        <f>H148*N148</f>
        <v>1.8301000170831881E-2</v>
      </c>
      <c r="P148" s="66">
        <v>48</v>
      </c>
      <c r="Q148" s="69" t="s">
        <v>180</v>
      </c>
      <c r="R148">
        <v>2012</v>
      </c>
      <c r="S148" t="str">
        <f t="shared" si="6"/>
        <v>ABOVE</v>
      </c>
    </row>
    <row r="149" spans="1:19" ht="15" thickBot="1" x14ac:dyDescent="0.4">
      <c r="A149" s="56" t="s">
        <v>318</v>
      </c>
      <c r="B149" s="57" t="s">
        <v>235</v>
      </c>
      <c r="C149" s="58" t="s">
        <v>176</v>
      </c>
      <c r="D149" s="58" t="s">
        <v>197</v>
      </c>
      <c r="E149" s="58" t="s">
        <v>178</v>
      </c>
      <c r="F149" s="59">
        <v>41149</v>
      </c>
      <c r="G149" s="60">
        <v>43046</v>
      </c>
      <c r="H149" s="61">
        <v>7.2828800000000003E-3</v>
      </c>
      <c r="I149" s="62">
        <v>73807.25</v>
      </c>
      <c r="J149" s="63">
        <v>100</v>
      </c>
      <c r="K149" s="64" t="s">
        <v>184</v>
      </c>
      <c r="L149" s="65">
        <v>11.747358481188799</v>
      </c>
      <c r="M149" s="64" t="s">
        <v>184</v>
      </c>
      <c r="N149" s="65">
        <v>8.5145804730887207</v>
      </c>
      <c r="O149" s="65">
        <f>H149*N149</f>
        <v>6.2010667835848382E-2</v>
      </c>
      <c r="P149" s="66">
        <v>73</v>
      </c>
      <c r="Q149" s="69" t="s">
        <v>180</v>
      </c>
      <c r="R149">
        <v>2012</v>
      </c>
      <c r="S149" t="str">
        <f t="shared" si="6"/>
        <v>ABOVE</v>
      </c>
    </row>
    <row r="150" spans="1:19" ht="15" thickBot="1" x14ac:dyDescent="0.4">
      <c r="A150" s="58" t="s">
        <v>319</v>
      </c>
      <c r="B150" s="57" t="s">
        <v>235</v>
      </c>
      <c r="C150" s="58" t="s">
        <v>176</v>
      </c>
      <c r="D150" s="58" t="s">
        <v>197</v>
      </c>
      <c r="E150" s="58" t="s">
        <v>178</v>
      </c>
      <c r="F150" s="59">
        <v>41149</v>
      </c>
      <c r="G150" s="60">
        <v>43444</v>
      </c>
      <c r="H150" s="61">
        <v>5.8875299999999993E-3</v>
      </c>
      <c r="I150" s="62">
        <v>15755.75</v>
      </c>
      <c r="J150" s="63">
        <v>100</v>
      </c>
      <c r="K150" s="64">
        <v>0.27</v>
      </c>
      <c r="L150" s="65">
        <v>2.75813718335713</v>
      </c>
      <c r="M150" s="64">
        <v>0.23</v>
      </c>
      <c r="N150" s="65">
        <v>2.2078027788711401</v>
      </c>
      <c r="O150" s="65">
        <f>H150*N150</f>
        <v>1.2998505094687201E-2</v>
      </c>
      <c r="P150" s="66">
        <v>77</v>
      </c>
      <c r="Q150" s="71" t="s">
        <v>180</v>
      </c>
      <c r="R150">
        <v>2012</v>
      </c>
      <c r="S150" t="str">
        <f t="shared" si="6"/>
        <v>ABOVE</v>
      </c>
    </row>
    <row r="151" spans="1:19" ht="15" thickBot="1" x14ac:dyDescent="0.4">
      <c r="A151" s="56" t="s">
        <v>320</v>
      </c>
      <c r="B151" s="57" t="s">
        <v>235</v>
      </c>
      <c r="C151" s="58" t="s">
        <v>176</v>
      </c>
      <c r="D151" s="58" t="s">
        <v>182</v>
      </c>
      <c r="E151" s="58" t="s">
        <v>178</v>
      </c>
      <c r="F151" s="59">
        <v>41149</v>
      </c>
      <c r="G151" s="60">
        <v>43461</v>
      </c>
      <c r="H151" s="61">
        <v>7.1337500000000003E-3</v>
      </c>
      <c r="I151" s="62">
        <v>100437.88</v>
      </c>
      <c r="J151" s="63">
        <v>100</v>
      </c>
      <c r="K151" s="64" t="s">
        <v>184</v>
      </c>
      <c r="L151" s="65">
        <v>14.0782782770405</v>
      </c>
      <c r="M151" s="64" t="s">
        <v>184</v>
      </c>
      <c r="N151" s="65">
        <v>11.304828783357999</v>
      </c>
      <c r="O151" s="65">
        <f>H151*N151</f>
        <v>8.0645822333280132E-2</v>
      </c>
      <c r="P151" s="66">
        <v>77</v>
      </c>
      <c r="Q151" s="69" t="s">
        <v>180</v>
      </c>
      <c r="R151">
        <v>2012</v>
      </c>
      <c r="S151" t="str">
        <f t="shared" si="6"/>
        <v>ABOVE</v>
      </c>
    </row>
    <row r="152" spans="1:19" ht="15" thickBot="1" x14ac:dyDescent="0.4">
      <c r="A152" s="58" t="s">
        <v>321</v>
      </c>
      <c r="B152" s="57" t="s">
        <v>235</v>
      </c>
      <c r="C152" s="58" t="s">
        <v>176</v>
      </c>
      <c r="D152" s="58" t="s">
        <v>177</v>
      </c>
      <c r="E152" s="58" t="s">
        <v>178</v>
      </c>
      <c r="F152" s="59">
        <v>41149</v>
      </c>
      <c r="G152" s="60">
        <v>44042</v>
      </c>
      <c r="H152" s="61">
        <v>5.2434069999999999E-2</v>
      </c>
      <c r="I152" s="62">
        <v>38732.75</v>
      </c>
      <c r="J152" s="63">
        <v>100</v>
      </c>
      <c r="K152" s="64">
        <v>-0.11</v>
      </c>
      <c r="L152" s="65">
        <v>0.73878255875882004</v>
      </c>
      <c r="M152" s="64">
        <v>-0.75</v>
      </c>
      <c r="N152" s="65">
        <v>0.55047847787242199</v>
      </c>
      <c r="O152" s="65">
        <f>H153*N153</f>
        <v>0.57952545830762359</v>
      </c>
      <c r="P152" s="66">
        <v>95</v>
      </c>
      <c r="Q152" s="69" t="s">
        <v>180</v>
      </c>
      <c r="R152">
        <v>2012</v>
      </c>
      <c r="S152" t="str">
        <f t="shared" si="6"/>
        <v>ABOVE</v>
      </c>
    </row>
    <row r="153" spans="1:19" ht="15" thickBot="1" x14ac:dyDescent="0.4">
      <c r="A153" s="56" t="s">
        <v>322</v>
      </c>
      <c r="B153" s="57" t="s">
        <v>235</v>
      </c>
      <c r="C153" s="58" t="s">
        <v>176</v>
      </c>
      <c r="D153" s="58" t="s">
        <v>177</v>
      </c>
      <c r="E153" s="58" t="s">
        <v>178</v>
      </c>
      <c r="F153" s="59">
        <v>41149</v>
      </c>
      <c r="G153" s="60">
        <v>44489</v>
      </c>
      <c r="H153" s="61">
        <v>0.75157905000000003</v>
      </c>
      <c r="I153" s="62">
        <v>572434.81000000006</v>
      </c>
      <c r="J153" s="63">
        <v>100</v>
      </c>
      <c r="K153" s="64">
        <v>-0.05</v>
      </c>
      <c r="L153" s="65">
        <v>0.87853487081237003</v>
      </c>
      <c r="M153" s="64" t="s">
        <v>179</v>
      </c>
      <c r="N153" s="65">
        <v>0.77107718517117196</v>
      </c>
      <c r="O153" s="65">
        <f>H153*N153</f>
        <v>0.57952545830762359</v>
      </c>
      <c r="P153" s="66">
        <v>111</v>
      </c>
      <c r="Q153" s="69" t="s">
        <v>180</v>
      </c>
      <c r="R153">
        <v>2012</v>
      </c>
      <c r="S153" t="str">
        <f t="shared" si="6"/>
        <v>ABOVE</v>
      </c>
    </row>
    <row r="154" spans="1:19" ht="15" thickBot="1" x14ac:dyDescent="0.4">
      <c r="A154" s="58" t="s">
        <v>323</v>
      </c>
      <c r="B154" s="57" t="s">
        <v>235</v>
      </c>
      <c r="C154" s="58" t="s">
        <v>237</v>
      </c>
      <c r="D154" s="58" t="s">
        <v>264</v>
      </c>
      <c r="E154" s="58" t="s">
        <v>178</v>
      </c>
      <c r="F154" s="59">
        <v>41149</v>
      </c>
      <c r="G154" s="60">
        <v>45137</v>
      </c>
      <c r="H154" s="61">
        <v>1.08892174</v>
      </c>
      <c r="I154" s="62">
        <v>717450.57000000007</v>
      </c>
      <c r="J154" s="63">
        <v>82</v>
      </c>
      <c r="K154" s="64">
        <v>-0.04</v>
      </c>
      <c r="L154" s="65">
        <v>0.807784535172278</v>
      </c>
      <c r="M154" s="64">
        <v>-0.08</v>
      </c>
      <c r="N154" s="65">
        <v>0.58124748008888305</v>
      </c>
      <c r="O154" s="65">
        <f>H154*N154</f>
        <v>0.63293301738900187</v>
      </c>
      <c r="P154" s="66">
        <v>132</v>
      </c>
      <c r="Q154" s="69" t="s">
        <v>180</v>
      </c>
      <c r="R154">
        <v>2012</v>
      </c>
      <c r="S154" t="str">
        <f t="shared" si="6"/>
        <v>ABOVE</v>
      </c>
    </row>
    <row r="155" spans="1:19" ht="15" thickBot="1" x14ac:dyDescent="0.4">
      <c r="A155" s="56" t="s">
        <v>324</v>
      </c>
      <c r="B155" s="57" t="s">
        <v>235</v>
      </c>
      <c r="C155" s="58" t="s">
        <v>176</v>
      </c>
      <c r="D155" s="58" t="s">
        <v>186</v>
      </c>
      <c r="E155" s="58" t="s">
        <v>178</v>
      </c>
      <c r="F155" s="59">
        <v>41173</v>
      </c>
      <c r="G155" s="60">
        <v>42811</v>
      </c>
      <c r="H155" s="61">
        <v>2.1349943100000002</v>
      </c>
      <c r="I155" s="62">
        <v>4705788.3</v>
      </c>
      <c r="J155" s="63">
        <v>100</v>
      </c>
      <c r="K155" s="64">
        <v>0.25</v>
      </c>
      <c r="L155" s="65">
        <v>2.1572372715128201</v>
      </c>
      <c r="M155" s="64">
        <v>0.18</v>
      </c>
      <c r="N155" s="65">
        <v>1.83035578080137</v>
      </c>
      <c r="O155" s="65">
        <f>H155*N155</f>
        <v>3.9077991772865324</v>
      </c>
      <c r="P155" s="66">
        <v>55</v>
      </c>
      <c r="Q155" s="69" t="s">
        <v>180</v>
      </c>
      <c r="R155">
        <v>2012</v>
      </c>
      <c r="S155" t="str">
        <f t="shared" si="6"/>
        <v>ABOVE</v>
      </c>
    </row>
    <row r="156" spans="1:19" ht="15" thickBot="1" x14ac:dyDescent="0.4">
      <c r="A156" s="58" t="s">
        <v>325</v>
      </c>
      <c r="B156" s="57" t="s">
        <v>235</v>
      </c>
      <c r="C156" s="58" t="s">
        <v>176</v>
      </c>
      <c r="D156" s="58" t="s">
        <v>177</v>
      </c>
      <c r="E156" s="58" t="s">
        <v>178</v>
      </c>
      <c r="F156" s="59">
        <v>41199</v>
      </c>
      <c r="G156" s="60">
        <v>42304</v>
      </c>
      <c r="H156" s="61">
        <v>15.2203849332</v>
      </c>
      <c r="I156" s="62">
        <v>47201473.522299998</v>
      </c>
      <c r="J156" s="63">
        <v>100</v>
      </c>
      <c r="K156" s="64" t="s">
        <v>184</v>
      </c>
      <c r="L156" s="65">
        <v>3.1012003788288798</v>
      </c>
      <c r="M156" s="64" t="s">
        <v>184</v>
      </c>
      <c r="N156" s="65">
        <v>2.7330847227313799</v>
      </c>
      <c r="O156" s="65">
        <f>H157*N157</f>
        <v>3.0294479582624998</v>
      </c>
      <c r="P156" s="66">
        <v>37</v>
      </c>
      <c r="Q156" s="69" t="s">
        <v>180</v>
      </c>
      <c r="R156">
        <v>2012</v>
      </c>
      <c r="S156" t="str">
        <f t="shared" si="6"/>
        <v>ABOVE</v>
      </c>
    </row>
    <row r="157" spans="1:19" ht="15" thickBot="1" x14ac:dyDescent="0.4">
      <c r="A157" s="56" t="s">
        <v>326</v>
      </c>
      <c r="B157" s="57" t="s">
        <v>235</v>
      </c>
      <c r="C157" s="58" t="s">
        <v>176</v>
      </c>
      <c r="D157" s="58" t="s">
        <v>177</v>
      </c>
      <c r="E157" s="58" t="s">
        <v>178</v>
      </c>
      <c r="F157" s="59">
        <v>41234</v>
      </c>
      <c r="G157" s="60">
        <v>41864</v>
      </c>
      <c r="H157" s="61">
        <v>0.375</v>
      </c>
      <c r="I157" s="62">
        <v>3701807.53</v>
      </c>
      <c r="J157" s="63">
        <v>100</v>
      </c>
      <c r="K157" s="64" t="s">
        <v>184</v>
      </c>
      <c r="L157" s="65">
        <v>8.8714840800000001</v>
      </c>
      <c r="M157" s="64" t="s">
        <v>184</v>
      </c>
      <c r="N157" s="65">
        <v>8.0785278887</v>
      </c>
      <c r="O157" s="65">
        <f>H157*N157</f>
        <v>3.0294479582624998</v>
      </c>
      <c r="P157" s="66">
        <v>21</v>
      </c>
      <c r="Q157" s="69" t="s">
        <v>180</v>
      </c>
      <c r="R157">
        <v>2012</v>
      </c>
      <c r="S157" t="str">
        <f t="shared" si="6"/>
        <v>BELOW</v>
      </c>
    </row>
    <row r="158" spans="1:19" ht="15" thickBot="1" x14ac:dyDescent="0.4">
      <c r="A158" s="58" t="s">
        <v>327</v>
      </c>
      <c r="B158" s="57" t="s">
        <v>235</v>
      </c>
      <c r="C158" s="58" t="s">
        <v>176</v>
      </c>
      <c r="D158" s="58" t="s">
        <v>186</v>
      </c>
      <c r="E158" s="58" t="s">
        <v>178</v>
      </c>
      <c r="F158" s="59">
        <v>41345</v>
      </c>
      <c r="G158" s="60">
        <v>43917</v>
      </c>
      <c r="H158" s="61">
        <v>1.75</v>
      </c>
      <c r="I158" s="62">
        <v>477021.05</v>
      </c>
      <c r="J158" s="63">
        <v>100</v>
      </c>
      <c r="K158" s="64">
        <v>-0.13</v>
      </c>
      <c r="L158" s="65">
        <v>0.27787817142857102</v>
      </c>
      <c r="M158" s="64">
        <v>-0.18</v>
      </c>
      <c r="N158" s="65">
        <v>5.7588785028571399E-2</v>
      </c>
      <c r="O158" s="65">
        <f>H158*N158</f>
        <v>0.10078037379999995</v>
      </c>
      <c r="P158" s="66">
        <v>87</v>
      </c>
      <c r="Q158" s="69" t="s">
        <v>180</v>
      </c>
      <c r="R158">
        <v>2013</v>
      </c>
      <c r="S158" t="str">
        <f t="shared" si="6"/>
        <v>ABOVE</v>
      </c>
    </row>
    <row r="159" spans="1:19" ht="15" thickBot="1" x14ac:dyDescent="0.4">
      <c r="A159" s="56" t="s">
        <v>327</v>
      </c>
      <c r="B159" s="57" t="s">
        <v>235</v>
      </c>
      <c r="C159" s="58" t="s">
        <v>176</v>
      </c>
      <c r="D159" s="58" t="s">
        <v>222</v>
      </c>
      <c r="E159" s="58" t="s">
        <v>178</v>
      </c>
      <c r="F159" s="59">
        <v>41369</v>
      </c>
      <c r="G159" s="60">
        <v>42307</v>
      </c>
      <c r="H159" s="61">
        <v>9.2572772299999997</v>
      </c>
      <c r="I159" s="62">
        <v>17830082.050000001</v>
      </c>
      <c r="J159" s="63">
        <v>100</v>
      </c>
      <c r="K159" s="64">
        <v>0.43</v>
      </c>
      <c r="L159" s="65">
        <v>1.8378755570288701</v>
      </c>
      <c r="M159" s="64">
        <v>0.38</v>
      </c>
      <c r="N159" s="65">
        <v>1.7777208835570399</v>
      </c>
      <c r="O159" s="65">
        <f>H159*N159</f>
        <v>16.456855056648067</v>
      </c>
      <c r="P159" s="66">
        <v>31</v>
      </c>
      <c r="Q159" s="69" t="s">
        <v>180</v>
      </c>
      <c r="R159">
        <v>2013</v>
      </c>
      <c r="S159" t="str">
        <f t="shared" si="6"/>
        <v>BELOW</v>
      </c>
    </row>
    <row r="160" spans="1:19" ht="15" thickBot="1" x14ac:dyDescent="0.4">
      <c r="A160" s="58" t="s">
        <v>328</v>
      </c>
      <c r="B160" s="57" t="s">
        <v>235</v>
      </c>
      <c r="C160" s="58" t="s">
        <v>176</v>
      </c>
      <c r="D160" s="58" t="s">
        <v>177</v>
      </c>
      <c r="E160" s="58" t="s">
        <v>178</v>
      </c>
      <c r="F160" s="59">
        <v>41401</v>
      </c>
      <c r="G160" s="60">
        <v>42762</v>
      </c>
      <c r="H160" s="61">
        <v>12.03350189</v>
      </c>
      <c r="I160" s="62">
        <v>25584251.170699999</v>
      </c>
      <c r="J160" s="63">
        <v>100</v>
      </c>
      <c r="K160" s="64">
        <v>0.25</v>
      </c>
      <c r="L160" s="65">
        <v>2.1270852738105099</v>
      </c>
      <c r="M160" s="64">
        <v>0.2</v>
      </c>
      <c r="N160" s="65">
        <v>1.7742188770077401</v>
      </c>
      <c r="O160" s="65">
        <f>H160*N160</f>
        <v>21.350066209746316</v>
      </c>
      <c r="P160" s="66">
        <v>45</v>
      </c>
      <c r="Q160" s="69" t="s">
        <v>329</v>
      </c>
      <c r="R160">
        <v>2013</v>
      </c>
      <c r="S160" t="str">
        <f t="shared" si="6"/>
        <v>ABOVE</v>
      </c>
    </row>
    <row r="161" spans="1:19" ht="15" thickBot="1" x14ac:dyDescent="0.4">
      <c r="A161" s="56" t="s">
        <v>330</v>
      </c>
      <c r="B161" s="57" t="s">
        <v>235</v>
      </c>
      <c r="C161" s="58" t="s">
        <v>176</v>
      </c>
      <c r="D161" s="58" t="s">
        <v>177</v>
      </c>
      <c r="E161" s="58" t="s">
        <v>178</v>
      </c>
      <c r="F161" s="59">
        <v>41424</v>
      </c>
      <c r="G161" s="60">
        <v>41544</v>
      </c>
      <c r="H161" s="61">
        <v>1.325</v>
      </c>
      <c r="I161" s="62">
        <v>1770407.21</v>
      </c>
      <c r="J161" s="63">
        <v>100</v>
      </c>
      <c r="K161" s="64">
        <v>0.88</v>
      </c>
      <c r="L161" s="65">
        <v>1.2531377722741499</v>
      </c>
      <c r="M161" s="64">
        <v>0.74</v>
      </c>
      <c r="N161" s="65">
        <v>1.1838378039999999</v>
      </c>
      <c r="O161" s="65">
        <f>H161*N161</f>
        <v>1.5685850902999998</v>
      </c>
      <c r="P161" s="66">
        <v>4</v>
      </c>
      <c r="Q161" s="69" t="s">
        <v>180</v>
      </c>
      <c r="R161">
        <v>2013</v>
      </c>
      <c r="S161" t="str">
        <f t="shared" si="6"/>
        <v>BELOW</v>
      </c>
    </row>
    <row r="162" spans="1:19" ht="15" thickBot="1" x14ac:dyDescent="0.4">
      <c r="A162" s="58" t="s">
        <v>331</v>
      </c>
      <c r="B162" s="57" t="s">
        <v>235</v>
      </c>
      <c r="C162" s="58" t="s">
        <v>176</v>
      </c>
      <c r="D162" s="58" t="s">
        <v>186</v>
      </c>
      <c r="E162" s="58" t="s">
        <v>178</v>
      </c>
      <c r="F162" s="59">
        <v>41460</v>
      </c>
      <c r="G162" s="60">
        <v>41886</v>
      </c>
      <c r="H162" s="61">
        <v>1.7775000000000001</v>
      </c>
      <c r="I162" s="62">
        <v>2583472.8199999998</v>
      </c>
      <c r="J162" s="63">
        <v>100</v>
      </c>
      <c r="K162" s="64">
        <v>0.48</v>
      </c>
      <c r="L162" s="65">
        <v>1.5572333153315301</v>
      </c>
      <c r="M162" s="64">
        <v>0.38</v>
      </c>
      <c r="N162" s="65">
        <v>1.42431287157717</v>
      </c>
      <c r="O162" s="65">
        <f>H172*N172</f>
        <v>5.349641229388296</v>
      </c>
      <c r="P162" s="66">
        <v>15</v>
      </c>
      <c r="Q162" s="69" t="s">
        <v>180</v>
      </c>
      <c r="R162">
        <v>2013</v>
      </c>
      <c r="S162" t="str">
        <f t="shared" si="6"/>
        <v>BELOW</v>
      </c>
    </row>
    <row r="163" spans="1:19" ht="15" thickBot="1" x14ac:dyDescent="0.4">
      <c r="A163" s="56" t="s">
        <v>332</v>
      </c>
      <c r="B163" s="57" t="s">
        <v>235</v>
      </c>
      <c r="C163" s="58" t="s">
        <v>176</v>
      </c>
      <c r="D163" s="58" t="s">
        <v>186</v>
      </c>
      <c r="E163" s="58" t="s">
        <v>178</v>
      </c>
      <c r="F163" s="59">
        <v>41467</v>
      </c>
      <c r="G163" s="60">
        <v>43582</v>
      </c>
      <c r="H163" s="61">
        <v>58.871510899999997</v>
      </c>
      <c r="I163" s="62">
        <v>104877878.5387</v>
      </c>
      <c r="J163" s="63">
        <v>100</v>
      </c>
      <c r="K163" s="64">
        <v>0.18</v>
      </c>
      <c r="L163" s="65">
        <v>1.78317087580555</v>
      </c>
      <c r="M163" s="64">
        <v>0.13</v>
      </c>
      <c r="N163" s="65">
        <v>1.4878122473508799</v>
      </c>
      <c r="O163" s="65">
        <f>H173*N173</f>
        <v>52.40472811027086</v>
      </c>
      <c r="P163" s="66">
        <v>70</v>
      </c>
      <c r="Q163" s="69" t="s">
        <v>180</v>
      </c>
      <c r="R163">
        <v>2013</v>
      </c>
      <c r="S163" t="str">
        <f t="shared" si="6"/>
        <v>ABOVE</v>
      </c>
    </row>
    <row r="164" spans="1:19" ht="15" thickBot="1" x14ac:dyDescent="0.4">
      <c r="A164" s="58" t="s">
        <v>333</v>
      </c>
      <c r="B164" s="57" t="s">
        <v>235</v>
      </c>
      <c r="C164" s="58" t="s">
        <v>176</v>
      </c>
      <c r="D164" s="58" t="s">
        <v>217</v>
      </c>
      <c r="E164" s="58" t="s">
        <v>259</v>
      </c>
      <c r="F164" s="59">
        <v>41480</v>
      </c>
      <c r="G164" s="60">
        <v>42845</v>
      </c>
      <c r="H164" s="61">
        <v>21.337759170000002</v>
      </c>
      <c r="I164" s="62">
        <v>53730078.7777</v>
      </c>
      <c r="J164" s="63">
        <v>100</v>
      </c>
      <c r="K164" s="64">
        <v>0.54</v>
      </c>
      <c r="L164" s="65">
        <v>2.5180747184807402</v>
      </c>
      <c r="M164" s="64">
        <v>0.48</v>
      </c>
      <c r="N164" s="65">
        <v>2.1034087802087802</v>
      </c>
      <c r="O164" s="65">
        <f>H173*N173</f>
        <v>52.40472811027086</v>
      </c>
      <c r="P164" s="66">
        <v>47</v>
      </c>
      <c r="Q164" s="69" t="s">
        <v>180</v>
      </c>
      <c r="R164">
        <v>2013</v>
      </c>
      <c r="S164" t="str">
        <f t="shared" si="6"/>
        <v>ABOVE</v>
      </c>
    </row>
    <row r="165" spans="1:19" ht="15" thickBot="1" x14ac:dyDescent="0.4">
      <c r="A165" s="56" t="s">
        <v>334</v>
      </c>
      <c r="B165" s="57" t="s">
        <v>235</v>
      </c>
      <c r="C165" s="58" t="s">
        <v>176</v>
      </c>
      <c r="D165" s="58" t="s">
        <v>182</v>
      </c>
      <c r="E165" s="58" t="s">
        <v>178</v>
      </c>
      <c r="F165" s="59">
        <v>41506</v>
      </c>
      <c r="G165" s="60">
        <v>43762</v>
      </c>
      <c r="H165" s="61">
        <v>0.59417925000000005</v>
      </c>
      <c r="I165" s="62">
        <v>1008435.04</v>
      </c>
      <c r="J165" s="63">
        <v>100</v>
      </c>
      <c r="K165" s="64">
        <v>0.17</v>
      </c>
      <c r="L165" s="65">
        <v>1.78721848457185</v>
      </c>
      <c r="M165" s="64">
        <v>0.11</v>
      </c>
      <c r="N165" s="65">
        <v>1.4348882220524699</v>
      </c>
      <c r="O165" s="65">
        <f>H175*N175</f>
        <v>0.57948104707711368</v>
      </c>
      <c r="P165" s="66">
        <v>75</v>
      </c>
      <c r="Q165" s="69" t="s">
        <v>335</v>
      </c>
      <c r="R165">
        <v>2013</v>
      </c>
      <c r="S165" t="str">
        <f t="shared" si="6"/>
        <v>ABOVE</v>
      </c>
    </row>
    <row r="166" spans="1:19" ht="15" thickBot="1" x14ac:dyDescent="0.4">
      <c r="A166" s="58" t="s">
        <v>336</v>
      </c>
      <c r="B166" s="57" t="s">
        <v>337</v>
      </c>
      <c r="C166" s="58" t="s">
        <v>176</v>
      </c>
      <c r="D166" s="58" t="s">
        <v>182</v>
      </c>
      <c r="E166" s="58" t="s">
        <v>178</v>
      </c>
      <c r="F166" s="59">
        <v>41527</v>
      </c>
      <c r="G166" s="60">
        <v>42342</v>
      </c>
      <c r="H166" s="61">
        <v>10.7</v>
      </c>
      <c r="I166" s="62">
        <v>13705057.220000001</v>
      </c>
      <c r="J166" s="63">
        <v>100</v>
      </c>
      <c r="K166" s="64">
        <v>0.11</v>
      </c>
      <c r="L166" s="65">
        <v>1.2715007747773699</v>
      </c>
      <c r="M166" s="64">
        <v>0.03</v>
      </c>
      <c r="N166" s="65">
        <v>1.05188530181308</v>
      </c>
      <c r="O166" s="65">
        <f>H177*N177</f>
        <v>10.499876240946355</v>
      </c>
      <c r="P166" s="66">
        <v>27</v>
      </c>
      <c r="Q166" s="69" t="s">
        <v>180</v>
      </c>
      <c r="R166">
        <v>2013</v>
      </c>
      <c r="S166" t="str">
        <f t="shared" si="6"/>
        <v>BELOW</v>
      </c>
    </row>
    <row r="167" spans="1:19" ht="15" thickBot="1" x14ac:dyDescent="0.4">
      <c r="A167" s="56" t="s">
        <v>338</v>
      </c>
      <c r="B167" s="57" t="s">
        <v>337</v>
      </c>
      <c r="C167" s="58" t="s">
        <v>237</v>
      </c>
      <c r="D167" s="58" t="s">
        <v>217</v>
      </c>
      <c r="E167" s="58" t="s">
        <v>178</v>
      </c>
      <c r="F167" s="59">
        <v>41537</v>
      </c>
      <c r="G167" s="60">
        <v>45137</v>
      </c>
      <c r="H167" s="61">
        <v>10.25027274</v>
      </c>
      <c r="I167" s="62">
        <v>7178202.7999999998</v>
      </c>
      <c r="J167" s="63">
        <v>88</v>
      </c>
      <c r="K167" s="64">
        <v>-0.1</v>
      </c>
      <c r="L167" s="65">
        <v>0.70537853778531701</v>
      </c>
      <c r="M167" s="64">
        <v>-0.17</v>
      </c>
      <c r="N167" s="65">
        <v>0.40474488545730802</v>
      </c>
      <c r="O167" s="65">
        <f>H177*N177</f>
        <v>10.499876240946355</v>
      </c>
      <c r="P167" s="66">
        <v>119</v>
      </c>
      <c r="Q167" s="69" t="s">
        <v>180</v>
      </c>
      <c r="R167">
        <v>2013</v>
      </c>
      <c r="S167" t="str">
        <f t="shared" si="6"/>
        <v>ABOVE</v>
      </c>
    </row>
    <row r="168" spans="1:19" ht="15" thickBot="1" x14ac:dyDescent="0.4">
      <c r="A168" s="58" t="s">
        <v>339</v>
      </c>
      <c r="B168" s="57" t="s">
        <v>337</v>
      </c>
      <c r="C168" s="58" t="s">
        <v>176</v>
      </c>
      <c r="D168" s="58" t="s">
        <v>177</v>
      </c>
      <c r="E168" s="58" t="s">
        <v>178</v>
      </c>
      <c r="F168" s="59">
        <v>41562</v>
      </c>
      <c r="G168" s="60">
        <v>44042</v>
      </c>
      <c r="H168" s="61">
        <v>0</v>
      </c>
      <c r="I168" s="62">
        <v>-1705.55</v>
      </c>
      <c r="J168" s="63">
        <v>0</v>
      </c>
      <c r="K168" s="64" t="s">
        <v>179</v>
      </c>
      <c r="L168" s="65">
        <v>0</v>
      </c>
      <c r="M168" s="64" t="s">
        <v>179</v>
      </c>
      <c r="N168" s="65">
        <v>0</v>
      </c>
      <c r="O168" s="65">
        <f>H178*N178</f>
        <v>20.532360839994215</v>
      </c>
      <c r="P168" s="66">
        <v>82</v>
      </c>
      <c r="Q168" s="69" t="s">
        <v>180</v>
      </c>
      <c r="R168">
        <v>2013</v>
      </c>
      <c r="S168" t="str">
        <f t="shared" si="6"/>
        <v>ABOVE</v>
      </c>
    </row>
    <row r="169" spans="1:19" ht="15" thickBot="1" x14ac:dyDescent="0.4">
      <c r="A169" s="56" t="s">
        <v>339</v>
      </c>
      <c r="B169" s="57" t="s">
        <v>337</v>
      </c>
      <c r="C169" s="58" t="s">
        <v>176</v>
      </c>
      <c r="D169" s="58" t="s">
        <v>177</v>
      </c>
      <c r="E169" s="58" t="s">
        <v>178</v>
      </c>
      <c r="F169" s="59">
        <v>41562</v>
      </c>
      <c r="G169" s="60">
        <v>44042</v>
      </c>
      <c r="H169" s="61">
        <v>1.9999999999999999E-6</v>
      </c>
      <c r="I169" s="62">
        <v>-14328.78</v>
      </c>
      <c r="J169" s="63">
        <v>100</v>
      </c>
      <c r="K169" s="64">
        <v>-0.05</v>
      </c>
      <c r="L169" s="65">
        <v>0</v>
      </c>
      <c r="M169" s="64">
        <v>-7.0000000000000007E-2</v>
      </c>
      <c r="N169" s="65">
        <v>0</v>
      </c>
      <c r="O169" s="65">
        <f>H179*N179</f>
        <v>1.6540733770956733</v>
      </c>
      <c r="P169" s="66">
        <v>82</v>
      </c>
      <c r="Q169" s="69" t="s">
        <v>180</v>
      </c>
      <c r="R169">
        <v>2013</v>
      </c>
      <c r="S169" t="str">
        <f t="shared" si="6"/>
        <v>ABOVE</v>
      </c>
    </row>
    <row r="170" spans="1:19" ht="15" thickBot="1" x14ac:dyDescent="0.4">
      <c r="A170" s="58" t="s">
        <v>340</v>
      </c>
      <c r="B170" s="57" t="s">
        <v>337</v>
      </c>
      <c r="C170" s="58" t="s">
        <v>176</v>
      </c>
      <c r="D170" s="58" t="s">
        <v>186</v>
      </c>
      <c r="E170" s="58" t="s">
        <v>254</v>
      </c>
      <c r="F170" s="59">
        <v>41570</v>
      </c>
      <c r="G170" s="60">
        <v>42013</v>
      </c>
      <c r="H170" s="61">
        <v>73.150000000200009</v>
      </c>
      <c r="I170" s="62">
        <v>115275150.7832</v>
      </c>
      <c r="J170" s="63">
        <v>100</v>
      </c>
      <c r="K170" s="64">
        <v>0.71</v>
      </c>
      <c r="L170" s="65">
        <v>1.57587355834428</v>
      </c>
      <c r="M170" s="64">
        <v>0.55000000000000004</v>
      </c>
      <c r="N170" s="65">
        <v>1.43888417853185</v>
      </c>
      <c r="O170" s="65">
        <f t="shared" ref="O170:O182" si="8">H170*N170</f>
        <v>105.25437765989263</v>
      </c>
      <c r="P170" s="66">
        <v>15</v>
      </c>
      <c r="Q170" s="69" t="s">
        <v>180</v>
      </c>
      <c r="R170">
        <v>2013</v>
      </c>
      <c r="S170" t="str">
        <f t="shared" si="6"/>
        <v>BELOW</v>
      </c>
    </row>
    <row r="171" spans="1:19" ht="15" thickBot="1" x14ac:dyDescent="0.4">
      <c r="A171" s="56" t="s">
        <v>341</v>
      </c>
      <c r="B171" s="57" t="s">
        <v>337</v>
      </c>
      <c r="C171" s="58" t="s">
        <v>176</v>
      </c>
      <c r="D171" s="58" t="s">
        <v>222</v>
      </c>
      <c r="E171" s="58" t="s">
        <v>178</v>
      </c>
      <c r="F171" s="59">
        <v>41621</v>
      </c>
      <c r="G171" s="60">
        <v>42945</v>
      </c>
      <c r="H171" s="61">
        <v>2.1</v>
      </c>
      <c r="I171" s="62">
        <v>1771747.5</v>
      </c>
      <c r="J171" s="63">
        <v>100</v>
      </c>
      <c r="K171" s="64">
        <v>-7.0000000000000007E-2</v>
      </c>
      <c r="L171" s="65">
        <v>0.84374118047718005</v>
      </c>
      <c r="M171" s="64">
        <v>-0.08</v>
      </c>
      <c r="N171" s="65">
        <v>0.78747853438085202</v>
      </c>
      <c r="O171" s="65">
        <f t="shared" si="8"/>
        <v>1.6537049221997893</v>
      </c>
      <c r="P171" s="66">
        <v>31</v>
      </c>
      <c r="Q171" s="69" t="s">
        <v>180</v>
      </c>
      <c r="R171">
        <v>2013</v>
      </c>
      <c r="S171" t="str">
        <f t="shared" si="6"/>
        <v>BELOW</v>
      </c>
    </row>
    <row r="172" spans="1:19" ht="15" thickBot="1" x14ac:dyDescent="0.4">
      <c r="A172" s="58" t="s">
        <v>331</v>
      </c>
      <c r="B172" s="57" t="s">
        <v>337</v>
      </c>
      <c r="C172" s="58" t="s">
        <v>176</v>
      </c>
      <c r="D172" s="58" t="s">
        <v>177</v>
      </c>
      <c r="E172" s="58" t="s">
        <v>178</v>
      </c>
      <c r="F172" s="59">
        <v>41628</v>
      </c>
      <c r="G172" s="60">
        <v>43011</v>
      </c>
      <c r="H172" s="61">
        <v>3.7971727300000002</v>
      </c>
      <c r="I172" s="62">
        <v>5877275.5757999998</v>
      </c>
      <c r="J172" s="63">
        <v>100</v>
      </c>
      <c r="K172" s="64">
        <v>0.24</v>
      </c>
      <c r="L172" s="65">
        <v>1.5884014287031001</v>
      </c>
      <c r="M172" s="64">
        <v>0.18</v>
      </c>
      <c r="N172" s="65">
        <v>1.4088485327841</v>
      </c>
      <c r="O172" s="65">
        <f t="shared" si="8"/>
        <v>5.349641229388296</v>
      </c>
      <c r="P172" s="66">
        <v>34</v>
      </c>
      <c r="Q172" s="69" t="s">
        <v>260</v>
      </c>
      <c r="R172">
        <v>2013</v>
      </c>
      <c r="S172" t="str">
        <f t="shared" si="6"/>
        <v>BELOW</v>
      </c>
    </row>
    <row r="173" spans="1:19" ht="15" thickBot="1" x14ac:dyDescent="0.4">
      <c r="A173" s="56" t="s">
        <v>333</v>
      </c>
      <c r="B173" s="57" t="s">
        <v>337</v>
      </c>
      <c r="C173" s="58" t="s">
        <v>237</v>
      </c>
      <c r="D173" s="58" t="s">
        <v>194</v>
      </c>
      <c r="E173" s="58" t="s">
        <v>259</v>
      </c>
      <c r="F173" s="59">
        <v>41631</v>
      </c>
      <c r="G173" s="60">
        <v>45137</v>
      </c>
      <c r="H173" s="61">
        <v>9.8175903299999998</v>
      </c>
      <c r="I173" s="62">
        <v>40815574.780000001</v>
      </c>
      <c r="J173" s="63">
        <v>73</v>
      </c>
      <c r="K173" s="64">
        <v>0.35</v>
      </c>
      <c r="L173" s="65">
        <v>7.7148254874775697</v>
      </c>
      <c r="M173" s="64">
        <v>0.31</v>
      </c>
      <c r="N173" s="65">
        <v>5.3378401775571804</v>
      </c>
      <c r="O173" s="65">
        <f t="shared" si="8"/>
        <v>52.40472811027086</v>
      </c>
      <c r="P173" s="66">
        <v>117</v>
      </c>
      <c r="Q173" s="69" t="s">
        <v>180</v>
      </c>
      <c r="R173">
        <v>2013</v>
      </c>
      <c r="S173" t="str">
        <f t="shared" si="6"/>
        <v>ABOVE</v>
      </c>
    </row>
    <row r="174" spans="1:19" ht="15" thickBot="1" x14ac:dyDescent="0.4">
      <c r="A174" s="58" t="s">
        <v>332</v>
      </c>
      <c r="B174" s="57" t="s">
        <v>337</v>
      </c>
      <c r="C174" s="58" t="s">
        <v>176</v>
      </c>
      <c r="D174" s="58" t="s">
        <v>186</v>
      </c>
      <c r="E174" s="58" t="s">
        <v>178</v>
      </c>
      <c r="F174" s="59">
        <v>41701</v>
      </c>
      <c r="G174" s="60">
        <v>42307</v>
      </c>
      <c r="H174" s="61">
        <v>2.7373117300000001</v>
      </c>
      <c r="I174" s="62">
        <v>4508852.74</v>
      </c>
      <c r="J174" s="63">
        <v>100</v>
      </c>
      <c r="K174" s="64">
        <v>0.45</v>
      </c>
      <c r="L174" s="65">
        <v>1.74778481024108</v>
      </c>
      <c r="M174" s="64">
        <v>0.35</v>
      </c>
      <c r="N174" s="65">
        <v>1.4812888817818</v>
      </c>
      <c r="O174" s="65">
        <f t="shared" si="8"/>
        <v>4.0547494316199044</v>
      </c>
      <c r="P174" s="66">
        <v>20</v>
      </c>
      <c r="Q174" s="69" t="s">
        <v>180</v>
      </c>
      <c r="R174">
        <v>2014</v>
      </c>
      <c r="S174" t="str">
        <f t="shared" si="6"/>
        <v>BELOW</v>
      </c>
    </row>
    <row r="175" spans="1:19" ht="15" thickBot="1" x14ac:dyDescent="0.4">
      <c r="A175" s="56" t="s">
        <v>334</v>
      </c>
      <c r="B175" s="57" t="s">
        <v>337</v>
      </c>
      <c r="C175" s="58" t="s">
        <v>176</v>
      </c>
      <c r="D175" s="58" t="s">
        <v>186</v>
      </c>
      <c r="E175" s="58" t="s">
        <v>178</v>
      </c>
      <c r="F175" s="59">
        <v>41719</v>
      </c>
      <c r="G175" s="60">
        <v>43053</v>
      </c>
      <c r="H175" s="61">
        <v>0.47158894000000001</v>
      </c>
      <c r="I175" s="62">
        <v>718834.37</v>
      </c>
      <c r="J175" s="63">
        <v>100</v>
      </c>
      <c r="K175" s="64">
        <v>0.27</v>
      </c>
      <c r="L175" s="65">
        <v>1.3430442245874801</v>
      </c>
      <c r="M175" s="64">
        <v>0.18</v>
      </c>
      <c r="N175" s="65">
        <v>1.22878421847025</v>
      </c>
      <c r="O175" s="65">
        <f t="shared" si="8"/>
        <v>0.57948104707711368</v>
      </c>
      <c r="P175" s="66">
        <v>32</v>
      </c>
      <c r="Q175" s="69" t="s">
        <v>180</v>
      </c>
      <c r="R175">
        <v>2014</v>
      </c>
      <c r="S175" t="str">
        <f t="shared" si="6"/>
        <v>BELOW</v>
      </c>
    </row>
    <row r="176" spans="1:19" ht="15" thickBot="1" x14ac:dyDescent="0.4">
      <c r="A176" s="58" t="s">
        <v>342</v>
      </c>
      <c r="B176" s="57" t="s">
        <v>337</v>
      </c>
      <c r="C176" s="58" t="s">
        <v>176</v>
      </c>
      <c r="D176" s="58" t="s">
        <v>186</v>
      </c>
      <c r="E176" s="58" t="s">
        <v>254</v>
      </c>
      <c r="F176" s="59">
        <v>41822</v>
      </c>
      <c r="G176" s="60">
        <v>43054</v>
      </c>
      <c r="H176" s="61">
        <v>17.544230210000002</v>
      </c>
      <c r="I176" s="62">
        <v>32575013.272</v>
      </c>
      <c r="J176" s="63">
        <v>100</v>
      </c>
      <c r="K176" s="64">
        <v>0.34</v>
      </c>
      <c r="L176" s="65">
        <v>1.8571775507088</v>
      </c>
      <c r="M176" s="64">
        <v>0.28000000000000003</v>
      </c>
      <c r="N176" s="65">
        <v>1.5878385872282801</v>
      </c>
      <c r="O176" s="65">
        <f t="shared" si="8"/>
        <v>27.857405710654113</v>
      </c>
      <c r="P176" s="66">
        <v>29</v>
      </c>
      <c r="Q176" s="69" t="s">
        <v>180</v>
      </c>
      <c r="R176">
        <v>2014</v>
      </c>
      <c r="S176" t="str">
        <f t="shared" si="6"/>
        <v>BELOW</v>
      </c>
    </row>
    <row r="177" spans="1:19" ht="15" thickBot="1" x14ac:dyDescent="0.4">
      <c r="A177" s="56" t="s">
        <v>336</v>
      </c>
      <c r="B177" s="57" t="s">
        <v>337</v>
      </c>
      <c r="C177" s="58" t="s">
        <v>176</v>
      </c>
      <c r="D177" s="58" t="s">
        <v>182</v>
      </c>
      <c r="E177" s="58" t="s">
        <v>259</v>
      </c>
      <c r="F177" s="59">
        <v>41825</v>
      </c>
      <c r="G177" s="60">
        <v>43070</v>
      </c>
      <c r="H177" s="61">
        <v>7.2727257837000003</v>
      </c>
      <c r="I177" s="62">
        <v>10507784.3508</v>
      </c>
      <c r="J177" s="63">
        <v>100</v>
      </c>
      <c r="K177" s="64">
        <v>0.22</v>
      </c>
      <c r="L177" s="65">
        <v>1.77781488150573</v>
      </c>
      <c r="M177" s="64">
        <v>0.17</v>
      </c>
      <c r="N177" s="65">
        <v>1.44373327872188</v>
      </c>
      <c r="O177" s="65">
        <f t="shared" si="8"/>
        <v>10.499876240946355</v>
      </c>
      <c r="P177" s="66">
        <v>30</v>
      </c>
      <c r="Q177" s="69" t="s">
        <v>329</v>
      </c>
      <c r="R177">
        <v>2014</v>
      </c>
      <c r="S177" t="str">
        <f t="shared" si="6"/>
        <v>BELOW</v>
      </c>
    </row>
    <row r="178" spans="1:19" ht="15" thickBot="1" x14ac:dyDescent="0.4">
      <c r="A178" s="58" t="s">
        <v>338</v>
      </c>
      <c r="B178" s="57" t="s">
        <v>337</v>
      </c>
      <c r="C178" s="58" t="s">
        <v>176</v>
      </c>
      <c r="D178" s="58" t="s">
        <v>212</v>
      </c>
      <c r="E178" s="58" t="s">
        <v>254</v>
      </c>
      <c r="F178" s="59">
        <v>41829</v>
      </c>
      <c r="G178" s="60">
        <v>42826</v>
      </c>
      <c r="H178" s="61">
        <v>17.098833070000001</v>
      </c>
      <c r="I178" s="62">
        <v>21708833.27</v>
      </c>
      <c r="J178" s="63">
        <v>100</v>
      </c>
      <c r="K178" s="64">
        <v>0.24</v>
      </c>
      <c r="L178" s="65">
        <v>1.3485408028788399</v>
      </c>
      <c r="M178" s="64">
        <v>0.17</v>
      </c>
      <c r="N178" s="65">
        <v>1.20080480088541</v>
      </c>
      <c r="O178" s="65">
        <f t="shared" si="8"/>
        <v>20.532360839994215</v>
      </c>
      <c r="P178" s="66">
        <v>22</v>
      </c>
      <c r="Q178" s="69" t="s">
        <v>180</v>
      </c>
      <c r="R178">
        <v>2014</v>
      </c>
      <c r="S178" t="str">
        <f t="shared" si="6"/>
        <v>BELOW</v>
      </c>
    </row>
    <row r="179" spans="1:19" ht="15" thickBot="1" x14ac:dyDescent="0.4">
      <c r="A179" s="56" t="s">
        <v>339</v>
      </c>
      <c r="B179" s="57" t="s">
        <v>337</v>
      </c>
      <c r="C179" s="58" t="s">
        <v>176</v>
      </c>
      <c r="D179" s="58" t="s">
        <v>212</v>
      </c>
      <c r="E179" s="58" t="s">
        <v>178</v>
      </c>
      <c r="F179" s="59">
        <v>41847</v>
      </c>
      <c r="G179" s="60">
        <v>42187</v>
      </c>
      <c r="H179" s="61">
        <v>1.10243713</v>
      </c>
      <c r="I179" s="62">
        <v>1814781.87</v>
      </c>
      <c r="J179" s="63">
        <v>100</v>
      </c>
      <c r="K179" s="64">
        <v>0.78</v>
      </c>
      <c r="L179" s="65">
        <v>1.7470738178082199</v>
      </c>
      <c r="M179" s="64">
        <v>0.7</v>
      </c>
      <c r="N179" s="65">
        <v>1.50037887157853</v>
      </c>
      <c r="O179" s="65">
        <f t="shared" si="8"/>
        <v>1.6540733770956733</v>
      </c>
      <c r="P179" s="66">
        <v>12</v>
      </c>
      <c r="Q179" s="69" t="s">
        <v>180</v>
      </c>
      <c r="R179">
        <v>2014</v>
      </c>
      <c r="S179" t="str">
        <f t="shared" si="6"/>
        <v>BELOW</v>
      </c>
    </row>
    <row r="180" spans="1:19" ht="15" thickBot="1" x14ac:dyDescent="0.4">
      <c r="A180" s="58" t="s">
        <v>343</v>
      </c>
      <c r="B180" s="57" t="s">
        <v>337</v>
      </c>
      <c r="C180" s="58" t="s">
        <v>176</v>
      </c>
      <c r="D180" s="58" t="s">
        <v>264</v>
      </c>
      <c r="E180" s="58" t="s">
        <v>178</v>
      </c>
      <c r="F180" s="59">
        <v>41847</v>
      </c>
      <c r="G180" s="60">
        <v>42195</v>
      </c>
      <c r="H180" s="61">
        <v>0.78947736999999996</v>
      </c>
      <c r="I180" s="62">
        <v>1454730.07</v>
      </c>
      <c r="J180" s="63">
        <v>100</v>
      </c>
      <c r="K180" s="64" t="s">
        <v>184</v>
      </c>
      <c r="L180" s="65">
        <v>2.10880254837075</v>
      </c>
      <c r="M180" s="64" t="s">
        <v>184</v>
      </c>
      <c r="N180" s="65">
        <v>1.8772518172021699</v>
      </c>
      <c r="O180" s="65">
        <f t="shared" si="8"/>
        <v>1.4820478274724898</v>
      </c>
      <c r="P180" s="66">
        <v>13</v>
      </c>
      <c r="Q180" s="69" t="s">
        <v>180</v>
      </c>
      <c r="R180">
        <v>2014</v>
      </c>
      <c r="S180" t="str">
        <f t="shared" si="6"/>
        <v>BELOW</v>
      </c>
    </row>
    <row r="181" spans="1:19" ht="15" thickBot="1" x14ac:dyDescent="0.4">
      <c r="A181" s="56" t="s">
        <v>341</v>
      </c>
      <c r="B181" s="57" t="s">
        <v>337</v>
      </c>
      <c r="C181" s="58" t="s">
        <v>176</v>
      </c>
      <c r="D181" s="58" t="s">
        <v>264</v>
      </c>
      <c r="E181" s="58" t="s">
        <v>178</v>
      </c>
      <c r="F181" s="59">
        <v>41847</v>
      </c>
      <c r="G181" s="60">
        <v>42781</v>
      </c>
      <c r="H181" s="61">
        <v>1.4538170400000001</v>
      </c>
      <c r="I181" s="62">
        <v>2222758.7400000002</v>
      </c>
      <c r="J181" s="63">
        <v>100</v>
      </c>
      <c r="K181" s="64">
        <v>0.22</v>
      </c>
      <c r="L181" s="65">
        <v>1.5288128778357699</v>
      </c>
      <c r="M181" s="64">
        <v>0.17</v>
      </c>
      <c r="N181" s="65">
        <v>1.3751453381273999</v>
      </c>
      <c r="O181" s="65">
        <f t="shared" si="8"/>
        <v>1.9992097250461758</v>
      </c>
      <c r="P181" s="66">
        <v>32</v>
      </c>
      <c r="Q181" s="69" t="s">
        <v>180</v>
      </c>
      <c r="R181">
        <v>2014</v>
      </c>
      <c r="S181" t="str">
        <f t="shared" si="6"/>
        <v>BELOW</v>
      </c>
    </row>
    <row r="182" spans="1:19" ht="15" thickBot="1" x14ac:dyDescent="0.4">
      <c r="A182" s="58" t="s">
        <v>344</v>
      </c>
      <c r="B182" s="57" t="s">
        <v>337</v>
      </c>
      <c r="C182" s="58" t="s">
        <v>176</v>
      </c>
      <c r="D182" s="58" t="s">
        <v>264</v>
      </c>
      <c r="E182" s="58" t="s">
        <v>178</v>
      </c>
      <c r="F182" s="59">
        <v>41847</v>
      </c>
      <c r="G182" s="60">
        <v>42917</v>
      </c>
      <c r="H182" s="61">
        <v>0.55712802000000006</v>
      </c>
      <c r="I182" s="62">
        <v>1388888.25</v>
      </c>
      <c r="J182" s="63">
        <v>100</v>
      </c>
      <c r="K182" s="64" t="s">
        <v>184</v>
      </c>
      <c r="L182" s="65">
        <v>2.5128870877571501</v>
      </c>
      <c r="M182" s="64" t="s">
        <v>184</v>
      </c>
      <c r="N182" s="65">
        <v>2.1778803547778298</v>
      </c>
      <c r="O182" s="65">
        <f t="shared" si="8"/>
        <v>1.2133581698542699</v>
      </c>
      <c r="P182" s="66">
        <v>25</v>
      </c>
      <c r="Q182" s="69" t="s">
        <v>180</v>
      </c>
      <c r="R182">
        <v>2014</v>
      </c>
      <c r="S182" t="str">
        <f t="shared" si="6"/>
        <v>BELOW</v>
      </c>
    </row>
    <row r="183" spans="1:19" ht="15" thickBot="1" x14ac:dyDescent="0.4">
      <c r="A183" s="56" t="s">
        <v>339</v>
      </c>
      <c r="B183" s="57" t="s">
        <v>337</v>
      </c>
      <c r="C183" s="58" t="s">
        <v>176</v>
      </c>
      <c r="D183" s="58" t="s">
        <v>177</v>
      </c>
      <c r="E183" s="58" t="s">
        <v>178</v>
      </c>
      <c r="F183" s="59">
        <v>41847</v>
      </c>
      <c r="G183" s="60">
        <v>43033</v>
      </c>
      <c r="H183" s="61">
        <v>11</v>
      </c>
      <c r="I183" s="62">
        <v>18325788.277800001</v>
      </c>
      <c r="J183" s="63">
        <v>100</v>
      </c>
      <c r="K183" s="64">
        <v>0.27</v>
      </c>
      <c r="L183" s="65">
        <v>1.77588177071818</v>
      </c>
      <c r="M183" s="64">
        <v>0.2</v>
      </c>
      <c r="N183" s="65">
        <v>1.4850558287454501</v>
      </c>
      <c r="O183" s="65">
        <f>H182*N182</f>
        <v>1.2133581698542699</v>
      </c>
      <c r="P183" s="66">
        <v>28</v>
      </c>
      <c r="Q183" s="69" t="s">
        <v>180</v>
      </c>
      <c r="R183">
        <v>2014</v>
      </c>
      <c r="S183" t="str">
        <f t="shared" si="6"/>
        <v>BELOW</v>
      </c>
    </row>
    <row r="184" spans="1:19" ht="15" thickBot="1" x14ac:dyDescent="0.4">
      <c r="A184" s="58" t="s">
        <v>340</v>
      </c>
      <c r="B184" s="57" t="s">
        <v>337</v>
      </c>
      <c r="C184" s="58" t="s">
        <v>176</v>
      </c>
      <c r="D184" s="58" t="s">
        <v>212</v>
      </c>
      <c r="E184" s="58" t="s">
        <v>178</v>
      </c>
      <c r="F184" s="59">
        <v>41847</v>
      </c>
      <c r="G184" s="60">
        <v>43647</v>
      </c>
      <c r="H184" s="61">
        <v>3.2437557699999999</v>
      </c>
      <c r="I184" s="62">
        <v>7847337.2000000002</v>
      </c>
      <c r="J184" s="63">
        <v>100</v>
      </c>
      <c r="K184" s="64">
        <v>0.55000000000000004</v>
      </c>
      <c r="L184" s="65">
        <v>2.4487335805887298</v>
      </c>
      <c r="M184" s="64">
        <v>0.48</v>
      </c>
      <c r="N184" s="65">
        <v>2.0720538344817099</v>
      </c>
      <c r="O184" s="65">
        <f>H184*N184</f>
        <v>6.7212365813506709</v>
      </c>
      <c r="P184" s="66">
        <v>71</v>
      </c>
      <c r="Q184" s="69" t="s">
        <v>180</v>
      </c>
      <c r="R184">
        <v>2014</v>
      </c>
      <c r="S184" t="str">
        <f t="shared" si="6"/>
        <v>ABOVE</v>
      </c>
    </row>
    <row r="185" spans="1:19" ht="15" thickBot="1" x14ac:dyDescent="0.4">
      <c r="A185" s="56" t="s">
        <v>345</v>
      </c>
      <c r="B185" s="57" t="s">
        <v>337</v>
      </c>
      <c r="C185" s="58" t="s">
        <v>176</v>
      </c>
      <c r="D185" s="58" t="s">
        <v>264</v>
      </c>
      <c r="E185" s="58" t="s">
        <v>178</v>
      </c>
      <c r="F185" s="59">
        <v>41847</v>
      </c>
      <c r="G185" s="60">
        <v>43889</v>
      </c>
      <c r="H185" s="61">
        <v>3.8158731700000001</v>
      </c>
      <c r="I185" s="62">
        <v>7178820.5099999998</v>
      </c>
      <c r="J185" s="63">
        <v>100</v>
      </c>
      <c r="K185" s="64">
        <v>0.18</v>
      </c>
      <c r="L185" s="65">
        <v>1.8813358413024699</v>
      </c>
      <c r="M185" s="64">
        <v>0.14000000000000001</v>
      </c>
      <c r="N185" s="65">
        <v>1.5888885874003</v>
      </c>
      <c r="O185" s="65">
        <f>H184*N184</f>
        <v>6.7212365813506709</v>
      </c>
      <c r="P185" s="66">
        <v>79</v>
      </c>
      <c r="Q185" s="69" t="s">
        <v>180</v>
      </c>
      <c r="R185">
        <v>2014</v>
      </c>
      <c r="S185" t="str">
        <f t="shared" si="6"/>
        <v>ABOVE</v>
      </c>
    </row>
    <row r="186" spans="1:19" ht="15" thickBot="1" x14ac:dyDescent="0.4">
      <c r="A186" s="58" t="s">
        <v>346</v>
      </c>
      <c r="B186" s="57" t="s">
        <v>337</v>
      </c>
      <c r="C186" s="58" t="s">
        <v>176</v>
      </c>
      <c r="D186" s="58" t="s">
        <v>264</v>
      </c>
      <c r="E186" s="58" t="s">
        <v>178</v>
      </c>
      <c r="F186" s="59">
        <v>41894</v>
      </c>
      <c r="G186" s="60">
        <v>42809</v>
      </c>
      <c r="H186" s="61">
        <v>14.1477999999</v>
      </c>
      <c r="I186" s="62">
        <v>22773144.188000001</v>
      </c>
      <c r="J186" s="63">
        <v>100</v>
      </c>
      <c r="K186" s="64">
        <v>0.42</v>
      </c>
      <c r="L186" s="65">
        <v>1.70188701130744</v>
      </c>
      <c r="M186" s="64">
        <v>0.32</v>
      </c>
      <c r="N186" s="65">
        <v>1.4417218053758301</v>
      </c>
      <c r="O186" s="65">
        <f>H187*N187</f>
        <v>6.5760493559532325</v>
      </c>
      <c r="P186" s="66">
        <v>18</v>
      </c>
      <c r="Q186" s="69" t="s">
        <v>347</v>
      </c>
      <c r="R186">
        <v>2014</v>
      </c>
      <c r="S186" t="str">
        <f t="shared" si="6"/>
        <v>BELOW</v>
      </c>
    </row>
    <row r="187" spans="1:19" ht="15" thickBot="1" x14ac:dyDescent="0.4">
      <c r="A187" s="56" t="s">
        <v>348</v>
      </c>
      <c r="B187" s="57" t="s">
        <v>337</v>
      </c>
      <c r="C187" s="58" t="s">
        <v>176</v>
      </c>
      <c r="D187" s="58" t="s">
        <v>212</v>
      </c>
      <c r="E187" s="58" t="s">
        <v>178</v>
      </c>
      <c r="F187" s="59">
        <v>41990</v>
      </c>
      <c r="G187" s="60">
        <v>43535</v>
      </c>
      <c r="H187" s="61">
        <v>11.19742201</v>
      </c>
      <c r="I187" s="62">
        <v>7888785.7199999997</v>
      </c>
      <c r="J187" s="63">
        <v>100</v>
      </c>
      <c r="K187" s="64">
        <v>-0.14000000000000001</v>
      </c>
      <c r="L187" s="65">
        <v>0.70547705083531997</v>
      </c>
      <c r="M187" s="64">
        <v>-0.21</v>
      </c>
      <c r="N187" s="65">
        <v>0.58728244323384504</v>
      </c>
      <c r="O187" s="65">
        <f>H187*N187</f>
        <v>6.5760493559532325</v>
      </c>
      <c r="P187" s="66">
        <v>52</v>
      </c>
      <c r="Q187" s="69" t="s">
        <v>180</v>
      </c>
      <c r="R187">
        <v>2014</v>
      </c>
      <c r="S187" t="str">
        <f t="shared" si="6"/>
        <v>ABOVE</v>
      </c>
    </row>
    <row r="188" spans="1:19" ht="15" thickBot="1" x14ac:dyDescent="0.4">
      <c r="A188" s="58" t="s">
        <v>349</v>
      </c>
      <c r="B188" s="57" t="s">
        <v>337</v>
      </c>
      <c r="C188" s="58" t="s">
        <v>176</v>
      </c>
      <c r="D188" s="58" t="s">
        <v>177</v>
      </c>
      <c r="E188" s="58" t="s">
        <v>178</v>
      </c>
      <c r="F188" s="59">
        <v>41990</v>
      </c>
      <c r="G188" s="60">
        <v>43647</v>
      </c>
      <c r="H188" s="61">
        <v>1.3353149999999999E-2</v>
      </c>
      <c r="I188" s="62">
        <v>215772.84</v>
      </c>
      <c r="J188" s="63">
        <v>100</v>
      </c>
      <c r="K188" s="64">
        <v>0.84</v>
      </c>
      <c r="L188" s="65">
        <v>17.158187878403201</v>
      </c>
      <c r="M188" s="64">
        <v>0.75</v>
      </c>
      <c r="N188" s="65">
        <v>13.048252744507099</v>
      </c>
      <c r="O188" s="65">
        <f>H178*N178</f>
        <v>20.532360839994215</v>
      </c>
      <c r="P188" s="66">
        <v>55</v>
      </c>
      <c r="Q188" s="69" t="s">
        <v>180</v>
      </c>
      <c r="R188">
        <v>2014</v>
      </c>
      <c r="S188" t="str">
        <f t="shared" si="6"/>
        <v>ABOVE</v>
      </c>
    </row>
    <row r="189" spans="1:19" ht="15" thickBot="1" x14ac:dyDescent="0.4">
      <c r="A189" s="56" t="s">
        <v>349</v>
      </c>
      <c r="B189" s="57" t="s">
        <v>337</v>
      </c>
      <c r="C189" s="58" t="s">
        <v>176</v>
      </c>
      <c r="D189" s="58" t="s">
        <v>186</v>
      </c>
      <c r="E189" s="58" t="s">
        <v>178</v>
      </c>
      <c r="F189" s="59">
        <v>42068</v>
      </c>
      <c r="G189" s="60">
        <v>43021</v>
      </c>
      <c r="H189" s="61">
        <v>5</v>
      </c>
      <c r="I189" s="62">
        <v>12225142.85</v>
      </c>
      <c r="J189" s="63">
        <v>100</v>
      </c>
      <c r="K189" s="64" t="s">
        <v>184</v>
      </c>
      <c r="L189" s="65">
        <v>2.4450285799999998</v>
      </c>
      <c r="M189" s="64" t="s">
        <v>184</v>
      </c>
      <c r="N189" s="65">
        <v>2.1141711741</v>
      </c>
      <c r="O189" s="65">
        <f>H189*N189</f>
        <v>10.570855870500001</v>
      </c>
      <c r="P189" s="66">
        <v>32</v>
      </c>
      <c r="Q189" s="69" t="s">
        <v>180</v>
      </c>
      <c r="R189">
        <v>2015</v>
      </c>
      <c r="S189" t="str">
        <f t="shared" si="6"/>
        <v>BELOW</v>
      </c>
    </row>
    <row r="190" spans="1:19" ht="15" thickBot="1" x14ac:dyDescent="0.4">
      <c r="A190" s="58" t="s">
        <v>350</v>
      </c>
      <c r="B190" s="57" t="s">
        <v>337</v>
      </c>
      <c r="C190" s="58" t="s">
        <v>176</v>
      </c>
      <c r="D190" s="58" t="s">
        <v>194</v>
      </c>
      <c r="E190" s="58" t="s">
        <v>259</v>
      </c>
      <c r="F190" s="59">
        <v>42076</v>
      </c>
      <c r="G190" s="60">
        <v>43395</v>
      </c>
      <c r="H190" s="61">
        <v>27.730770700000001</v>
      </c>
      <c r="I190" s="62">
        <v>114253251.72849999</v>
      </c>
      <c r="J190" s="63">
        <v>100</v>
      </c>
      <c r="K190" s="64">
        <v>0.78</v>
      </c>
      <c r="L190" s="65">
        <v>4.1350170118444431</v>
      </c>
      <c r="M190" s="64">
        <v>0.75</v>
      </c>
      <c r="N190" s="65">
        <v>3.3287312848138799</v>
      </c>
      <c r="O190" s="65">
        <f>H190*N190</f>
        <v>92.308283981090099</v>
      </c>
      <c r="P190" s="66">
        <v>44</v>
      </c>
      <c r="Q190" s="69" t="s">
        <v>347</v>
      </c>
      <c r="R190">
        <v>2015</v>
      </c>
      <c r="S190" t="str">
        <f t="shared" si="6"/>
        <v>ABOVE</v>
      </c>
    </row>
    <row r="191" spans="1:19" ht="15" thickBot="1" x14ac:dyDescent="0.4">
      <c r="A191" s="56" t="s">
        <v>351</v>
      </c>
      <c r="B191" s="57" t="s">
        <v>337</v>
      </c>
      <c r="C191" s="58" t="s">
        <v>176</v>
      </c>
      <c r="D191" s="58" t="s">
        <v>182</v>
      </c>
      <c r="E191" s="58" t="s">
        <v>178</v>
      </c>
      <c r="F191" s="59">
        <v>42097</v>
      </c>
      <c r="G191" s="60">
        <v>43040</v>
      </c>
      <c r="H191" s="61">
        <v>4.1782391800000003</v>
      </c>
      <c r="I191" s="62">
        <v>580484.18000000005</v>
      </c>
      <c r="J191" s="63">
        <v>100</v>
      </c>
      <c r="K191" s="64">
        <v>-0.71</v>
      </c>
      <c r="L191" s="65">
        <v>0.141775140722573</v>
      </c>
      <c r="M191" s="64">
        <v>-0.77</v>
      </c>
      <c r="N191" s="65">
        <v>8.5773805018508495E-2</v>
      </c>
      <c r="O191" s="65">
        <f>H191*N191</f>
        <v>0.35838347274601284</v>
      </c>
      <c r="P191" s="66">
        <v>31</v>
      </c>
      <c r="Q191" s="69" t="s">
        <v>180</v>
      </c>
      <c r="R191">
        <v>2015</v>
      </c>
      <c r="S191" t="str">
        <f t="shared" si="6"/>
        <v>BELOW</v>
      </c>
    </row>
    <row r="192" spans="1:19" ht="15" thickBot="1" x14ac:dyDescent="0.4">
      <c r="A192" s="58" t="s">
        <v>352</v>
      </c>
      <c r="B192" s="57" t="s">
        <v>337</v>
      </c>
      <c r="C192" s="58" t="s">
        <v>237</v>
      </c>
      <c r="D192" s="58" t="s">
        <v>186</v>
      </c>
      <c r="E192" s="58" t="s">
        <v>178</v>
      </c>
      <c r="F192" s="59">
        <v>42129</v>
      </c>
      <c r="G192" s="60">
        <v>45137</v>
      </c>
      <c r="H192" s="61">
        <v>7.94710787</v>
      </c>
      <c r="I192" s="62">
        <v>3732080.84</v>
      </c>
      <c r="J192" s="63">
        <v>71</v>
      </c>
      <c r="K192" s="64">
        <v>-7.0000000000000007E-2</v>
      </c>
      <c r="L192" s="65">
        <v>0.75578471272475301</v>
      </c>
      <c r="M192" s="64">
        <v>-0.12</v>
      </c>
      <c r="N192" s="65">
        <v>0.58224548278508304</v>
      </c>
      <c r="O192" s="65">
        <f>H191*N191</f>
        <v>0.35838347274601284</v>
      </c>
      <c r="P192" s="66">
        <v>99</v>
      </c>
      <c r="Q192" s="69" t="s">
        <v>180</v>
      </c>
      <c r="R192">
        <v>2015</v>
      </c>
      <c r="S192" t="str">
        <f t="shared" si="6"/>
        <v>ABOVE</v>
      </c>
    </row>
    <row r="193" spans="1:19" ht="15" thickBot="1" x14ac:dyDescent="0.4">
      <c r="A193" s="56" t="s">
        <v>353</v>
      </c>
      <c r="B193" s="57" t="s">
        <v>337</v>
      </c>
      <c r="C193" s="58" t="s">
        <v>176</v>
      </c>
      <c r="D193" s="58" t="s">
        <v>177</v>
      </c>
      <c r="E193" s="58" t="s">
        <v>178</v>
      </c>
      <c r="F193" s="59">
        <v>42152</v>
      </c>
      <c r="G193" s="60">
        <v>43663</v>
      </c>
      <c r="H193" s="61">
        <v>3.7372470749</v>
      </c>
      <c r="I193" s="62">
        <v>4237853.7372000003</v>
      </c>
      <c r="J193" s="63">
        <v>100</v>
      </c>
      <c r="K193" s="64">
        <v>7.0000000000000007E-2</v>
      </c>
      <c r="L193" s="65">
        <v>1.13388747455703</v>
      </c>
      <c r="M193" s="64">
        <v>-0.01</v>
      </c>
      <c r="N193" s="65">
        <v>0.88141013311124305</v>
      </c>
      <c r="O193" s="65">
        <f>H183*N183</f>
        <v>16.335614116199949</v>
      </c>
      <c r="P193" s="66">
        <v>50</v>
      </c>
      <c r="Q193" s="69" t="s">
        <v>354</v>
      </c>
      <c r="R193">
        <v>2015</v>
      </c>
      <c r="S193" t="str">
        <f t="shared" si="6"/>
        <v>ABOVE</v>
      </c>
    </row>
    <row r="194" spans="1:19" ht="15" thickBot="1" x14ac:dyDescent="0.4">
      <c r="A194" s="58" t="s">
        <v>355</v>
      </c>
      <c r="B194" s="57" t="s">
        <v>337</v>
      </c>
      <c r="C194" s="58" t="s">
        <v>176</v>
      </c>
      <c r="D194" s="58" t="s">
        <v>217</v>
      </c>
      <c r="E194" s="58" t="s">
        <v>178</v>
      </c>
      <c r="F194" s="59">
        <v>42153</v>
      </c>
      <c r="G194" s="60">
        <v>43979</v>
      </c>
      <c r="H194" s="61">
        <v>10.82973709</v>
      </c>
      <c r="I194" s="62">
        <v>22513080.25</v>
      </c>
      <c r="J194" s="63">
        <v>100</v>
      </c>
      <c r="K194" s="64">
        <v>0.22</v>
      </c>
      <c r="L194" s="65">
        <v>2.0788205718113142</v>
      </c>
      <c r="M194" s="64">
        <v>0.17</v>
      </c>
      <c r="N194" s="65">
        <v>1.7815747884718101</v>
      </c>
      <c r="O194" s="65">
        <f>H194*N194</f>
        <v>19.293986565322065</v>
      </c>
      <c r="P194" s="66">
        <v>71</v>
      </c>
      <c r="Q194" s="69" t="s">
        <v>180</v>
      </c>
      <c r="R194">
        <v>2015</v>
      </c>
      <c r="S194" t="str">
        <f t="shared" si="6"/>
        <v>ABOVE</v>
      </c>
    </row>
    <row r="195" spans="1:19" ht="15" thickBot="1" x14ac:dyDescent="0.4">
      <c r="A195" s="56" t="s">
        <v>356</v>
      </c>
      <c r="B195" s="57" t="s">
        <v>337</v>
      </c>
      <c r="C195" s="58" t="s">
        <v>176</v>
      </c>
      <c r="D195" s="58" t="s">
        <v>249</v>
      </c>
      <c r="E195" s="58" t="s">
        <v>254</v>
      </c>
      <c r="F195" s="59">
        <v>42202</v>
      </c>
      <c r="G195" s="60">
        <v>44042</v>
      </c>
      <c r="H195" s="61">
        <v>15.000999999999999</v>
      </c>
      <c r="I195" s="62">
        <v>27838447.109999999</v>
      </c>
      <c r="J195" s="63">
        <v>83</v>
      </c>
      <c r="K195" s="64">
        <v>0.24</v>
      </c>
      <c r="L195" s="65">
        <v>1.82743474502377</v>
      </c>
      <c r="M195" s="64">
        <v>0.18</v>
      </c>
      <c r="N195" s="65">
        <v>1.7501388412038199</v>
      </c>
      <c r="O195" s="65">
        <f>H196*N196</f>
        <v>8.1051320397101065</v>
      </c>
      <c r="P195" s="66">
        <v>70</v>
      </c>
      <c r="Q195" s="69" t="s">
        <v>180</v>
      </c>
      <c r="R195">
        <v>2015</v>
      </c>
      <c r="S195" t="str">
        <f t="shared" si="6"/>
        <v>ABOVE</v>
      </c>
    </row>
    <row r="196" spans="1:19" ht="15" thickBot="1" x14ac:dyDescent="0.4">
      <c r="A196" s="58" t="s">
        <v>357</v>
      </c>
      <c r="B196" s="57" t="s">
        <v>337</v>
      </c>
      <c r="C196" s="58" t="s">
        <v>176</v>
      </c>
      <c r="D196" s="58" t="s">
        <v>222</v>
      </c>
      <c r="E196" s="58" t="s">
        <v>254</v>
      </c>
      <c r="F196" s="59">
        <v>42209</v>
      </c>
      <c r="G196" s="60">
        <v>44174</v>
      </c>
      <c r="H196" s="61">
        <v>7.8777907000000003</v>
      </c>
      <c r="I196" s="62">
        <v>8283011.1799999997</v>
      </c>
      <c r="J196" s="63">
        <v>100</v>
      </c>
      <c r="K196" s="64">
        <v>0.04</v>
      </c>
      <c r="L196" s="65">
        <v>1.1783774847824999</v>
      </c>
      <c r="M196" s="64">
        <v>0.01</v>
      </c>
      <c r="N196" s="65">
        <v>1.0288585148257501</v>
      </c>
      <c r="O196" s="65">
        <f>H196*N196</f>
        <v>8.1051320397101065</v>
      </c>
      <c r="P196" s="66">
        <v>77</v>
      </c>
      <c r="Q196" s="69" t="s">
        <v>180</v>
      </c>
      <c r="R196">
        <v>2015</v>
      </c>
      <c r="S196" t="str">
        <f t="shared" ref="S196:S259" si="9">IF(P196&gt;=37,"ABOVE","BELOW")</f>
        <v>ABOVE</v>
      </c>
    </row>
    <row r="197" spans="1:19" ht="15" thickBot="1" x14ac:dyDescent="0.4">
      <c r="A197" s="56" t="s">
        <v>358</v>
      </c>
      <c r="B197" s="57" t="s">
        <v>337</v>
      </c>
      <c r="C197" s="58" t="s">
        <v>176</v>
      </c>
      <c r="D197" s="58" t="s">
        <v>186</v>
      </c>
      <c r="E197" s="58" t="s">
        <v>178</v>
      </c>
      <c r="F197" s="59">
        <v>42212</v>
      </c>
      <c r="G197" s="60">
        <v>43336</v>
      </c>
      <c r="H197" s="61">
        <v>3.3970294999999999</v>
      </c>
      <c r="I197" s="62">
        <v>7771480.04</v>
      </c>
      <c r="J197" s="63">
        <v>100</v>
      </c>
      <c r="K197" s="64">
        <v>0.3</v>
      </c>
      <c r="L197" s="65">
        <v>1.87154852128755</v>
      </c>
      <c r="M197" s="64">
        <v>0.24</v>
      </c>
      <c r="N197" s="65">
        <v>1.7140452201707801</v>
      </c>
      <c r="O197" s="65">
        <f>H197*N197</f>
        <v>5.8226621772541352</v>
      </c>
      <c r="P197" s="66">
        <v>39</v>
      </c>
      <c r="Q197" s="69" t="s">
        <v>180</v>
      </c>
      <c r="R197">
        <v>2015</v>
      </c>
      <c r="S197" t="str">
        <f t="shared" si="9"/>
        <v>ABOVE</v>
      </c>
    </row>
    <row r="198" spans="1:19" ht="15" thickBot="1" x14ac:dyDescent="0.4">
      <c r="A198" s="58" t="s">
        <v>359</v>
      </c>
      <c r="B198" s="57" t="s">
        <v>337</v>
      </c>
      <c r="C198" s="58" t="s">
        <v>176</v>
      </c>
      <c r="D198" s="58" t="s">
        <v>240</v>
      </c>
      <c r="E198" s="58" t="s">
        <v>259</v>
      </c>
      <c r="F198" s="59">
        <v>42244</v>
      </c>
      <c r="G198" s="60">
        <v>43100</v>
      </c>
      <c r="H198" s="61">
        <v>4.4327701900000003</v>
      </c>
      <c r="I198" s="62">
        <v>-1278573.72</v>
      </c>
      <c r="J198" s="63">
        <v>100</v>
      </c>
      <c r="K198" s="64">
        <v>-0.83</v>
      </c>
      <c r="L198" s="65">
        <v>-0.28717852178773801</v>
      </c>
      <c r="M198" s="64" t="s">
        <v>179</v>
      </c>
      <c r="N198" s="65">
        <v>-0.35327774880755403</v>
      </c>
      <c r="O198" s="65">
        <f>H198*N198</f>
        <v>-1.5659990737044336</v>
      </c>
      <c r="P198" s="66">
        <v>29</v>
      </c>
      <c r="Q198" s="69" t="s">
        <v>180</v>
      </c>
      <c r="R198">
        <v>2015</v>
      </c>
      <c r="S198" t="str">
        <f t="shared" si="9"/>
        <v>BELOW</v>
      </c>
    </row>
    <row r="199" spans="1:19" ht="15" thickBot="1" x14ac:dyDescent="0.4">
      <c r="A199" s="56" t="s">
        <v>359</v>
      </c>
      <c r="B199" s="57" t="s">
        <v>337</v>
      </c>
      <c r="C199" s="58" t="s">
        <v>237</v>
      </c>
      <c r="D199" s="58" t="s">
        <v>212</v>
      </c>
      <c r="E199" s="58" t="s">
        <v>178</v>
      </c>
      <c r="F199" s="59">
        <v>42332</v>
      </c>
      <c r="G199" s="60">
        <v>45137</v>
      </c>
      <c r="H199" s="61">
        <v>0.90058404079999999</v>
      </c>
      <c r="I199" s="62">
        <v>741184.87</v>
      </c>
      <c r="J199" s="63">
        <v>78</v>
      </c>
      <c r="K199" s="64">
        <v>0.01</v>
      </c>
      <c r="L199" s="65">
        <v>1.04508277778782</v>
      </c>
      <c r="M199" s="64">
        <v>-0.04</v>
      </c>
      <c r="N199" s="65">
        <v>0.88080884371774704</v>
      </c>
      <c r="O199" s="65">
        <f>H198*N198</f>
        <v>-1.5659990737044336</v>
      </c>
      <c r="P199" s="66">
        <v>93</v>
      </c>
      <c r="Q199" s="69" t="s">
        <v>180</v>
      </c>
      <c r="R199">
        <v>2015</v>
      </c>
      <c r="S199" t="str">
        <f t="shared" si="9"/>
        <v>ABOVE</v>
      </c>
    </row>
    <row r="200" spans="1:19" ht="15" thickBot="1" x14ac:dyDescent="0.4">
      <c r="A200" s="58" t="s">
        <v>360</v>
      </c>
      <c r="B200" s="57" t="s">
        <v>337</v>
      </c>
      <c r="C200" s="58" t="s">
        <v>237</v>
      </c>
      <c r="D200" s="58" t="s">
        <v>194</v>
      </c>
      <c r="E200" s="58" t="s">
        <v>178</v>
      </c>
      <c r="F200" s="59">
        <v>42332</v>
      </c>
      <c r="G200" s="60">
        <v>45137</v>
      </c>
      <c r="H200" s="61">
        <v>0.2015950091</v>
      </c>
      <c r="I200" s="62">
        <v>37772.1</v>
      </c>
      <c r="J200" s="63">
        <v>100</v>
      </c>
      <c r="K200" s="64">
        <v>-0.7</v>
      </c>
      <c r="L200" s="65">
        <v>0.181808771377131</v>
      </c>
      <c r="M200" s="64" t="s">
        <v>179</v>
      </c>
      <c r="N200" s="65">
        <v>-8.8077700827872397E-4</v>
      </c>
      <c r="O200" s="65">
        <f>H200*N200</f>
        <v>-1.7756024899902013E-4</v>
      </c>
      <c r="P200" s="66">
        <v>93</v>
      </c>
      <c r="Q200" s="69" t="s">
        <v>180</v>
      </c>
      <c r="R200">
        <v>2015</v>
      </c>
      <c r="S200" t="str">
        <f t="shared" si="9"/>
        <v>ABOVE</v>
      </c>
    </row>
    <row r="201" spans="1:19" ht="15" thickBot="1" x14ac:dyDescent="0.4">
      <c r="A201" s="56" t="s">
        <v>361</v>
      </c>
      <c r="B201" s="57" t="s">
        <v>337</v>
      </c>
      <c r="C201" s="58" t="s">
        <v>237</v>
      </c>
      <c r="D201" s="58" t="s">
        <v>362</v>
      </c>
      <c r="E201" s="58" t="s">
        <v>259</v>
      </c>
      <c r="F201" s="59">
        <v>42355</v>
      </c>
      <c r="G201" s="60">
        <v>45137</v>
      </c>
      <c r="H201" s="61">
        <v>55.702295069999998</v>
      </c>
      <c r="I201" s="62">
        <v>-1778718.47</v>
      </c>
      <c r="J201" s="63">
        <v>-4</v>
      </c>
      <c r="K201" s="64">
        <v>-7.0000000000000007E-2</v>
      </c>
      <c r="L201" s="65">
        <v>0.78017087583775802</v>
      </c>
      <c r="M201" s="64">
        <v>-0.08</v>
      </c>
      <c r="N201" s="65">
        <v>0.57247053155578398</v>
      </c>
      <c r="O201" s="65">
        <f>H201*N201</f>
        <v>31.887922467600024</v>
      </c>
      <c r="P201" s="66">
        <v>92</v>
      </c>
      <c r="Q201" s="69" t="s">
        <v>180</v>
      </c>
      <c r="R201">
        <v>2015</v>
      </c>
      <c r="S201" t="str">
        <f t="shared" si="9"/>
        <v>ABOVE</v>
      </c>
    </row>
    <row r="202" spans="1:19" ht="15" thickBot="1" x14ac:dyDescent="0.4">
      <c r="A202" s="58" t="s">
        <v>363</v>
      </c>
      <c r="B202" s="57" t="s">
        <v>337</v>
      </c>
      <c r="C202" s="58" t="s">
        <v>176</v>
      </c>
      <c r="D202" s="58" t="s">
        <v>194</v>
      </c>
      <c r="E202" s="58" t="s">
        <v>254</v>
      </c>
      <c r="F202" s="59">
        <v>42796</v>
      </c>
      <c r="G202" s="60">
        <v>43008</v>
      </c>
      <c r="H202" s="61">
        <v>32</v>
      </c>
      <c r="I202" s="62">
        <v>37827583.130000003</v>
      </c>
      <c r="J202" s="63">
        <v>100</v>
      </c>
      <c r="K202" s="64">
        <v>0.33</v>
      </c>
      <c r="L202" s="65">
        <v>1.1508718728125</v>
      </c>
      <c r="M202" s="64">
        <v>0.23</v>
      </c>
      <c r="N202" s="65">
        <v>1.1058858287787501</v>
      </c>
      <c r="O202" s="65">
        <f>H202*N202</f>
        <v>35.388346520920003</v>
      </c>
      <c r="P202" s="66">
        <v>7</v>
      </c>
      <c r="Q202" s="69" t="s">
        <v>180</v>
      </c>
      <c r="R202">
        <v>2017</v>
      </c>
      <c r="S202" t="str">
        <f t="shared" si="9"/>
        <v>BELOW</v>
      </c>
    </row>
    <row r="203" spans="1:19" ht="15" thickBot="1" x14ac:dyDescent="0.4">
      <c r="A203" s="56" t="s">
        <v>364</v>
      </c>
      <c r="B203" s="57" t="s">
        <v>365</v>
      </c>
      <c r="C203" s="58" t="s">
        <v>176</v>
      </c>
      <c r="D203" s="58" t="s">
        <v>222</v>
      </c>
      <c r="E203" s="58" t="s">
        <v>254</v>
      </c>
      <c r="F203" s="59">
        <v>42796</v>
      </c>
      <c r="G203" s="60">
        <v>43127</v>
      </c>
      <c r="H203" s="61">
        <v>3.4999995699999999</v>
      </c>
      <c r="I203" s="62">
        <v>4145414.48</v>
      </c>
      <c r="J203" s="63">
        <v>100</v>
      </c>
      <c r="K203" s="64">
        <v>0.23</v>
      </c>
      <c r="L203" s="65">
        <v>1.18440428275538</v>
      </c>
      <c r="M203" s="64">
        <v>0.17</v>
      </c>
      <c r="N203" s="65">
        <v>1.1308524514884399</v>
      </c>
      <c r="O203" s="65">
        <f>H204*N204</f>
        <v>13.873686541214772</v>
      </c>
      <c r="P203" s="66">
        <v>11</v>
      </c>
      <c r="Q203" s="69" t="s">
        <v>180</v>
      </c>
      <c r="R203">
        <v>2017</v>
      </c>
      <c r="S203" t="str">
        <f t="shared" si="9"/>
        <v>BELOW</v>
      </c>
    </row>
    <row r="204" spans="1:19" ht="15" thickBot="1" x14ac:dyDescent="0.4">
      <c r="A204" s="58" t="s">
        <v>366</v>
      </c>
      <c r="B204" s="57" t="s">
        <v>365</v>
      </c>
      <c r="C204" s="58" t="s">
        <v>176</v>
      </c>
      <c r="D204" s="58" t="s">
        <v>212</v>
      </c>
      <c r="E204" s="58" t="s">
        <v>178</v>
      </c>
      <c r="F204" s="59">
        <v>42837</v>
      </c>
      <c r="G204" s="60">
        <v>43833</v>
      </c>
      <c r="H204" s="61">
        <v>4.0712727800000001</v>
      </c>
      <c r="I204" s="62">
        <v>17541381.780000001</v>
      </c>
      <c r="J204" s="63">
        <v>100</v>
      </c>
      <c r="K204" s="64">
        <v>0.87</v>
      </c>
      <c r="L204" s="65">
        <v>4.0728735275707697</v>
      </c>
      <c r="M204" s="64">
        <v>0.74</v>
      </c>
      <c r="N204" s="65">
        <v>3.4077025271725399</v>
      </c>
      <c r="O204" s="65">
        <f>H204*N204</f>
        <v>13.873686541214772</v>
      </c>
      <c r="P204" s="66">
        <v>33</v>
      </c>
      <c r="Q204" s="69" t="s">
        <v>180</v>
      </c>
      <c r="R204">
        <v>2017</v>
      </c>
      <c r="S204" t="str">
        <f t="shared" si="9"/>
        <v>BELOW</v>
      </c>
    </row>
    <row r="205" spans="1:19" ht="15" thickBot="1" x14ac:dyDescent="0.4">
      <c r="A205" s="56" t="s">
        <v>367</v>
      </c>
      <c r="B205" s="57" t="s">
        <v>365</v>
      </c>
      <c r="C205" s="58" t="s">
        <v>176</v>
      </c>
      <c r="D205" s="58" t="s">
        <v>182</v>
      </c>
      <c r="E205" s="58" t="s">
        <v>259</v>
      </c>
      <c r="F205" s="59">
        <v>42853</v>
      </c>
      <c r="G205" s="60">
        <v>43845</v>
      </c>
      <c r="H205" s="61">
        <v>2.5584032798999998</v>
      </c>
      <c r="I205" s="62">
        <v>7877808.0854000002</v>
      </c>
      <c r="J205" s="63">
        <v>100</v>
      </c>
      <c r="K205" s="64">
        <v>0.87</v>
      </c>
      <c r="L205" s="65">
        <v>3.1182772278187101</v>
      </c>
      <c r="M205" s="64">
        <v>0.82</v>
      </c>
      <c r="N205" s="65">
        <v>2.7177182487284299</v>
      </c>
      <c r="O205" s="65">
        <f>H204*N204</f>
        <v>13.873686541214772</v>
      </c>
      <c r="P205" s="66">
        <v>33</v>
      </c>
      <c r="Q205" s="69" t="s">
        <v>368</v>
      </c>
      <c r="R205">
        <v>2017</v>
      </c>
      <c r="S205" t="str">
        <f t="shared" si="9"/>
        <v>BELOW</v>
      </c>
    </row>
    <row r="206" spans="1:19" ht="15" thickBot="1" x14ac:dyDescent="0.4">
      <c r="A206" s="58" t="s">
        <v>367</v>
      </c>
      <c r="B206" s="57" t="s">
        <v>365</v>
      </c>
      <c r="C206" s="58" t="s">
        <v>237</v>
      </c>
      <c r="D206" s="58" t="s">
        <v>240</v>
      </c>
      <c r="E206" s="58" t="s">
        <v>259</v>
      </c>
      <c r="F206" s="59">
        <v>42859</v>
      </c>
      <c r="G206" s="60">
        <v>45137</v>
      </c>
      <c r="H206" s="61">
        <v>22.917279749999999</v>
      </c>
      <c r="I206" s="62">
        <v>2051174.43</v>
      </c>
      <c r="J206" s="63">
        <v>20</v>
      </c>
      <c r="K206" s="64">
        <v>-0.15</v>
      </c>
      <c r="L206" s="65">
        <v>0.43858453270387399</v>
      </c>
      <c r="M206" s="64">
        <v>-0.18</v>
      </c>
      <c r="N206" s="65">
        <v>0.32704754884100001</v>
      </c>
      <c r="O206" s="65">
        <f>H206*N206</f>
        <v>7.4950401683409851</v>
      </c>
      <c r="P206" s="66">
        <v>75</v>
      </c>
      <c r="Q206" s="69" t="s">
        <v>180</v>
      </c>
      <c r="R206">
        <v>2017</v>
      </c>
      <c r="S206" t="str">
        <f t="shared" si="9"/>
        <v>ABOVE</v>
      </c>
    </row>
    <row r="207" spans="1:19" ht="15" thickBot="1" x14ac:dyDescent="0.4">
      <c r="A207" s="56" t="s">
        <v>369</v>
      </c>
      <c r="B207" s="57" t="s">
        <v>365</v>
      </c>
      <c r="C207" s="58" t="s">
        <v>237</v>
      </c>
      <c r="D207" s="58" t="s">
        <v>194</v>
      </c>
      <c r="E207" s="58" t="s">
        <v>259</v>
      </c>
      <c r="F207" s="59">
        <v>42923</v>
      </c>
      <c r="G207" s="60">
        <v>45137</v>
      </c>
      <c r="H207" s="61">
        <v>72.2545973</v>
      </c>
      <c r="I207" s="62">
        <v>881587.28</v>
      </c>
      <c r="J207" s="63">
        <v>0</v>
      </c>
      <c r="K207" s="64">
        <v>0.4</v>
      </c>
      <c r="L207" s="65">
        <v>5.3703382278517804</v>
      </c>
      <c r="M207" s="64">
        <v>0.34</v>
      </c>
      <c r="N207" s="65">
        <v>4.4124372407802799</v>
      </c>
      <c r="O207" s="65">
        <f>H207*N207</f>
        <v>318.81887594410227</v>
      </c>
      <c r="P207" s="66">
        <v>74</v>
      </c>
      <c r="Q207" s="69" t="s">
        <v>180</v>
      </c>
      <c r="R207">
        <v>2017</v>
      </c>
      <c r="S207" t="str">
        <f t="shared" si="9"/>
        <v>ABOVE</v>
      </c>
    </row>
    <row r="208" spans="1:19" ht="15" thickBot="1" x14ac:dyDescent="0.4">
      <c r="A208" s="58" t="s">
        <v>370</v>
      </c>
      <c r="B208" s="57" t="s">
        <v>365</v>
      </c>
      <c r="C208" s="58" t="s">
        <v>176</v>
      </c>
      <c r="D208" s="58" t="s">
        <v>186</v>
      </c>
      <c r="E208" s="58" t="s">
        <v>254</v>
      </c>
      <c r="F208" s="59">
        <v>42928</v>
      </c>
      <c r="G208" s="60">
        <v>43308</v>
      </c>
      <c r="H208" s="61">
        <v>19</v>
      </c>
      <c r="I208" s="62">
        <v>30010204.420000002</v>
      </c>
      <c r="J208" s="63">
        <v>100</v>
      </c>
      <c r="K208" s="64">
        <v>0.47</v>
      </c>
      <c r="L208" s="65">
        <v>1.5784844431578799</v>
      </c>
      <c r="M208" s="64">
        <v>0.37</v>
      </c>
      <c r="N208" s="65">
        <v>1.3838754808273199</v>
      </c>
      <c r="O208" s="65">
        <f>H208*N208</f>
        <v>26.293634135719078</v>
      </c>
      <c r="P208" s="66">
        <v>14</v>
      </c>
      <c r="Q208" s="69" t="s">
        <v>180</v>
      </c>
      <c r="R208">
        <v>2017</v>
      </c>
      <c r="S208" t="str">
        <f t="shared" si="9"/>
        <v>BELOW</v>
      </c>
    </row>
    <row r="209" spans="1:19" ht="15" thickBot="1" x14ac:dyDescent="0.4">
      <c r="A209" s="56" t="s">
        <v>371</v>
      </c>
      <c r="B209" s="57" t="s">
        <v>365</v>
      </c>
      <c r="C209" s="58" t="s">
        <v>237</v>
      </c>
      <c r="D209" s="58" t="s">
        <v>240</v>
      </c>
      <c r="E209" s="58" t="s">
        <v>254</v>
      </c>
      <c r="F209" s="59">
        <v>42930</v>
      </c>
      <c r="G209" s="60">
        <v>45137</v>
      </c>
      <c r="H209" s="61">
        <v>41.978775570000003</v>
      </c>
      <c r="I209" s="62">
        <v>52411857.829999998</v>
      </c>
      <c r="J209" s="63">
        <v>77</v>
      </c>
      <c r="K209" s="64">
        <v>0.2</v>
      </c>
      <c r="L209" s="65">
        <v>1.85583281881273</v>
      </c>
      <c r="M209" s="64">
        <v>0.15</v>
      </c>
      <c r="N209" s="65">
        <v>1.7107242873544799</v>
      </c>
      <c r="O209" s="65">
        <f>H209*N209</f>
        <v>71.814110921001912</v>
      </c>
      <c r="P209" s="66">
        <v>74</v>
      </c>
      <c r="Q209" s="69" t="s">
        <v>180</v>
      </c>
      <c r="R209">
        <v>2017</v>
      </c>
      <c r="S209" t="str">
        <f t="shared" si="9"/>
        <v>ABOVE</v>
      </c>
    </row>
    <row r="210" spans="1:19" ht="15" thickBot="1" x14ac:dyDescent="0.4">
      <c r="A210" s="58" t="s">
        <v>372</v>
      </c>
      <c r="B210" s="57" t="s">
        <v>365</v>
      </c>
      <c r="C210" s="58" t="s">
        <v>237</v>
      </c>
      <c r="D210" s="58" t="s">
        <v>222</v>
      </c>
      <c r="E210" s="58" t="s">
        <v>254</v>
      </c>
      <c r="F210" s="59">
        <v>42962</v>
      </c>
      <c r="G210" s="60">
        <v>45137</v>
      </c>
      <c r="H210" s="61">
        <v>28.737140910000001</v>
      </c>
      <c r="I210" s="62">
        <v>18577277.07</v>
      </c>
      <c r="J210" s="63">
        <v>30</v>
      </c>
      <c r="K210" s="64">
        <v>0.15</v>
      </c>
      <c r="L210" s="65">
        <v>2.13752187584871</v>
      </c>
      <c r="M210" s="64">
        <v>0.11</v>
      </c>
      <c r="N210" s="65">
        <v>1.81178277483744</v>
      </c>
      <c r="O210" s="65">
        <f>H210*N210</f>
        <v>52.065456898814318</v>
      </c>
      <c r="P210" s="66">
        <v>72</v>
      </c>
      <c r="Q210" s="69" t="s">
        <v>180</v>
      </c>
      <c r="R210">
        <v>2017</v>
      </c>
      <c r="S210" t="str">
        <f t="shared" si="9"/>
        <v>ABOVE</v>
      </c>
    </row>
    <row r="211" spans="1:19" ht="15" thickBot="1" x14ac:dyDescent="0.4">
      <c r="A211" s="56" t="s">
        <v>373</v>
      </c>
      <c r="B211" s="57" t="s">
        <v>365</v>
      </c>
      <c r="C211" s="58" t="s">
        <v>237</v>
      </c>
      <c r="D211" s="58" t="s">
        <v>240</v>
      </c>
      <c r="E211" s="58" t="s">
        <v>178</v>
      </c>
      <c r="F211" s="59">
        <v>43000</v>
      </c>
      <c r="G211" s="60">
        <v>45137</v>
      </c>
      <c r="H211" s="61">
        <v>1.31920719</v>
      </c>
      <c r="I211" s="62">
        <v>-10035.830000000002</v>
      </c>
      <c r="J211" s="63">
        <v>-3</v>
      </c>
      <c r="K211" s="64">
        <v>-0.23</v>
      </c>
      <c r="L211" s="65">
        <v>0.21873870372728099</v>
      </c>
      <c r="M211" s="64">
        <v>-0.27</v>
      </c>
      <c r="N211" s="65">
        <v>0.102871871117747</v>
      </c>
      <c r="O211" s="65">
        <f>H201*N201</f>
        <v>31.887922467600024</v>
      </c>
      <c r="P211" s="66">
        <v>70</v>
      </c>
      <c r="Q211" s="69" t="s">
        <v>180</v>
      </c>
      <c r="R211">
        <v>2017</v>
      </c>
      <c r="S211" t="str">
        <f t="shared" si="9"/>
        <v>ABOVE</v>
      </c>
    </row>
    <row r="212" spans="1:19" ht="15" thickBot="1" x14ac:dyDescent="0.4">
      <c r="A212" s="58" t="s">
        <v>374</v>
      </c>
      <c r="B212" s="57" t="s">
        <v>365</v>
      </c>
      <c r="C212" s="58" t="s">
        <v>176</v>
      </c>
      <c r="D212" s="58" t="s">
        <v>240</v>
      </c>
      <c r="E212" s="58" t="s">
        <v>259</v>
      </c>
      <c r="F212" s="59">
        <v>43010</v>
      </c>
      <c r="G212" s="60">
        <v>43676</v>
      </c>
      <c r="H212" s="61">
        <v>54.870171970000001</v>
      </c>
      <c r="I212" s="62">
        <v>-37327.519999999997</v>
      </c>
      <c r="J212" s="63">
        <v>100</v>
      </c>
      <c r="K212" s="64">
        <v>-0.77</v>
      </c>
      <c r="L212" s="65">
        <v>-7.8041213723124803E-4</v>
      </c>
      <c r="M212" s="64" t="s">
        <v>179</v>
      </c>
      <c r="N212" s="65">
        <v>-0.101273502822748</v>
      </c>
      <c r="O212" s="65">
        <f>H212*N212</f>
        <v>-5.5568945158884633</v>
      </c>
      <c r="P212" s="66">
        <v>21</v>
      </c>
      <c r="Q212" s="69" t="s">
        <v>180</v>
      </c>
      <c r="R212">
        <v>2017</v>
      </c>
      <c r="S212" t="str">
        <f t="shared" si="9"/>
        <v>BELOW</v>
      </c>
    </row>
    <row r="213" spans="1:19" ht="15" thickBot="1" x14ac:dyDescent="0.4">
      <c r="A213" s="56" t="s">
        <v>375</v>
      </c>
      <c r="B213" s="57" t="s">
        <v>365</v>
      </c>
      <c r="C213" s="58" t="s">
        <v>237</v>
      </c>
      <c r="D213" s="58" t="s">
        <v>240</v>
      </c>
      <c r="E213" s="58" t="s">
        <v>259</v>
      </c>
      <c r="F213" s="59">
        <v>43049</v>
      </c>
      <c r="G213" s="60">
        <v>45137</v>
      </c>
      <c r="H213" s="61">
        <v>34.198720850000001</v>
      </c>
      <c r="I213" s="62">
        <v>41027177.380000003</v>
      </c>
      <c r="J213" s="63">
        <v>100</v>
      </c>
      <c r="K213" s="64">
        <v>0.05</v>
      </c>
      <c r="L213" s="65">
        <v>1.18874388505451</v>
      </c>
      <c r="M213" s="64">
        <v>0.02</v>
      </c>
      <c r="N213" s="65">
        <v>1.0717878884818299</v>
      </c>
      <c r="O213" s="65">
        <f>H214*N214</f>
        <v>25.211794085514963</v>
      </c>
      <c r="P213" s="66">
        <v>79</v>
      </c>
      <c r="Q213" s="69" t="s">
        <v>180</v>
      </c>
      <c r="R213">
        <v>2017</v>
      </c>
      <c r="S213" t="str">
        <f t="shared" si="9"/>
        <v>ABOVE</v>
      </c>
    </row>
    <row r="214" spans="1:19" ht="15" thickBot="1" x14ac:dyDescent="0.4">
      <c r="A214" s="58" t="s">
        <v>376</v>
      </c>
      <c r="B214" s="57" t="s">
        <v>365</v>
      </c>
      <c r="C214" s="58" t="s">
        <v>176</v>
      </c>
      <c r="D214" s="58" t="s">
        <v>240</v>
      </c>
      <c r="E214" s="58" t="s">
        <v>178</v>
      </c>
      <c r="F214" s="59">
        <v>43064</v>
      </c>
      <c r="G214" s="60">
        <v>43545</v>
      </c>
      <c r="H214" s="61">
        <v>12.15</v>
      </c>
      <c r="I214" s="62">
        <v>28437841.410300002</v>
      </c>
      <c r="J214" s="63">
        <v>88</v>
      </c>
      <c r="K214" s="64">
        <v>0.5</v>
      </c>
      <c r="L214" s="65">
        <v>2.4552348488711799</v>
      </c>
      <c r="M214" s="64">
        <v>0.45</v>
      </c>
      <c r="N214" s="65">
        <v>2.0750447807008201</v>
      </c>
      <c r="O214" s="65">
        <f>H204*N204</f>
        <v>13.873686541214772</v>
      </c>
      <c r="P214" s="66">
        <v>28</v>
      </c>
      <c r="Q214" s="69" t="s">
        <v>180</v>
      </c>
      <c r="R214">
        <v>2017</v>
      </c>
      <c r="S214" t="str">
        <f t="shared" si="9"/>
        <v>BELOW</v>
      </c>
    </row>
    <row r="215" spans="1:19" ht="15" thickBot="1" x14ac:dyDescent="0.4">
      <c r="A215" s="56" t="s">
        <v>377</v>
      </c>
      <c r="B215" s="57" t="s">
        <v>365</v>
      </c>
      <c r="C215" s="58" t="s">
        <v>237</v>
      </c>
      <c r="D215" s="58" t="s">
        <v>362</v>
      </c>
      <c r="E215" s="58" t="s">
        <v>259</v>
      </c>
      <c r="F215" s="59">
        <v>43086</v>
      </c>
      <c r="G215" s="60">
        <v>45137</v>
      </c>
      <c r="H215" s="61">
        <v>14.000054720000001</v>
      </c>
      <c r="I215" s="62">
        <v>2182847.2199999997</v>
      </c>
      <c r="J215" s="63">
        <v>10</v>
      </c>
      <c r="K215" s="64">
        <v>0.08</v>
      </c>
      <c r="L215" s="65">
        <v>1.7037878882201101</v>
      </c>
      <c r="M215" s="64">
        <v>0.05</v>
      </c>
      <c r="N215" s="65">
        <v>1.3777480813874701</v>
      </c>
      <c r="O215" s="65">
        <f>H215*N215</f>
        <v>19.288548529799595</v>
      </c>
      <c r="P215" s="66">
        <v>80</v>
      </c>
      <c r="Q215" s="69" t="s">
        <v>180</v>
      </c>
      <c r="R215">
        <v>2017</v>
      </c>
      <c r="S215" t="str">
        <f t="shared" si="9"/>
        <v>ABOVE</v>
      </c>
    </row>
    <row r="216" spans="1:19" ht="15" thickBot="1" x14ac:dyDescent="0.4">
      <c r="A216" s="58" t="s">
        <v>378</v>
      </c>
      <c r="B216" s="57" t="s">
        <v>365</v>
      </c>
      <c r="C216" s="58" t="s">
        <v>176</v>
      </c>
      <c r="D216" s="58" t="s">
        <v>240</v>
      </c>
      <c r="E216" s="58" t="s">
        <v>178</v>
      </c>
      <c r="F216" s="59">
        <v>43090</v>
      </c>
      <c r="G216" s="60">
        <v>44127</v>
      </c>
      <c r="H216" s="61">
        <v>9.0971879315000006</v>
      </c>
      <c r="I216" s="62">
        <v>13277123.428300001</v>
      </c>
      <c r="J216" s="63">
        <v>100</v>
      </c>
      <c r="K216" s="64">
        <v>0.14000000000000001</v>
      </c>
      <c r="L216" s="65">
        <v>1.4584755577420001</v>
      </c>
      <c r="M216" s="64">
        <v>0.1</v>
      </c>
      <c r="N216" s="65">
        <v>1.28707558588474</v>
      </c>
      <c r="O216" s="65">
        <f>H206*N206</f>
        <v>7.4950401683409851</v>
      </c>
      <c r="P216" s="66">
        <v>47</v>
      </c>
      <c r="Q216" s="69" t="s">
        <v>260</v>
      </c>
      <c r="R216">
        <v>2017</v>
      </c>
      <c r="S216" t="str">
        <f t="shared" si="9"/>
        <v>ABOVE</v>
      </c>
    </row>
    <row r="217" spans="1:19" ht="15" thickBot="1" x14ac:dyDescent="0.4">
      <c r="A217" s="56" t="s">
        <v>379</v>
      </c>
      <c r="B217" s="57" t="s">
        <v>365</v>
      </c>
      <c r="C217" s="58" t="s">
        <v>176</v>
      </c>
      <c r="D217" s="58" t="s">
        <v>194</v>
      </c>
      <c r="E217" s="58" t="s">
        <v>259</v>
      </c>
      <c r="F217" s="59">
        <v>43146</v>
      </c>
      <c r="G217" s="60">
        <v>43745</v>
      </c>
      <c r="H217" s="61">
        <v>20.948494</v>
      </c>
      <c r="I217" s="62">
        <v>4737430.7873</v>
      </c>
      <c r="J217" s="63">
        <v>100</v>
      </c>
      <c r="K217" s="64">
        <v>-0.78</v>
      </c>
      <c r="L217" s="65">
        <v>0.221372887827743</v>
      </c>
      <c r="M217" s="64" t="s">
        <v>179</v>
      </c>
      <c r="N217" s="65">
        <v>0.17007784754572799</v>
      </c>
      <c r="O217" s="65">
        <f>H217*N217</f>
        <v>3.5628747688445976</v>
      </c>
      <c r="P217" s="66">
        <v>20</v>
      </c>
      <c r="Q217" s="69" t="s">
        <v>335</v>
      </c>
      <c r="R217">
        <v>2018</v>
      </c>
      <c r="S217" t="str">
        <f t="shared" si="9"/>
        <v>BELOW</v>
      </c>
    </row>
    <row r="218" spans="1:19" ht="15" thickBot="1" x14ac:dyDescent="0.4">
      <c r="A218" s="58" t="s">
        <v>380</v>
      </c>
      <c r="B218" s="57" t="s">
        <v>365</v>
      </c>
      <c r="C218" s="58" t="s">
        <v>237</v>
      </c>
      <c r="D218" s="58" t="s">
        <v>249</v>
      </c>
      <c r="E218" s="58" t="s">
        <v>259</v>
      </c>
      <c r="F218" s="59">
        <v>43168</v>
      </c>
      <c r="G218" s="60">
        <v>45137</v>
      </c>
      <c r="H218" s="61">
        <v>85.23</v>
      </c>
      <c r="I218" s="62">
        <v>37841237.299999997</v>
      </c>
      <c r="J218" s="63">
        <v>27</v>
      </c>
      <c r="K218" s="64">
        <v>0.17</v>
      </c>
      <c r="L218" s="65">
        <v>1.77837183007805</v>
      </c>
      <c r="M218" s="64">
        <v>0.12</v>
      </c>
      <c r="N218" s="65">
        <v>1.4778883378118</v>
      </c>
      <c r="O218" s="65">
        <f>H208*N208</f>
        <v>26.293634135719078</v>
      </c>
      <c r="P218" s="66">
        <v>75</v>
      </c>
      <c r="Q218" s="69" t="s">
        <v>180</v>
      </c>
      <c r="R218">
        <v>2018</v>
      </c>
      <c r="S218" t="str">
        <f t="shared" si="9"/>
        <v>ABOVE</v>
      </c>
    </row>
    <row r="219" spans="1:19" ht="15" thickBot="1" x14ac:dyDescent="0.4">
      <c r="A219" s="56" t="s">
        <v>380</v>
      </c>
      <c r="B219" s="57" t="s">
        <v>365</v>
      </c>
      <c r="C219" s="58" t="s">
        <v>237</v>
      </c>
      <c r="D219" s="58" t="s">
        <v>194</v>
      </c>
      <c r="E219" s="58" t="s">
        <v>259</v>
      </c>
      <c r="F219" s="59">
        <v>43194</v>
      </c>
      <c r="G219" s="60">
        <v>45137</v>
      </c>
      <c r="H219" s="61">
        <v>50.200351407799999</v>
      </c>
      <c r="I219" s="62">
        <v>3807748.0057000001</v>
      </c>
      <c r="J219" s="63">
        <v>13</v>
      </c>
      <c r="K219" s="64">
        <v>-0.18</v>
      </c>
      <c r="L219" s="65">
        <v>0.57878773385242799</v>
      </c>
      <c r="M219" s="64">
        <v>-0.21</v>
      </c>
      <c r="N219" s="65">
        <v>0.50887710782583195</v>
      </c>
      <c r="O219" s="65">
        <f>H219*N219</f>
        <v>25.545809636241696</v>
      </c>
      <c r="P219" s="66">
        <v>74</v>
      </c>
      <c r="Q219" s="69" t="s">
        <v>335</v>
      </c>
      <c r="R219">
        <v>2018</v>
      </c>
      <c r="S219" t="str">
        <f t="shared" si="9"/>
        <v>ABOVE</v>
      </c>
    </row>
    <row r="220" spans="1:19" ht="15" thickBot="1" x14ac:dyDescent="0.4">
      <c r="A220" s="58" t="s">
        <v>381</v>
      </c>
      <c r="B220" s="57" t="s">
        <v>365</v>
      </c>
      <c r="C220" s="58" t="s">
        <v>176</v>
      </c>
      <c r="D220" s="58" t="s">
        <v>177</v>
      </c>
      <c r="E220" s="58" t="s">
        <v>178</v>
      </c>
      <c r="F220" s="59">
        <v>43227</v>
      </c>
      <c r="G220" s="60">
        <v>43819</v>
      </c>
      <c r="H220" s="61">
        <v>8.8577388880000001</v>
      </c>
      <c r="I220" s="62">
        <v>14283815.400800001</v>
      </c>
      <c r="J220" s="63">
        <v>100</v>
      </c>
      <c r="K220" s="64">
        <v>0.37</v>
      </c>
      <c r="L220" s="65">
        <v>1.7137205747777799</v>
      </c>
      <c r="M220" s="64">
        <v>0.3</v>
      </c>
      <c r="N220" s="65">
        <v>1.4078850307701101</v>
      </c>
      <c r="O220" s="65">
        <f>H210*N210</f>
        <v>52.065456898814318</v>
      </c>
      <c r="P220" s="66">
        <v>20</v>
      </c>
      <c r="Q220" s="69" t="s">
        <v>347</v>
      </c>
      <c r="R220">
        <v>2018</v>
      </c>
      <c r="S220" t="str">
        <f t="shared" si="9"/>
        <v>BELOW</v>
      </c>
    </row>
    <row r="221" spans="1:19" ht="15" thickBot="1" x14ac:dyDescent="0.4">
      <c r="A221" s="56" t="s">
        <v>382</v>
      </c>
      <c r="B221" s="57" t="s">
        <v>365</v>
      </c>
      <c r="C221" s="58" t="s">
        <v>237</v>
      </c>
      <c r="D221" s="58" t="s">
        <v>240</v>
      </c>
      <c r="E221" s="58" t="s">
        <v>259</v>
      </c>
      <c r="F221" s="59">
        <v>43283</v>
      </c>
      <c r="G221" s="60">
        <v>45137</v>
      </c>
      <c r="H221" s="61">
        <v>4.4349999999999996</v>
      </c>
      <c r="I221" s="62">
        <v>8733877.4800000004</v>
      </c>
      <c r="J221" s="63">
        <v>41</v>
      </c>
      <c r="K221" s="64">
        <v>0.4</v>
      </c>
      <c r="L221" s="65">
        <v>4.8273045021871503</v>
      </c>
      <c r="M221" s="64">
        <v>0.34</v>
      </c>
      <c r="N221" s="65">
        <v>3.8824521132581702</v>
      </c>
      <c r="O221" s="65">
        <f>H221*N221</f>
        <v>17.218675122299985</v>
      </c>
      <c r="P221" s="66">
        <v>71</v>
      </c>
      <c r="Q221" s="69" t="s">
        <v>180</v>
      </c>
      <c r="R221">
        <v>2018</v>
      </c>
      <c r="S221" t="str">
        <f t="shared" si="9"/>
        <v>ABOVE</v>
      </c>
    </row>
    <row r="222" spans="1:19" ht="15" thickBot="1" x14ac:dyDescent="0.4">
      <c r="A222" s="58" t="s">
        <v>383</v>
      </c>
      <c r="B222" s="57" t="s">
        <v>365</v>
      </c>
      <c r="C222" s="58" t="s">
        <v>237</v>
      </c>
      <c r="D222" s="58" t="s">
        <v>249</v>
      </c>
      <c r="E222" s="58" t="s">
        <v>259</v>
      </c>
      <c r="F222" s="59">
        <v>43368</v>
      </c>
      <c r="G222" s="60">
        <v>45137</v>
      </c>
      <c r="H222" s="61">
        <v>1.5783700000000001</v>
      </c>
      <c r="I222" s="62">
        <v>2778475.8442000002</v>
      </c>
      <c r="J222" s="63">
        <v>80</v>
      </c>
      <c r="K222" s="64">
        <v>0.74</v>
      </c>
      <c r="L222" s="65">
        <v>1.8748332372072001</v>
      </c>
      <c r="M222" s="64">
        <v>0.74</v>
      </c>
      <c r="N222" s="65">
        <v>1.7844438478815701</v>
      </c>
      <c r="O222" s="65">
        <f>H212*N212</f>
        <v>-5.5568945158884633</v>
      </c>
      <c r="P222" s="66">
        <v>58</v>
      </c>
      <c r="Q222" s="67" t="s">
        <v>335</v>
      </c>
      <c r="R222">
        <v>2018</v>
      </c>
      <c r="S222" t="str">
        <f t="shared" si="9"/>
        <v>ABOVE</v>
      </c>
    </row>
    <row r="223" spans="1:19" ht="15" thickBot="1" x14ac:dyDescent="0.4">
      <c r="A223" s="56" t="s">
        <v>384</v>
      </c>
      <c r="B223" s="57" t="s">
        <v>365</v>
      </c>
      <c r="C223" s="58" t="s">
        <v>237</v>
      </c>
      <c r="D223" s="58" t="s">
        <v>240</v>
      </c>
      <c r="E223" s="58" t="s">
        <v>259</v>
      </c>
      <c r="F223" s="59">
        <v>43390</v>
      </c>
      <c r="G223" s="60">
        <v>45137</v>
      </c>
      <c r="H223" s="61">
        <v>54.033000000000001</v>
      </c>
      <c r="I223" s="62">
        <v>287144.09999999998</v>
      </c>
      <c r="J223" s="63">
        <v>0</v>
      </c>
      <c r="K223" s="64">
        <v>7.0000000000000007E-2</v>
      </c>
      <c r="L223" s="65">
        <v>1.20388757713248</v>
      </c>
      <c r="M223" s="64">
        <v>0.03</v>
      </c>
      <c r="N223" s="65">
        <v>1.1058884875828701</v>
      </c>
      <c r="O223" s="65">
        <f>H223*N223</f>
        <v>59.754472649565223</v>
      </c>
      <c r="P223" s="66">
        <v>57</v>
      </c>
      <c r="Q223" s="69" t="s">
        <v>180</v>
      </c>
      <c r="R223">
        <v>2018</v>
      </c>
      <c r="S223" t="str">
        <f t="shared" si="9"/>
        <v>ABOVE</v>
      </c>
    </row>
    <row r="224" spans="1:19" ht="15" thickBot="1" x14ac:dyDescent="0.4">
      <c r="A224" s="58" t="s">
        <v>385</v>
      </c>
      <c r="B224" s="57" t="s">
        <v>365</v>
      </c>
      <c r="C224" s="58" t="s">
        <v>176</v>
      </c>
      <c r="D224" s="58" t="s">
        <v>186</v>
      </c>
      <c r="E224" s="58" t="s">
        <v>259</v>
      </c>
      <c r="F224" s="59">
        <v>43451</v>
      </c>
      <c r="G224" s="60">
        <v>44154</v>
      </c>
      <c r="H224" s="61">
        <v>2.3077884191</v>
      </c>
      <c r="I224" s="62">
        <v>1853515.5474</v>
      </c>
      <c r="J224" s="63">
        <v>100</v>
      </c>
      <c r="K224" s="64">
        <v>-0.18</v>
      </c>
      <c r="L224" s="65">
        <v>0.80350478082723298</v>
      </c>
      <c r="M224" s="64">
        <v>-0.25</v>
      </c>
      <c r="N224" s="65">
        <v>0.75785777870856996</v>
      </c>
      <c r="O224" s="65">
        <f>H223*N223</f>
        <v>59.754472649565223</v>
      </c>
      <c r="P224" s="66">
        <v>23</v>
      </c>
      <c r="Q224" s="69" t="s">
        <v>347</v>
      </c>
      <c r="R224">
        <v>2018</v>
      </c>
      <c r="S224" t="str">
        <f t="shared" si="9"/>
        <v>BELOW</v>
      </c>
    </row>
    <row r="225" spans="1:19" ht="15" thickBot="1" x14ac:dyDescent="0.4">
      <c r="A225" s="56" t="s">
        <v>386</v>
      </c>
      <c r="B225" s="57" t="s">
        <v>365</v>
      </c>
      <c r="C225" s="58" t="s">
        <v>176</v>
      </c>
      <c r="D225" s="58" t="s">
        <v>222</v>
      </c>
      <c r="E225" s="58" t="s">
        <v>254</v>
      </c>
      <c r="F225" s="59">
        <v>43503</v>
      </c>
      <c r="G225" s="60">
        <v>44176</v>
      </c>
      <c r="H225" s="61">
        <v>17.5</v>
      </c>
      <c r="I225" s="62">
        <v>24717827.449999999</v>
      </c>
      <c r="J225" s="63">
        <v>100</v>
      </c>
      <c r="K225" s="64">
        <v>0.3</v>
      </c>
      <c r="L225" s="65">
        <v>1.4818348878787</v>
      </c>
      <c r="M225" s="64">
        <v>0.23</v>
      </c>
      <c r="N225" s="65">
        <v>1.37123032578788</v>
      </c>
      <c r="O225" s="65">
        <f>H225*N225</f>
        <v>23.996530701287899</v>
      </c>
      <c r="P225" s="66">
        <v>22</v>
      </c>
      <c r="Q225" s="69" t="s">
        <v>180</v>
      </c>
      <c r="R225">
        <v>2019</v>
      </c>
      <c r="S225" t="str">
        <f t="shared" si="9"/>
        <v>BELOW</v>
      </c>
    </row>
    <row r="226" spans="1:19" ht="15" thickBot="1" x14ac:dyDescent="0.4">
      <c r="A226" s="58" t="s">
        <v>387</v>
      </c>
      <c r="B226" s="57" t="s">
        <v>365</v>
      </c>
      <c r="C226" s="58" t="s">
        <v>237</v>
      </c>
      <c r="D226" s="58" t="s">
        <v>182</v>
      </c>
      <c r="E226" s="58" t="s">
        <v>259</v>
      </c>
      <c r="F226" s="59">
        <v>43511</v>
      </c>
      <c r="G226" s="60">
        <v>45137</v>
      </c>
      <c r="H226" s="61">
        <v>13.788052499999999</v>
      </c>
      <c r="I226" s="62">
        <v>7827075.7384000001</v>
      </c>
      <c r="J226" s="63">
        <v>18</v>
      </c>
      <c r="K226" s="64">
        <v>0.28000000000000003</v>
      </c>
      <c r="L226" s="65">
        <v>2.7015725841741798</v>
      </c>
      <c r="M226" s="64">
        <v>0.23</v>
      </c>
      <c r="N226" s="65">
        <v>2.2800788882324401</v>
      </c>
      <c r="O226" s="65">
        <f>H227*N227</f>
        <v>3.6062202692337531</v>
      </c>
      <c r="P226" s="66">
        <v>53</v>
      </c>
      <c r="Q226" s="69" t="s">
        <v>368</v>
      </c>
      <c r="R226">
        <v>2019</v>
      </c>
      <c r="S226" t="str">
        <f t="shared" si="9"/>
        <v>ABOVE</v>
      </c>
    </row>
    <row r="227" spans="1:19" ht="15" thickBot="1" x14ac:dyDescent="0.4">
      <c r="A227" s="56" t="s">
        <v>388</v>
      </c>
      <c r="B227" s="57" t="s">
        <v>365</v>
      </c>
      <c r="C227" s="58" t="s">
        <v>237</v>
      </c>
      <c r="D227" s="58" t="s">
        <v>222</v>
      </c>
      <c r="E227" s="58" t="s">
        <v>254</v>
      </c>
      <c r="F227" s="59">
        <v>43572</v>
      </c>
      <c r="G227" s="60">
        <v>45137</v>
      </c>
      <c r="H227" s="61">
        <v>5.0874709121000006</v>
      </c>
      <c r="I227" s="62">
        <v>235837.4307</v>
      </c>
      <c r="J227" s="63">
        <v>7</v>
      </c>
      <c r="K227" s="64">
        <v>-7.0000000000000007E-2</v>
      </c>
      <c r="L227" s="65">
        <v>0.78250350222371101</v>
      </c>
      <c r="M227" s="64">
        <v>-0.08</v>
      </c>
      <c r="N227" s="65">
        <v>0.70884341778873805</v>
      </c>
      <c r="O227" s="65">
        <f>H226*N226</f>
        <v>31.437847415090513</v>
      </c>
      <c r="P227" s="66">
        <v>51</v>
      </c>
      <c r="Q227" s="69" t="s">
        <v>368</v>
      </c>
      <c r="R227">
        <v>2019</v>
      </c>
      <c r="S227" t="str">
        <f t="shared" si="9"/>
        <v>ABOVE</v>
      </c>
    </row>
    <row r="228" spans="1:19" ht="15" thickBot="1" x14ac:dyDescent="0.4">
      <c r="A228" s="58" t="s">
        <v>389</v>
      </c>
      <c r="B228" s="57" t="s">
        <v>365</v>
      </c>
      <c r="C228" s="58" t="s">
        <v>237</v>
      </c>
      <c r="D228" s="58" t="s">
        <v>194</v>
      </c>
      <c r="E228" s="58" t="s">
        <v>259</v>
      </c>
      <c r="F228" s="59">
        <v>43661</v>
      </c>
      <c r="G228" s="60">
        <v>45137</v>
      </c>
      <c r="H228" s="61">
        <v>4.0054031200000004</v>
      </c>
      <c r="I228" s="62">
        <v>4527785.05</v>
      </c>
      <c r="J228" s="63">
        <v>100</v>
      </c>
      <c r="K228" s="64">
        <v>7.0000000000000007E-2</v>
      </c>
      <c r="L228" s="65">
        <v>1.13014718228811</v>
      </c>
      <c r="M228" s="64">
        <v>0.01</v>
      </c>
      <c r="N228" s="65">
        <v>1.0148818774481301</v>
      </c>
      <c r="O228" s="65">
        <f>H228*N228</f>
        <v>4.065011038362198</v>
      </c>
      <c r="P228" s="66">
        <v>48</v>
      </c>
      <c r="Q228" s="69" t="s">
        <v>180</v>
      </c>
      <c r="R228">
        <v>2019</v>
      </c>
      <c r="S228" t="str">
        <f t="shared" si="9"/>
        <v>ABOVE</v>
      </c>
    </row>
    <row r="229" spans="1:19" ht="15" thickBot="1" x14ac:dyDescent="0.4">
      <c r="A229" s="56" t="s">
        <v>389</v>
      </c>
      <c r="B229" s="57" t="s">
        <v>365</v>
      </c>
      <c r="C229" s="58" t="s">
        <v>176</v>
      </c>
      <c r="D229" s="58" t="s">
        <v>177</v>
      </c>
      <c r="E229" s="58" t="s">
        <v>254</v>
      </c>
      <c r="F229" s="59">
        <v>43747</v>
      </c>
      <c r="G229" s="60">
        <v>44407</v>
      </c>
      <c r="H229" s="61">
        <v>44.094999999999999</v>
      </c>
      <c r="I229" s="62">
        <v>83143784.352799997</v>
      </c>
      <c r="J229" s="63">
        <v>100</v>
      </c>
      <c r="K229" s="64">
        <v>0.45</v>
      </c>
      <c r="L229" s="65">
        <v>1.88557037731818</v>
      </c>
      <c r="M229" s="64">
        <v>0.37</v>
      </c>
      <c r="N229" s="65">
        <v>1.77447708772752</v>
      </c>
      <c r="O229" s="65">
        <f>H229*N229</f>
        <v>78.245567183344988</v>
      </c>
      <c r="P229" s="66">
        <v>21</v>
      </c>
      <c r="Q229" s="69" t="s">
        <v>368</v>
      </c>
      <c r="R229">
        <v>2019</v>
      </c>
      <c r="S229" t="str">
        <f t="shared" si="9"/>
        <v>BELOW</v>
      </c>
    </row>
    <row r="230" spans="1:19" ht="15" thickBot="1" x14ac:dyDescent="0.4">
      <c r="A230" s="58" t="s">
        <v>390</v>
      </c>
      <c r="B230" s="57" t="s">
        <v>365</v>
      </c>
      <c r="C230" s="58" t="s">
        <v>176</v>
      </c>
      <c r="D230" s="58" t="s">
        <v>222</v>
      </c>
      <c r="E230" s="58" t="s">
        <v>178</v>
      </c>
      <c r="F230" s="59">
        <v>43803</v>
      </c>
      <c r="G230" s="60">
        <v>44560</v>
      </c>
      <c r="H230" s="61">
        <v>8.6999999999999993</v>
      </c>
      <c r="I230" s="62">
        <v>8758748.8800000008</v>
      </c>
      <c r="J230" s="63">
        <v>100</v>
      </c>
      <c r="K230" s="64">
        <v>0</v>
      </c>
      <c r="L230" s="65">
        <v>1.0078358172780699</v>
      </c>
      <c r="M230" s="64">
        <v>-0.02</v>
      </c>
      <c r="N230" s="65">
        <v>0.87574788874418696</v>
      </c>
      <c r="O230" s="65">
        <f>H230*N230</f>
        <v>7.6190066320744263</v>
      </c>
      <c r="P230" s="66">
        <v>25</v>
      </c>
      <c r="Q230" s="69" t="s">
        <v>180</v>
      </c>
      <c r="R230">
        <v>2019</v>
      </c>
      <c r="S230" t="str">
        <f t="shared" si="9"/>
        <v>BELOW</v>
      </c>
    </row>
    <row r="231" spans="1:19" ht="15" thickBot="1" x14ac:dyDescent="0.4">
      <c r="A231" s="56" t="s">
        <v>391</v>
      </c>
      <c r="B231" s="57" t="s">
        <v>365</v>
      </c>
      <c r="C231" s="58" t="s">
        <v>176</v>
      </c>
      <c r="D231" s="58" t="s">
        <v>186</v>
      </c>
      <c r="E231" s="58" t="s">
        <v>178</v>
      </c>
      <c r="F231" s="59">
        <v>43958</v>
      </c>
      <c r="G231" s="60">
        <v>44180</v>
      </c>
      <c r="H231" s="61">
        <v>3.25</v>
      </c>
      <c r="I231" s="62">
        <v>7818577.4699999997</v>
      </c>
      <c r="J231" s="63">
        <v>100</v>
      </c>
      <c r="K231" s="64" t="s">
        <v>184</v>
      </c>
      <c r="L231" s="65">
        <v>2.40702352715385</v>
      </c>
      <c r="M231" s="64" t="s">
        <v>184</v>
      </c>
      <c r="N231" s="65">
        <v>2.11474727218472</v>
      </c>
      <c r="O231" s="65">
        <f>H231*N231</f>
        <v>6.8729286346003402</v>
      </c>
      <c r="P231" s="66">
        <v>7</v>
      </c>
      <c r="Q231" s="69" t="s">
        <v>180</v>
      </c>
      <c r="R231">
        <v>2020</v>
      </c>
      <c r="S231" t="str">
        <f t="shared" si="9"/>
        <v>BELOW</v>
      </c>
    </row>
    <row r="232" spans="1:19" ht="15" thickBot="1" x14ac:dyDescent="0.4">
      <c r="A232" s="58" t="s">
        <v>392</v>
      </c>
      <c r="B232" s="57" t="s">
        <v>365</v>
      </c>
      <c r="C232" s="58" t="s">
        <v>237</v>
      </c>
      <c r="D232" s="58" t="s">
        <v>177</v>
      </c>
      <c r="E232" s="58" t="s">
        <v>259</v>
      </c>
      <c r="F232" s="59">
        <v>44042</v>
      </c>
      <c r="G232" s="60">
        <v>45137</v>
      </c>
      <c r="H232" s="61">
        <v>19.184212747499998</v>
      </c>
      <c r="I232" s="62">
        <v>753481.78709999996</v>
      </c>
      <c r="J232" s="63">
        <v>2</v>
      </c>
      <c r="K232" s="64">
        <v>0.27</v>
      </c>
      <c r="L232" s="65">
        <v>1.77728187800713</v>
      </c>
      <c r="M232" s="64">
        <v>0.2</v>
      </c>
      <c r="N232" s="65">
        <v>1.4882770871775299</v>
      </c>
      <c r="O232" s="65">
        <f>H232*N232</f>
        <v>28.551424267643338</v>
      </c>
      <c r="P232" s="66">
        <v>37</v>
      </c>
      <c r="Q232" s="69" t="s">
        <v>335</v>
      </c>
      <c r="R232">
        <v>2020</v>
      </c>
      <c r="S232" t="str">
        <f t="shared" si="9"/>
        <v>ABOVE</v>
      </c>
    </row>
    <row r="233" spans="1:19" ht="15" thickBot="1" x14ac:dyDescent="0.4">
      <c r="A233" s="56" t="s">
        <v>393</v>
      </c>
      <c r="B233" s="57" t="s">
        <v>394</v>
      </c>
      <c r="C233" s="58" t="s">
        <v>176</v>
      </c>
      <c r="D233" s="58" t="s">
        <v>177</v>
      </c>
      <c r="E233" s="58" t="s">
        <v>178</v>
      </c>
      <c r="F233" s="59">
        <v>44344</v>
      </c>
      <c r="G233" s="60">
        <v>44561</v>
      </c>
      <c r="H233" s="61">
        <v>10.237500000000001</v>
      </c>
      <c r="I233" s="62">
        <v>13778517.210000001</v>
      </c>
      <c r="J233" s="63">
        <v>100</v>
      </c>
      <c r="K233" s="64" t="s">
        <v>184</v>
      </c>
      <c r="L233" s="65">
        <v>1.3458845870573799</v>
      </c>
      <c r="M233" s="64" t="s">
        <v>184</v>
      </c>
      <c r="N233" s="65">
        <v>1.27540125373714</v>
      </c>
      <c r="O233" s="65">
        <f>H223*N223</f>
        <v>59.754472649565223</v>
      </c>
      <c r="P233" s="66">
        <v>7</v>
      </c>
      <c r="Q233" s="69" t="s">
        <v>180</v>
      </c>
      <c r="R233">
        <v>2021</v>
      </c>
      <c r="S233" t="str">
        <f t="shared" si="9"/>
        <v>BELOW</v>
      </c>
    </row>
    <row r="234" spans="1:19" ht="15" thickBot="1" x14ac:dyDescent="0.4">
      <c r="A234" s="58" t="s">
        <v>395</v>
      </c>
      <c r="B234" s="57" t="s">
        <v>394</v>
      </c>
      <c r="C234" s="58" t="s">
        <v>237</v>
      </c>
      <c r="D234" s="58" t="s">
        <v>194</v>
      </c>
      <c r="E234" s="58" t="s">
        <v>178</v>
      </c>
      <c r="F234" s="59">
        <v>44438</v>
      </c>
      <c r="G234" s="60">
        <v>45137</v>
      </c>
      <c r="H234" s="61">
        <v>28.584157799899998</v>
      </c>
      <c r="I234" s="62">
        <v>8780478.8388</v>
      </c>
      <c r="J234" s="63">
        <v>32</v>
      </c>
      <c r="K234" s="64">
        <v>7.0000000000000007E-2</v>
      </c>
      <c r="L234" s="65">
        <v>1.07784725143827</v>
      </c>
      <c r="M234" s="64">
        <v>0.03</v>
      </c>
      <c r="N234" s="65">
        <v>1.0377834888708399</v>
      </c>
      <c r="O234" s="65">
        <f>H234*N234</f>
        <v>29.664167008014854</v>
      </c>
      <c r="P234" s="66">
        <v>22</v>
      </c>
      <c r="Q234" s="69" t="s">
        <v>180</v>
      </c>
      <c r="R234">
        <v>2021</v>
      </c>
      <c r="S234" t="str">
        <f t="shared" si="9"/>
        <v>BELOW</v>
      </c>
    </row>
    <row r="235" spans="1:19" ht="15" thickBot="1" x14ac:dyDescent="0.4">
      <c r="A235" s="56" t="s">
        <v>396</v>
      </c>
      <c r="B235" s="57" t="s">
        <v>394</v>
      </c>
      <c r="C235" s="58" t="s">
        <v>237</v>
      </c>
      <c r="D235" s="58" t="s">
        <v>222</v>
      </c>
      <c r="E235" s="58" t="s">
        <v>259</v>
      </c>
      <c r="F235" s="59">
        <v>44469</v>
      </c>
      <c r="G235" s="60">
        <v>45137</v>
      </c>
      <c r="H235" s="61">
        <v>10.04087187</v>
      </c>
      <c r="I235" s="62">
        <v>2345008.77</v>
      </c>
      <c r="J235" s="63">
        <v>22</v>
      </c>
      <c r="K235" s="64">
        <v>0.05</v>
      </c>
      <c r="L235" s="65">
        <v>1.07107030577238</v>
      </c>
      <c r="M235" s="64">
        <v>0.02</v>
      </c>
      <c r="N235" s="65">
        <v>1.0312385734273699</v>
      </c>
      <c r="O235" s="65">
        <f>H235*N235</f>
        <v>10.354534383185808</v>
      </c>
      <c r="P235" s="66">
        <v>21</v>
      </c>
      <c r="Q235" s="69" t="s">
        <v>180</v>
      </c>
      <c r="R235">
        <v>2021</v>
      </c>
      <c r="S235" t="str">
        <f t="shared" si="9"/>
        <v>BELOW</v>
      </c>
    </row>
    <row r="236" spans="1:19" ht="15" thickBot="1" x14ac:dyDescent="0.4">
      <c r="A236" s="58" t="s">
        <v>397</v>
      </c>
      <c r="B236" s="57" t="s">
        <v>394</v>
      </c>
      <c r="C236" s="58" t="s">
        <v>237</v>
      </c>
      <c r="D236" s="58" t="s">
        <v>194</v>
      </c>
      <c r="E236" s="58" t="s">
        <v>259</v>
      </c>
      <c r="F236" s="59">
        <v>44469</v>
      </c>
      <c r="G236" s="60">
        <v>45137</v>
      </c>
      <c r="H236" s="61">
        <v>25</v>
      </c>
      <c r="I236" s="62">
        <v>-147311.26999999999</v>
      </c>
      <c r="J236" s="63">
        <v>0</v>
      </c>
      <c r="K236" s="64">
        <v>0.21</v>
      </c>
      <c r="L236" s="65">
        <v>1.3581807388480001</v>
      </c>
      <c r="M236" s="64">
        <v>0.17</v>
      </c>
      <c r="N236" s="65">
        <v>1.28734451187</v>
      </c>
      <c r="O236" s="65">
        <f>H237*N237</f>
        <v>8.9585273384891835</v>
      </c>
      <c r="P236" s="66">
        <v>21</v>
      </c>
      <c r="Q236" s="69" t="s">
        <v>180</v>
      </c>
      <c r="R236">
        <v>2021</v>
      </c>
      <c r="S236" t="str">
        <f t="shared" si="9"/>
        <v>BELOW</v>
      </c>
    </row>
    <row r="237" spans="1:19" ht="15" thickBot="1" x14ac:dyDescent="0.4">
      <c r="A237" s="56" t="s">
        <v>398</v>
      </c>
      <c r="B237" s="57" t="s">
        <v>394</v>
      </c>
      <c r="C237" s="58" t="s">
        <v>176</v>
      </c>
      <c r="D237" s="58" t="s">
        <v>264</v>
      </c>
      <c r="E237" s="58" t="s">
        <v>254</v>
      </c>
      <c r="F237" s="59">
        <v>44474</v>
      </c>
      <c r="G237" s="60">
        <v>44844</v>
      </c>
      <c r="H237" s="61">
        <v>8.1290999999999993</v>
      </c>
      <c r="I237" s="62">
        <v>8337780.3174999999</v>
      </c>
      <c r="J237" s="63">
        <v>100</v>
      </c>
      <c r="K237" s="64">
        <v>0.15</v>
      </c>
      <c r="L237" s="65">
        <v>1.14855153822328</v>
      </c>
      <c r="M237" s="64">
        <v>0.1</v>
      </c>
      <c r="N237" s="65">
        <v>1.1020318778818301</v>
      </c>
      <c r="O237" s="65">
        <f>H237*N237</f>
        <v>8.9585273384891835</v>
      </c>
      <c r="P237" s="66">
        <v>12</v>
      </c>
      <c r="Q237" s="69" t="s">
        <v>347</v>
      </c>
      <c r="R237">
        <v>2021</v>
      </c>
      <c r="S237" t="str">
        <f t="shared" si="9"/>
        <v>BELOW</v>
      </c>
    </row>
    <row r="238" spans="1:19" ht="15" thickBot="1" x14ac:dyDescent="0.4">
      <c r="A238" s="58" t="s">
        <v>399</v>
      </c>
      <c r="B238" s="57" t="s">
        <v>394</v>
      </c>
      <c r="C238" s="58" t="s">
        <v>237</v>
      </c>
      <c r="D238" s="58" t="s">
        <v>264</v>
      </c>
      <c r="E238" s="58" t="s">
        <v>254</v>
      </c>
      <c r="F238" s="59">
        <v>44496</v>
      </c>
      <c r="G238" s="60">
        <v>45137</v>
      </c>
      <c r="H238" s="61">
        <v>21.1</v>
      </c>
      <c r="I238" s="62">
        <v>2373478.38</v>
      </c>
      <c r="J238" s="63">
        <v>8</v>
      </c>
      <c r="K238" s="64">
        <v>0.24</v>
      </c>
      <c r="L238" s="65">
        <v>1.1821281182180099</v>
      </c>
      <c r="M238" s="64">
        <v>0.17</v>
      </c>
      <c r="N238" s="65">
        <v>1.1382528875270701</v>
      </c>
      <c r="O238" s="65">
        <f>H238*N238</f>
        <v>24.017135926821179</v>
      </c>
      <c r="P238" s="66">
        <v>20</v>
      </c>
      <c r="Q238" s="69" t="s">
        <v>180</v>
      </c>
      <c r="R238">
        <v>2021</v>
      </c>
      <c r="S238" t="str">
        <f t="shared" si="9"/>
        <v>BELOW</v>
      </c>
    </row>
    <row r="239" spans="1:19" ht="15" thickBot="1" x14ac:dyDescent="0.4">
      <c r="A239" s="56" t="s">
        <v>399</v>
      </c>
      <c r="B239" s="57" t="s">
        <v>394</v>
      </c>
      <c r="C239" s="58" t="s">
        <v>237</v>
      </c>
      <c r="D239" s="58" t="s">
        <v>249</v>
      </c>
      <c r="E239" s="58" t="s">
        <v>259</v>
      </c>
      <c r="F239" s="59">
        <v>44545</v>
      </c>
      <c r="G239" s="60">
        <v>45137</v>
      </c>
      <c r="H239" s="61">
        <v>5</v>
      </c>
      <c r="I239" s="62">
        <v>2270770.7799999998</v>
      </c>
      <c r="J239" s="63">
        <v>33</v>
      </c>
      <c r="K239" s="64">
        <v>0.31</v>
      </c>
      <c r="L239" s="65">
        <v>1.3878208540000001</v>
      </c>
      <c r="M239" s="64">
        <v>0.23</v>
      </c>
      <c r="N239" s="65">
        <v>1.2824877814</v>
      </c>
      <c r="O239" s="65">
        <f>H229*N229</f>
        <v>78.245567183344988</v>
      </c>
      <c r="P239" s="66">
        <v>19</v>
      </c>
      <c r="Q239" s="69" t="s">
        <v>400</v>
      </c>
      <c r="R239">
        <v>2021</v>
      </c>
      <c r="S239" t="str">
        <f t="shared" si="9"/>
        <v>BELOW</v>
      </c>
    </row>
    <row r="240" spans="1:19" ht="15" thickBot="1" x14ac:dyDescent="0.4">
      <c r="A240" s="58" t="s">
        <v>401</v>
      </c>
      <c r="B240" s="57" t="s">
        <v>394</v>
      </c>
      <c r="C240" s="58" t="s">
        <v>237</v>
      </c>
      <c r="D240" s="58" t="s">
        <v>249</v>
      </c>
      <c r="E240" s="58" t="s">
        <v>254</v>
      </c>
      <c r="F240" s="59">
        <v>44551</v>
      </c>
      <c r="G240" s="60">
        <v>45137</v>
      </c>
      <c r="H240" s="61">
        <v>27.030017507499998</v>
      </c>
      <c r="I240" s="62">
        <v>28300247.484099999</v>
      </c>
      <c r="J240" s="63">
        <v>82</v>
      </c>
      <c r="K240" s="64">
        <v>0.18</v>
      </c>
      <c r="L240" s="65">
        <v>1.2203177281747699</v>
      </c>
      <c r="M240" s="64">
        <v>0.13</v>
      </c>
      <c r="N240" s="65">
        <v>1.1537870145118001</v>
      </c>
      <c r="O240" s="65">
        <f>H240*N240</f>
        <v>31.186883202180113</v>
      </c>
      <c r="P240" s="66">
        <v>19</v>
      </c>
      <c r="Q240" s="69" t="s">
        <v>335</v>
      </c>
      <c r="R240">
        <v>2021</v>
      </c>
      <c r="S240" t="str">
        <f t="shared" si="9"/>
        <v>BELOW</v>
      </c>
    </row>
    <row r="241" spans="1:19" ht="15" thickBot="1" x14ac:dyDescent="0.4">
      <c r="A241" s="56" t="s">
        <v>402</v>
      </c>
      <c r="B241" s="57" t="s">
        <v>394</v>
      </c>
      <c r="C241" s="58" t="s">
        <v>237</v>
      </c>
      <c r="D241" s="58" t="s">
        <v>222</v>
      </c>
      <c r="E241" s="58" t="s">
        <v>178</v>
      </c>
      <c r="F241" s="59">
        <v>44603</v>
      </c>
      <c r="G241" s="60">
        <v>45137</v>
      </c>
      <c r="H241" s="61">
        <v>5.1179204880000002</v>
      </c>
      <c r="I241" s="62">
        <v>223757.1483</v>
      </c>
      <c r="J241" s="63">
        <v>4</v>
      </c>
      <c r="K241" s="64">
        <v>0.05</v>
      </c>
      <c r="L241" s="65">
        <v>1.0552288058757799</v>
      </c>
      <c r="M241" s="64">
        <v>0.02</v>
      </c>
      <c r="N241" s="65">
        <v>1.0271414178121401</v>
      </c>
      <c r="O241" s="65">
        <f>H241*N241</f>
        <v>5.2568281062941198</v>
      </c>
      <c r="P241" s="66">
        <v>17</v>
      </c>
      <c r="Q241" s="69" t="s">
        <v>347</v>
      </c>
      <c r="R241">
        <v>2022</v>
      </c>
      <c r="S241" t="str">
        <f t="shared" si="9"/>
        <v>BELOW</v>
      </c>
    </row>
    <row r="242" spans="1:19" ht="15" thickBot="1" x14ac:dyDescent="0.4">
      <c r="A242" s="58" t="s">
        <v>403</v>
      </c>
      <c r="B242" s="57" t="s">
        <v>394</v>
      </c>
      <c r="C242" s="58" t="s">
        <v>176</v>
      </c>
      <c r="D242" s="58" t="s">
        <v>264</v>
      </c>
      <c r="E242" s="58" t="s">
        <v>254</v>
      </c>
      <c r="F242" s="59">
        <v>44645</v>
      </c>
      <c r="G242" s="60">
        <v>44827</v>
      </c>
      <c r="H242" s="61">
        <v>4.3029999999999999</v>
      </c>
      <c r="I242" s="62">
        <v>4378337.1376999998</v>
      </c>
      <c r="J242" s="63">
        <v>100</v>
      </c>
      <c r="K242" s="64">
        <v>0.05</v>
      </c>
      <c r="L242" s="65">
        <v>1.01750781701138</v>
      </c>
      <c r="M242" s="64">
        <v>0</v>
      </c>
      <c r="N242" s="65">
        <v>0.888818083478772</v>
      </c>
      <c r="O242" s="65">
        <f>H242*N242</f>
        <v>3.8245842132091559</v>
      </c>
      <c r="P242" s="66">
        <v>7</v>
      </c>
      <c r="Q242" s="69" t="s">
        <v>347</v>
      </c>
      <c r="R242">
        <v>2022</v>
      </c>
      <c r="S242" t="str">
        <f t="shared" si="9"/>
        <v>BELOW</v>
      </c>
    </row>
    <row r="243" spans="1:19" ht="15" thickBot="1" x14ac:dyDescent="0.4">
      <c r="A243" s="56" t="s">
        <v>404</v>
      </c>
      <c r="B243" s="57" t="s">
        <v>394</v>
      </c>
      <c r="C243" s="58" t="s">
        <v>237</v>
      </c>
      <c r="D243" s="58" t="s">
        <v>264</v>
      </c>
      <c r="E243" s="58" t="s">
        <v>254</v>
      </c>
      <c r="F243" s="59">
        <v>44645</v>
      </c>
      <c r="G243" s="60">
        <v>45137</v>
      </c>
      <c r="H243" s="61">
        <v>15.981771197</v>
      </c>
      <c r="I243" s="62">
        <v>828530.10880000005</v>
      </c>
      <c r="J243" s="63">
        <v>4</v>
      </c>
      <c r="K243" s="64">
        <v>0.17</v>
      </c>
      <c r="L243" s="65">
        <v>1.2053101183523001</v>
      </c>
      <c r="M243" s="64">
        <v>0.11</v>
      </c>
      <c r="N243" s="65">
        <v>1.14420370855483</v>
      </c>
      <c r="O243" s="65">
        <f>H243*N243</f>
        <v>18.286401872882166</v>
      </c>
      <c r="P243" s="66">
        <v>15</v>
      </c>
      <c r="Q243" s="69" t="s">
        <v>347</v>
      </c>
      <c r="R243">
        <v>2022</v>
      </c>
      <c r="S243" t="str">
        <f t="shared" si="9"/>
        <v>BELOW</v>
      </c>
    </row>
    <row r="244" spans="1:19" ht="15" thickBot="1" x14ac:dyDescent="0.4">
      <c r="A244" s="58" t="s">
        <v>405</v>
      </c>
      <c r="B244" s="57" t="s">
        <v>394</v>
      </c>
      <c r="C244" s="58" t="s">
        <v>176</v>
      </c>
      <c r="D244" s="58" t="s">
        <v>222</v>
      </c>
      <c r="E244" s="58" t="s">
        <v>178</v>
      </c>
      <c r="F244" s="59">
        <v>44652</v>
      </c>
      <c r="G244" s="60">
        <v>44974</v>
      </c>
      <c r="H244" s="61">
        <v>5.8323230800000001</v>
      </c>
      <c r="I244" s="62">
        <v>8881743.3136999998</v>
      </c>
      <c r="J244" s="63">
        <v>100</v>
      </c>
      <c r="K244" s="64">
        <v>0.87</v>
      </c>
      <c r="L244" s="65">
        <v>1.7114352508814801</v>
      </c>
      <c r="M244" s="64">
        <v>0.78</v>
      </c>
      <c r="N244" s="65">
        <v>1.5487443778837799</v>
      </c>
      <c r="O244" s="65">
        <f>H244*N244</f>
        <v>9.0327775801518122</v>
      </c>
      <c r="P244" s="66">
        <v>11</v>
      </c>
      <c r="Q244" s="69" t="s">
        <v>180</v>
      </c>
      <c r="R244">
        <v>2022</v>
      </c>
      <c r="S244" t="str">
        <f t="shared" si="9"/>
        <v>BELOW</v>
      </c>
    </row>
    <row r="245" spans="1:19" ht="15" thickBot="1" x14ac:dyDescent="0.4">
      <c r="A245" s="56" t="s">
        <v>406</v>
      </c>
      <c r="B245" s="57" t="s">
        <v>394</v>
      </c>
      <c r="C245" s="58" t="s">
        <v>237</v>
      </c>
      <c r="D245" s="58" t="s">
        <v>240</v>
      </c>
      <c r="E245" s="58" t="s">
        <v>178</v>
      </c>
      <c r="F245" s="59">
        <v>44771</v>
      </c>
      <c r="G245" s="60">
        <v>45137</v>
      </c>
      <c r="H245" s="61">
        <v>17.7</v>
      </c>
      <c r="I245" s="62">
        <v>4434088.78</v>
      </c>
      <c r="J245" s="63">
        <v>23</v>
      </c>
      <c r="K245" s="64">
        <v>0.18</v>
      </c>
      <c r="L245" s="65">
        <v>1.17285588727847</v>
      </c>
      <c r="M245" s="64">
        <v>0.13</v>
      </c>
      <c r="N245" s="65">
        <v>1.1141547778101799</v>
      </c>
      <c r="O245" s="65">
        <f>H235*N235</f>
        <v>10.354534383185808</v>
      </c>
      <c r="P245" s="66">
        <v>12</v>
      </c>
      <c r="Q245" s="69" t="s">
        <v>180</v>
      </c>
      <c r="R245">
        <v>2022</v>
      </c>
      <c r="S245" t="str">
        <f t="shared" si="9"/>
        <v>BELOW</v>
      </c>
    </row>
    <row r="246" spans="1:19" ht="15" thickBot="1" x14ac:dyDescent="0.4">
      <c r="A246" s="58" t="s">
        <v>407</v>
      </c>
      <c r="B246" s="57" t="s">
        <v>394</v>
      </c>
      <c r="C246" s="58" t="s">
        <v>237</v>
      </c>
      <c r="D246" s="58" t="s">
        <v>177</v>
      </c>
      <c r="E246" s="58" t="s">
        <v>259</v>
      </c>
      <c r="F246" s="59">
        <v>44777</v>
      </c>
      <c r="G246" s="60">
        <v>45137</v>
      </c>
      <c r="H246" s="61">
        <v>10.0507425</v>
      </c>
      <c r="I246" s="62">
        <v>-58432.055699999997</v>
      </c>
      <c r="J246" s="63">
        <v>0</v>
      </c>
      <c r="K246" s="64">
        <v>0.56999999999999995</v>
      </c>
      <c r="L246" s="65">
        <v>1.40377574830777</v>
      </c>
      <c r="M246" s="64">
        <v>0.42</v>
      </c>
      <c r="N246" s="65">
        <v>1.3082147872888801</v>
      </c>
      <c r="O246" s="65">
        <f>H247*N247</f>
        <v>6.1263571468240281</v>
      </c>
      <c r="P246" s="66">
        <v>11</v>
      </c>
      <c r="Q246" s="69" t="s">
        <v>347</v>
      </c>
      <c r="R246">
        <v>2022</v>
      </c>
      <c r="S246" t="str">
        <f t="shared" si="9"/>
        <v>BELOW</v>
      </c>
    </row>
    <row r="247" spans="1:19" ht="15" thickBot="1" x14ac:dyDescent="0.4">
      <c r="A247" s="56" t="s">
        <v>408</v>
      </c>
      <c r="B247" s="57" t="s">
        <v>394</v>
      </c>
      <c r="C247" s="58" t="s">
        <v>237</v>
      </c>
      <c r="D247" s="58" t="s">
        <v>177</v>
      </c>
      <c r="E247" s="58" t="s">
        <v>178</v>
      </c>
      <c r="F247" s="59">
        <v>44827</v>
      </c>
      <c r="G247" s="60">
        <v>45137</v>
      </c>
      <c r="H247" s="61">
        <v>4.7595099999999997</v>
      </c>
      <c r="I247" s="62">
        <v>523318.38</v>
      </c>
      <c r="J247" s="63">
        <v>8</v>
      </c>
      <c r="K247" s="64">
        <v>0.54</v>
      </c>
      <c r="L247" s="65">
        <v>1.3731880752188299</v>
      </c>
      <c r="M247" s="64">
        <v>0.41</v>
      </c>
      <c r="N247" s="65">
        <v>1.2871823248242</v>
      </c>
      <c r="O247" s="65">
        <f>H237*N237</f>
        <v>8.9585273384891835</v>
      </c>
      <c r="P247" s="66">
        <v>9</v>
      </c>
      <c r="Q247" s="69" t="s">
        <v>180</v>
      </c>
      <c r="R247">
        <v>2022</v>
      </c>
      <c r="S247" t="str">
        <f t="shared" si="9"/>
        <v>BELOW</v>
      </c>
    </row>
    <row r="248" spans="1:19" ht="15" thickBot="1" x14ac:dyDescent="0.4">
      <c r="A248" s="58" t="s">
        <v>409</v>
      </c>
      <c r="B248" s="57" t="s">
        <v>394</v>
      </c>
      <c r="C248" s="58" t="s">
        <v>237</v>
      </c>
      <c r="D248" s="58" t="s">
        <v>194</v>
      </c>
      <c r="E248" s="58" t="s">
        <v>178</v>
      </c>
      <c r="F248" s="59">
        <v>44855</v>
      </c>
      <c r="G248" s="60">
        <v>45137</v>
      </c>
      <c r="H248" s="61">
        <v>15.357973299999999</v>
      </c>
      <c r="I248" s="62">
        <v>-107111.22</v>
      </c>
      <c r="J248" s="63">
        <v>0</v>
      </c>
      <c r="K248" s="64">
        <v>0.88</v>
      </c>
      <c r="L248" s="65">
        <v>1.48378211073748</v>
      </c>
      <c r="M248" s="64">
        <v>0.77</v>
      </c>
      <c r="N248" s="65">
        <v>1.37778817008544</v>
      </c>
      <c r="O248" s="65">
        <f>H248*N248</f>
        <v>21.160033929228046</v>
      </c>
      <c r="P248" s="66">
        <v>8</v>
      </c>
      <c r="Q248" s="69" t="s">
        <v>180</v>
      </c>
      <c r="R248">
        <v>2022</v>
      </c>
      <c r="S248" t="str">
        <f t="shared" si="9"/>
        <v>BELOW</v>
      </c>
    </row>
    <row r="249" spans="1:19" ht="15" thickBot="1" x14ac:dyDescent="0.4">
      <c r="A249" s="56" t="s">
        <v>409</v>
      </c>
      <c r="B249" s="57" t="s">
        <v>394</v>
      </c>
      <c r="C249" s="58" t="s">
        <v>237</v>
      </c>
      <c r="D249" s="58" t="s">
        <v>249</v>
      </c>
      <c r="E249" s="58" t="s">
        <v>259</v>
      </c>
      <c r="F249" s="59">
        <v>44902</v>
      </c>
      <c r="G249" s="60">
        <v>45137</v>
      </c>
      <c r="H249" s="61">
        <v>17</v>
      </c>
      <c r="I249" s="62">
        <v>0</v>
      </c>
      <c r="J249" s="63">
        <v>0</v>
      </c>
      <c r="K249" s="64" t="s">
        <v>184</v>
      </c>
      <c r="L249" s="65">
        <v>1.2747823187588201</v>
      </c>
      <c r="M249" s="64">
        <v>0.74</v>
      </c>
      <c r="N249" s="65">
        <v>1.20477083558412</v>
      </c>
      <c r="O249" s="65">
        <f>H239*N239</f>
        <v>6.4124389070000003</v>
      </c>
      <c r="P249" s="66">
        <v>7</v>
      </c>
      <c r="Q249" s="69" t="s">
        <v>180</v>
      </c>
      <c r="R249">
        <v>2022</v>
      </c>
      <c r="S249" t="str">
        <f t="shared" si="9"/>
        <v>BELOW</v>
      </c>
    </row>
    <row r="250" spans="1:19" ht="15" thickBot="1" x14ac:dyDescent="0.4">
      <c r="A250" s="58" t="s">
        <v>410</v>
      </c>
      <c r="B250" s="57" t="s">
        <v>394</v>
      </c>
      <c r="C250" s="58" t="s">
        <v>237</v>
      </c>
      <c r="D250" s="58" t="s">
        <v>182</v>
      </c>
      <c r="E250" s="58" t="s">
        <v>178</v>
      </c>
      <c r="F250" s="59">
        <v>44907</v>
      </c>
      <c r="G250" s="60">
        <v>45137</v>
      </c>
      <c r="H250" s="61">
        <v>4.7924018432000004</v>
      </c>
      <c r="I250" s="62">
        <v>407485.87300000002</v>
      </c>
      <c r="J250" s="63">
        <v>8</v>
      </c>
      <c r="K250" s="64">
        <v>0.27</v>
      </c>
      <c r="L250" s="65">
        <v>1.1308251445773401</v>
      </c>
      <c r="M250" s="64">
        <v>0.2</v>
      </c>
      <c r="N250" s="65">
        <v>1.08705347137472</v>
      </c>
      <c r="O250" s="65">
        <f t="shared" ref="O250:O255" si="10">H250*N250</f>
        <v>5.2095970598731665</v>
      </c>
      <c r="P250" s="66">
        <v>7</v>
      </c>
      <c r="Q250" s="69" t="s">
        <v>347</v>
      </c>
      <c r="R250">
        <v>2022</v>
      </c>
      <c r="S250" t="str">
        <f t="shared" si="9"/>
        <v>BELOW</v>
      </c>
    </row>
    <row r="251" spans="1:19" ht="15" thickBot="1" x14ac:dyDescent="0.4">
      <c r="A251" s="56" t="s">
        <v>411</v>
      </c>
      <c r="B251" s="57" t="s">
        <v>394</v>
      </c>
      <c r="C251" s="58" t="s">
        <v>237</v>
      </c>
      <c r="D251" s="58" t="s">
        <v>212</v>
      </c>
      <c r="E251" s="58" t="s">
        <v>254</v>
      </c>
      <c r="F251" s="59">
        <v>44909</v>
      </c>
      <c r="G251" s="60">
        <v>45137</v>
      </c>
      <c r="H251" s="61">
        <v>7.79</v>
      </c>
      <c r="I251" s="62">
        <v>374555.58</v>
      </c>
      <c r="J251" s="63">
        <v>5</v>
      </c>
      <c r="K251" s="64">
        <v>0.23</v>
      </c>
      <c r="L251" s="65">
        <v>1.1158817055228301</v>
      </c>
      <c r="M251" s="64">
        <v>0.17</v>
      </c>
      <c r="N251" s="65">
        <v>1.08431748282778</v>
      </c>
      <c r="O251" s="65">
        <f t="shared" si="10"/>
        <v>8.4468331912284054</v>
      </c>
      <c r="P251" s="66">
        <v>7</v>
      </c>
      <c r="Q251" s="69" t="s">
        <v>180</v>
      </c>
      <c r="R251">
        <v>2022</v>
      </c>
      <c r="S251" t="str">
        <f t="shared" si="9"/>
        <v>BELOW</v>
      </c>
    </row>
    <row r="252" spans="1:19" ht="15" thickBot="1" x14ac:dyDescent="0.4">
      <c r="A252" s="58" t="s">
        <v>412</v>
      </c>
      <c r="B252" s="57" t="s">
        <v>394</v>
      </c>
      <c r="C252" s="58" t="s">
        <v>237</v>
      </c>
      <c r="D252" s="58" t="s">
        <v>222</v>
      </c>
      <c r="E252" s="58" t="s">
        <v>178</v>
      </c>
      <c r="F252" s="59">
        <v>44936</v>
      </c>
      <c r="G252" s="60">
        <v>45137</v>
      </c>
      <c r="H252" s="61">
        <v>21.107275176999998</v>
      </c>
      <c r="I252" s="62">
        <v>12328571.7213</v>
      </c>
      <c r="J252" s="63">
        <v>48</v>
      </c>
      <c r="K252" s="64">
        <v>0.56999999999999995</v>
      </c>
      <c r="L252" s="65">
        <v>1.20008781750278</v>
      </c>
      <c r="M252" s="64">
        <v>0.42</v>
      </c>
      <c r="N252" s="65">
        <v>1.15258401435874</v>
      </c>
      <c r="O252" s="65">
        <f t="shared" si="10"/>
        <v>24.327907955681244</v>
      </c>
      <c r="P252" s="66">
        <v>7</v>
      </c>
      <c r="Q252" s="69" t="s">
        <v>347</v>
      </c>
      <c r="R252">
        <v>2023</v>
      </c>
      <c r="S252" t="str">
        <f t="shared" si="9"/>
        <v>BELOW</v>
      </c>
    </row>
    <row r="253" spans="1:19" ht="15" thickBot="1" x14ac:dyDescent="0.4">
      <c r="A253" s="56" t="s">
        <v>413</v>
      </c>
      <c r="B253" s="57" t="s">
        <v>394</v>
      </c>
      <c r="C253" s="58" t="s">
        <v>237</v>
      </c>
      <c r="D253" s="58" t="s">
        <v>222</v>
      </c>
      <c r="E253" s="58" t="s">
        <v>259</v>
      </c>
      <c r="F253" s="59">
        <v>45005</v>
      </c>
      <c r="G253" s="60">
        <v>45137</v>
      </c>
      <c r="H253" s="61">
        <v>9.8742805499999999</v>
      </c>
      <c r="I253" s="62">
        <v>-15388.8</v>
      </c>
      <c r="J253" s="63">
        <v>0</v>
      </c>
      <c r="K253" s="64">
        <v>-0.01</v>
      </c>
      <c r="L253" s="65">
        <v>0.88844050410337005</v>
      </c>
      <c r="M253" s="64">
        <v>-0.04</v>
      </c>
      <c r="N253" s="65">
        <v>0.88322304288804698</v>
      </c>
      <c r="O253" s="65">
        <f t="shared" si="10"/>
        <v>8.7211921137012585</v>
      </c>
      <c r="P253" s="66">
        <v>3</v>
      </c>
      <c r="Q253" s="69" t="s">
        <v>180</v>
      </c>
      <c r="R253">
        <v>2023</v>
      </c>
      <c r="S253" t="str">
        <f t="shared" si="9"/>
        <v>BELOW</v>
      </c>
    </row>
    <row r="254" spans="1:19" ht="15" thickBot="1" x14ac:dyDescent="0.4">
      <c r="A254" s="58" t="s">
        <v>414</v>
      </c>
      <c r="B254" s="57" t="s">
        <v>394</v>
      </c>
      <c r="C254" s="58" t="s">
        <v>237</v>
      </c>
      <c r="D254" s="58" t="s">
        <v>249</v>
      </c>
      <c r="E254" s="58" t="s">
        <v>178</v>
      </c>
      <c r="F254" s="59">
        <v>45027</v>
      </c>
      <c r="G254" s="60">
        <v>45137</v>
      </c>
      <c r="H254" s="61">
        <v>4.5727150099999996</v>
      </c>
      <c r="I254" s="62">
        <v>-5522.41</v>
      </c>
      <c r="J254" s="63">
        <v>0</v>
      </c>
      <c r="K254" s="64">
        <v>0</v>
      </c>
      <c r="L254" s="65">
        <v>0.88831231227112795</v>
      </c>
      <c r="M254" s="64">
        <v>-0.02</v>
      </c>
      <c r="N254" s="65">
        <v>0.88528148228772996</v>
      </c>
      <c r="O254" s="65">
        <f t="shared" si="10"/>
        <v>4.0481399221321519</v>
      </c>
      <c r="P254" s="66">
        <v>3</v>
      </c>
      <c r="Q254" s="69" t="s">
        <v>260</v>
      </c>
      <c r="R254">
        <v>2023</v>
      </c>
      <c r="S254" t="str">
        <f t="shared" si="9"/>
        <v>BELOW</v>
      </c>
    </row>
    <row r="255" spans="1:19" ht="15" thickBot="1" x14ac:dyDescent="0.4">
      <c r="A255" s="56" t="s">
        <v>415</v>
      </c>
      <c r="B255" s="57" t="s">
        <v>394</v>
      </c>
      <c r="C255" s="58" t="s">
        <v>237</v>
      </c>
      <c r="D255" s="58" t="s">
        <v>186</v>
      </c>
      <c r="E255" s="58" t="s">
        <v>254</v>
      </c>
      <c r="F255" s="59">
        <v>45034</v>
      </c>
      <c r="G255" s="60">
        <v>45137</v>
      </c>
      <c r="H255" s="61">
        <v>24.919073789999999</v>
      </c>
      <c r="I255" s="62">
        <v>-1885.71</v>
      </c>
      <c r="J255" s="63">
        <v>0</v>
      </c>
      <c r="K255" s="64">
        <v>0.1</v>
      </c>
      <c r="L255" s="65">
        <v>1.0137870542088301</v>
      </c>
      <c r="M255" s="64">
        <v>7.0000000000000007E-2</v>
      </c>
      <c r="N255" s="65">
        <v>1.00872322152544</v>
      </c>
      <c r="O255" s="65">
        <f t="shared" si="10"/>
        <v>25.136448390878954</v>
      </c>
      <c r="P255" s="66">
        <v>2</v>
      </c>
      <c r="Q255" s="69" t="s">
        <v>260</v>
      </c>
      <c r="R255">
        <v>2023</v>
      </c>
      <c r="S255" t="str">
        <f t="shared" si="9"/>
        <v>BELOW</v>
      </c>
    </row>
    <row r="256" spans="1:19" ht="15" thickBot="1" x14ac:dyDescent="0.4">
      <c r="A256" s="58" t="s">
        <v>416</v>
      </c>
      <c r="B256" s="57" t="s">
        <v>394</v>
      </c>
      <c r="C256" s="58" t="s">
        <v>237</v>
      </c>
      <c r="D256" s="58" t="s">
        <v>194</v>
      </c>
      <c r="E256" s="58" t="s">
        <v>254</v>
      </c>
      <c r="F256" s="59">
        <v>45040</v>
      </c>
      <c r="G256" s="60">
        <v>45137</v>
      </c>
      <c r="H256" s="61">
        <v>23.472999999999999</v>
      </c>
      <c r="I256" s="62">
        <v>50000</v>
      </c>
      <c r="J256" s="63">
        <v>0</v>
      </c>
      <c r="K256" s="64">
        <v>0.27</v>
      </c>
      <c r="L256" s="65">
        <v>1.0117250824107</v>
      </c>
      <c r="M256" s="64">
        <v>0.18</v>
      </c>
      <c r="N256" s="65">
        <v>1.00852721857788</v>
      </c>
      <c r="O256" s="65">
        <f>H257*N257</f>
        <v>26.39016773933227</v>
      </c>
      <c r="P256" s="66">
        <v>2</v>
      </c>
      <c r="Q256" s="69" t="s">
        <v>180</v>
      </c>
      <c r="R256">
        <v>2023</v>
      </c>
      <c r="S256" t="str">
        <f t="shared" si="9"/>
        <v>BELOW</v>
      </c>
    </row>
    <row r="257" spans="1:19" ht="15" thickBot="1" x14ac:dyDescent="0.4">
      <c r="A257" s="56" t="s">
        <v>417</v>
      </c>
      <c r="B257" s="57" t="s">
        <v>394</v>
      </c>
      <c r="C257" s="58" t="s">
        <v>237</v>
      </c>
      <c r="D257" s="58" t="s">
        <v>217</v>
      </c>
      <c r="E257" s="58" t="s">
        <v>254</v>
      </c>
      <c r="F257" s="59">
        <v>45040</v>
      </c>
      <c r="G257" s="60">
        <v>45137</v>
      </c>
      <c r="H257" s="61">
        <v>25.8</v>
      </c>
      <c r="I257" s="62">
        <v>28124.41</v>
      </c>
      <c r="J257" s="63">
        <v>0</v>
      </c>
      <c r="K257" s="64">
        <v>0.18</v>
      </c>
      <c r="L257" s="65">
        <v>1.0324248340503801</v>
      </c>
      <c r="M257" s="64">
        <v>0.13</v>
      </c>
      <c r="N257" s="65">
        <v>1.0228747185787701</v>
      </c>
      <c r="O257" s="65">
        <f>H257*N257</f>
        <v>26.39016773933227</v>
      </c>
      <c r="P257" s="66">
        <v>2</v>
      </c>
      <c r="Q257" s="69" t="s">
        <v>180</v>
      </c>
      <c r="R257">
        <v>2023</v>
      </c>
      <c r="S257" t="str">
        <f t="shared" si="9"/>
        <v>BELOW</v>
      </c>
    </row>
    <row r="258" spans="1:19" ht="15" thickBot="1" x14ac:dyDescent="0.4">
      <c r="A258" s="58" t="s">
        <v>418</v>
      </c>
      <c r="B258" s="57" t="s">
        <v>394</v>
      </c>
      <c r="C258" s="58" t="s">
        <v>237</v>
      </c>
      <c r="D258" s="58" t="s">
        <v>182</v>
      </c>
      <c r="E258" s="58" t="s">
        <v>259</v>
      </c>
      <c r="F258" s="59">
        <v>45061</v>
      </c>
      <c r="G258" s="60">
        <v>45137</v>
      </c>
      <c r="H258" s="61">
        <v>33.535270198199996</v>
      </c>
      <c r="I258" s="62">
        <v>147488.11809999999</v>
      </c>
      <c r="J258" s="63">
        <v>0</v>
      </c>
      <c r="K258" s="64" t="s">
        <v>184</v>
      </c>
      <c r="L258" s="65">
        <v>1.53824571518742</v>
      </c>
      <c r="M258" s="64" t="s">
        <v>184</v>
      </c>
      <c r="N258" s="65">
        <v>1.4277074577447799</v>
      </c>
      <c r="O258" s="65">
        <f>H258*N258</f>
        <v>47.878555359456399</v>
      </c>
      <c r="P258" s="66">
        <v>2</v>
      </c>
      <c r="Q258" s="69" t="s">
        <v>347</v>
      </c>
      <c r="R258">
        <v>2023</v>
      </c>
      <c r="S258" t="str">
        <f t="shared" si="9"/>
        <v>BELOW</v>
      </c>
    </row>
    <row r="259" spans="1:19" ht="15" thickBot="1" x14ac:dyDescent="0.4">
      <c r="A259" s="56" t="s">
        <v>418</v>
      </c>
      <c r="B259" s="57" t="s">
        <v>394</v>
      </c>
      <c r="C259" s="58" t="s">
        <v>237</v>
      </c>
      <c r="D259" s="58" t="s">
        <v>177</v>
      </c>
      <c r="E259" s="58" t="s">
        <v>254</v>
      </c>
      <c r="F259" s="59">
        <v>45108</v>
      </c>
      <c r="G259" s="60">
        <v>45137</v>
      </c>
      <c r="H259" s="61">
        <v>7.2037742737999997</v>
      </c>
      <c r="I259" s="62">
        <v>0</v>
      </c>
      <c r="J259" s="63">
        <v>0</v>
      </c>
      <c r="K259" s="64">
        <v>0.35</v>
      </c>
      <c r="L259" s="65">
        <v>1.0242023575445196</v>
      </c>
      <c r="M259" s="64">
        <v>0.25</v>
      </c>
      <c r="N259" s="65">
        <v>1.0180553233755001</v>
      </c>
      <c r="O259" s="65">
        <f>H259*N259</f>
        <v>7.3338407478375673</v>
      </c>
      <c r="P259" s="66">
        <v>1</v>
      </c>
      <c r="Q259" s="69" t="s">
        <v>335</v>
      </c>
      <c r="R259">
        <v>2023</v>
      </c>
      <c r="S259" t="str">
        <f t="shared" si="9"/>
        <v>BELOW</v>
      </c>
    </row>
    <row r="260" spans="1:19" ht="15" thickBot="1" x14ac:dyDescent="0.4">
      <c r="A260" s="58" t="s">
        <v>419</v>
      </c>
      <c r="B260" s="57" t="s">
        <v>394</v>
      </c>
      <c r="C260" s="58" t="s">
        <v>237</v>
      </c>
      <c r="D260" s="58" t="s">
        <v>240</v>
      </c>
      <c r="E260" s="58" t="s">
        <v>254</v>
      </c>
      <c r="F260" s="59">
        <v>45121</v>
      </c>
      <c r="G260" s="60">
        <v>45137</v>
      </c>
      <c r="H260" s="61">
        <v>2.8925000000000001</v>
      </c>
      <c r="I260" s="62">
        <v>25247.32</v>
      </c>
      <c r="J260" s="63">
        <v>1</v>
      </c>
      <c r="K260" s="64">
        <v>0.24</v>
      </c>
      <c r="L260" s="65">
        <v>1.0085231755227999</v>
      </c>
      <c r="M260" s="64">
        <v>0.17</v>
      </c>
      <c r="N260" s="65">
        <v>1.00787288108777</v>
      </c>
      <c r="O260" s="65">
        <f>H259*N259</f>
        <v>7.3338407478375673</v>
      </c>
      <c r="P260" s="66">
        <v>1</v>
      </c>
      <c r="Q260" s="69" t="s">
        <v>180</v>
      </c>
      <c r="R260">
        <v>2023</v>
      </c>
      <c r="S260" t="str">
        <f t="shared" ref="S260" si="11">IF(P260&gt;=37,"ABOVE","BELOW")</f>
        <v>BELOW</v>
      </c>
    </row>
    <row r="264" spans="1:19" x14ac:dyDescent="0.35">
      <c r="M264" s="72"/>
    </row>
    <row r="265" spans="1:19" x14ac:dyDescent="0.35">
      <c r="L265" s="72"/>
    </row>
  </sheetData>
  <autoFilter ref="A2:Q260" xr:uid="{34C7355D-879B-4E1C-BDE7-B1306E9E8262}">
    <sortState xmlns:xlrd2="http://schemas.microsoft.com/office/spreadsheetml/2017/richdata2" ref="A3:Q260">
      <sortCondition ref="F3:F260"/>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7333C-8693-4915-93A9-59DF46785BA9}">
  <sheetPr>
    <tabColor rgb="FFFF0000"/>
  </sheetPr>
  <dimension ref="A1:W125"/>
  <sheetViews>
    <sheetView topLeftCell="A31" workbookViewId="0">
      <selection activeCell="I27" sqref="I27"/>
    </sheetView>
  </sheetViews>
  <sheetFormatPr defaultRowHeight="14.5" x14ac:dyDescent="0.35"/>
  <cols>
    <col min="2" max="2" width="17.08984375" customWidth="1"/>
    <col min="3" max="3" width="12.26953125" customWidth="1"/>
    <col min="5" max="5" width="23.90625" customWidth="1"/>
    <col min="6" max="6" width="21.54296875" customWidth="1"/>
    <col min="8" max="8" width="15.7265625" customWidth="1"/>
    <col min="9" max="9" width="21.1796875" customWidth="1"/>
    <col min="15" max="15" width="13" customWidth="1"/>
    <col min="16" max="16" width="21" customWidth="1"/>
    <col min="18" max="18" width="13.36328125" customWidth="1"/>
    <col min="19" max="19" width="20" customWidth="1"/>
    <col min="21" max="21" width="12.1796875" customWidth="1"/>
    <col min="22" max="22" width="9.81640625" customWidth="1"/>
  </cols>
  <sheetData>
    <row r="1" spans="1:1" x14ac:dyDescent="0.35">
      <c r="A1" s="1" t="s">
        <v>420</v>
      </c>
    </row>
    <row r="2" spans="1:1" x14ac:dyDescent="0.35">
      <c r="A2" t="s">
        <v>421</v>
      </c>
    </row>
    <row r="24" spans="1:9" x14ac:dyDescent="0.35">
      <c r="A24" s="1" t="s">
        <v>422</v>
      </c>
    </row>
    <row r="26" spans="1:9" x14ac:dyDescent="0.35">
      <c r="B26" t="s">
        <v>423</v>
      </c>
      <c r="C26" t="s">
        <v>424</v>
      </c>
      <c r="E26" t="s">
        <v>425</v>
      </c>
      <c r="F26" t="s">
        <v>426</v>
      </c>
    </row>
    <row r="27" spans="1:9" x14ac:dyDescent="0.35">
      <c r="B27" s="42" t="s">
        <v>254</v>
      </c>
      <c r="C27" s="26">
        <v>-0.13076097568359674</v>
      </c>
      <c r="E27" s="42" t="s">
        <v>176</v>
      </c>
      <c r="F27" s="26">
        <v>1.2189469002909823</v>
      </c>
      <c r="I27" t="s">
        <v>67</v>
      </c>
    </row>
    <row r="28" spans="1:9" x14ac:dyDescent="0.35">
      <c r="B28" s="73" t="s">
        <v>176</v>
      </c>
      <c r="C28" s="26">
        <v>0.42448878316755889</v>
      </c>
      <c r="E28" s="42" t="s">
        <v>237</v>
      </c>
      <c r="F28" s="26">
        <v>-0.56194911581682916</v>
      </c>
    </row>
    <row r="29" spans="1:9" x14ac:dyDescent="0.35">
      <c r="B29" s="73" t="s">
        <v>237</v>
      </c>
      <c r="C29" s="26">
        <v>-0.73228154777234877</v>
      </c>
      <c r="E29" s="42" t="s">
        <v>427</v>
      </c>
      <c r="F29" s="26">
        <v>0.86716497118326652</v>
      </c>
    </row>
    <row r="30" spans="1:9" x14ac:dyDescent="0.35">
      <c r="B30" s="42" t="s">
        <v>178</v>
      </c>
      <c r="C30" s="26">
        <v>1.1668917893422894</v>
      </c>
    </row>
    <row r="31" spans="1:9" x14ac:dyDescent="0.35">
      <c r="B31" s="73" t="s">
        <v>176</v>
      </c>
      <c r="C31" s="26">
        <v>1.3226334913141919</v>
      </c>
      <c r="E31" s="74" t="s">
        <v>428</v>
      </c>
    </row>
    <row r="32" spans="1:9" x14ac:dyDescent="0.35">
      <c r="B32" s="73" t="s">
        <v>237</v>
      </c>
      <c r="C32" s="26">
        <v>-0.62932917340032368</v>
      </c>
      <c r="E32" s="25">
        <f>_xlfn.STDEV.P([1]PVTABLES!P3:P5)</f>
        <v>0.62352934881531397</v>
      </c>
    </row>
    <row r="33" spans="2:6" x14ac:dyDescent="0.35">
      <c r="B33" s="42" t="s">
        <v>259</v>
      </c>
      <c r="C33" s="26">
        <v>-0.17951813355755702</v>
      </c>
    </row>
    <row r="34" spans="2:6" x14ac:dyDescent="0.35">
      <c r="B34" s="73" t="s">
        <v>176</v>
      </c>
      <c r="C34" s="26">
        <v>0.3734108198008943</v>
      </c>
    </row>
    <row r="35" spans="2:6" x14ac:dyDescent="0.35">
      <c r="B35" s="73" t="s">
        <v>237</v>
      </c>
      <c r="C35" s="26">
        <v>-0.41648768499689331</v>
      </c>
    </row>
    <row r="36" spans="2:6" x14ac:dyDescent="0.35">
      <c r="B36" s="42" t="s">
        <v>427</v>
      </c>
      <c r="C36" s="26">
        <v>0.86716497118326674</v>
      </c>
    </row>
    <row r="38" spans="2:6" x14ac:dyDescent="0.35">
      <c r="F38" t="s">
        <v>429</v>
      </c>
    </row>
    <row r="55" spans="1:23" x14ac:dyDescent="0.35">
      <c r="A55" t="s">
        <v>430</v>
      </c>
    </row>
    <row r="56" spans="1:23" x14ac:dyDescent="0.35">
      <c r="A56" t="s">
        <v>431</v>
      </c>
    </row>
    <row r="57" spans="1:23" x14ac:dyDescent="0.35">
      <c r="A57" t="s">
        <v>432</v>
      </c>
    </row>
    <row r="58" spans="1:23" x14ac:dyDescent="0.35">
      <c r="O58" s="74" t="s">
        <v>433</v>
      </c>
    </row>
    <row r="59" spans="1:23" x14ac:dyDescent="0.35">
      <c r="O59" s="75" t="s">
        <v>434</v>
      </c>
      <c r="P59" s="75" t="s">
        <v>435</v>
      </c>
      <c r="R59" s="75" t="s">
        <v>434</v>
      </c>
      <c r="S59" s="75" t="s">
        <v>436</v>
      </c>
      <c r="U59" s="76" t="s">
        <v>434</v>
      </c>
      <c r="V59" s="76" t="s">
        <v>437</v>
      </c>
    </row>
    <row r="60" spans="1:23" x14ac:dyDescent="0.35">
      <c r="O60" s="42">
        <v>2010</v>
      </c>
      <c r="P60">
        <v>11</v>
      </c>
      <c r="R60" s="42">
        <v>2010</v>
      </c>
      <c r="S60">
        <v>18</v>
      </c>
      <c r="U60" s="42">
        <v>2010</v>
      </c>
      <c r="V60">
        <f>S60-P60</f>
        <v>7</v>
      </c>
      <c r="W60" t="s">
        <v>438</v>
      </c>
    </row>
    <row r="61" spans="1:23" x14ac:dyDescent="0.35">
      <c r="A61" s="1" t="s">
        <v>439</v>
      </c>
      <c r="O61" s="42">
        <v>2011</v>
      </c>
      <c r="P61">
        <v>23</v>
      </c>
      <c r="R61" s="42">
        <v>2011</v>
      </c>
      <c r="S61">
        <v>28</v>
      </c>
      <c r="U61" s="42">
        <v>2011</v>
      </c>
      <c r="V61">
        <f t="shared" ref="V61:V68" si="0">S61-P61</f>
        <v>5</v>
      </c>
      <c r="W61" t="s">
        <v>438</v>
      </c>
    </row>
    <row r="62" spans="1:23" x14ac:dyDescent="0.35">
      <c r="O62" s="42">
        <v>2012</v>
      </c>
      <c r="P62">
        <v>21</v>
      </c>
      <c r="R62" s="42">
        <v>2012</v>
      </c>
      <c r="S62">
        <v>54</v>
      </c>
      <c r="U62" s="42">
        <v>2012</v>
      </c>
      <c r="V62">
        <f t="shared" si="0"/>
        <v>33</v>
      </c>
      <c r="W62" t="s">
        <v>438</v>
      </c>
    </row>
    <row r="63" spans="1:23" x14ac:dyDescent="0.35">
      <c r="B63" t="s">
        <v>434</v>
      </c>
      <c r="C63" t="s">
        <v>440</v>
      </c>
      <c r="O63" s="42">
        <v>2013</v>
      </c>
      <c r="P63">
        <v>9</v>
      </c>
      <c r="R63" s="42">
        <v>2013</v>
      </c>
      <c r="S63">
        <v>7</v>
      </c>
      <c r="U63" s="42">
        <v>2013</v>
      </c>
      <c r="V63">
        <f t="shared" si="0"/>
        <v>-2</v>
      </c>
      <c r="W63" t="s">
        <v>441</v>
      </c>
    </row>
    <row r="64" spans="1:23" x14ac:dyDescent="0.35">
      <c r="B64" s="42">
        <v>2010</v>
      </c>
      <c r="C64" s="77">
        <v>29</v>
      </c>
      <c r="O64" s="42">
        <v>2014</v>
      </c>
      <c r="P64">
        <v>4</v>
      </c>
      <c r="R64" s="42">
        <v>2014</v>
      </c>
      <c r="S64">
        <v>11</v>
      </c>
      <c r="U64" s="42">
        <v>2014</v>
      </c>
      <c r="V64">
        <f t="shared" si="0"/>
        <v>7</v>
      </c>
      <c r="W64" t="s">
        <v>438</v>
      </c>
    </row>
    <row r="65" spans="2:23" x14ac:dyDescent="0.35">
      <c r="B65" s="42">
        <v>2011</v>
      </c>
      <c r="C65" s="77">
        <v>51</v>
      </c>
      <c r="O65" s="42">
        <v>2015</v>
      </c>
      <c r="P65">
        <v>10</v>
      </c>
      <c r="R65" s="42">
        <v>2015</v>
      </c>
      <c r="S65">
        <v>3</v>
      </c>
      <c r="U65" s="42">
        <v>2015</v>
      </c>
      <c r="V65">
        <f t="shared" si="0"/>
        <v>-7</v>
      </c>
      <c r="W65" t="s">
        <v>441</v>
      </c>
    </row>
    <row r="66" spans="2:23" x14ac:dyDescent="0.35">
      <c r="B66" s="42">
        <v>2012</v>
      </c>
      <c r="C66" s="77">
        <v>75</v>
      </c>
      <c r="O66" s="42">
        <v>2017</v>
      </c>
      <c r="P66">
        <v>8</v>
      </c>
      <c r="R66" s="42">
        <v>2017</v>
      </c>
      <c r="S66">
        <v>7</v>
      </c>
      <c r="U66" s="42">
        <v>2017</v>
      </c>
      <c r="V66">
        <f>S66-P66</f>
        <v>-1</v>
      </c>
      <c r="W66" t="s">
        <v>441</v>
      </c>
    </row>
    <row r="67" spans="2:23" x14ac:dyDescent="0.35">
      <c r="B67" s="42">
        <v>2013</v>
      </c>
      <c r="C67" s="77">
        <v>16</v>
      </c>
      <c r="O67" s="42">
        <v>2018</v>
      </c>
      <c r="P67">
        <v>5</v>
      </c>
      <c r="R67" s="42">
        <v>2018</v>
      </c>
      <c r="S67">
        <v>3</v>
      </c>
      <c r="U67" s="42">
        <v>2018</v>
      </c>
      <c r="V67">
        <f t="shared" si="0"/>
        <v>-2</v>
      </c>
      <c r="W67" t="s">
        <v>441</v>
      </c>
    </row>
    <row r="68" spans="2:23" x14ac:dyDescent="0.35">
      <c r="B68" s="42">
        <v>2014</v>
      </c>
      <c r="C68" s="77">
        <v>15</v>
      </c>
      <c r="O68" s="42">
        <v>2019</v>
      </c>
      <c r="P68">
        <v>3</v>
      </c>
      <c r="R68" s="42">
        <v>2019</v>
      </c>
      <c r="S68">
        <v>3</v>
      </c>
      <c r="U68" s="42">
        <v>2019</v>
      </c>
      <c r="V68">
        <f t="shared" si="0"/>
        <v>0</v>
      </c>
      <c r="W68" t="s">
        <v>442</v>
      </c>
    </row>
    <row r="69" spans="2:23" x14ac:dyDescent="0.35">
      <c r="B69" s="42">
        <v>2015</v>
      </c>
      <c r="C69" s="77">
        <v>13</v>
      </c>
      <c r="O69" s="78" t="s">
        <v>427</v>
      </c>
      <c r="P69" s="79">
        <v>94</v>
      </c>
      <c r="R69" s="42">
        <v>2020</v>
      </c>
      <c r="S69">
        <v>2</v>
      </c>
      <c r="U69" s="42">
        <v>2020</v>
      </c>
      <c r="W69" t="s">
        <v>438</v>
      </c>
    </row>
    <row r="70" spans="2:23" x14ac:dyDescent="0.35">
      <c r="B70" s="42">
        <v>2017</v>
      </c>
      <c r="C70" s="77">
        <v>15</v>
      </c>
      <c r="R70" s="42">
        <v>2021</v>
      </c>
      <c r="S70">
        <v>8</v>
      </c>
      <c r="U70" s="42">
        <v>2021</v>
      </c>
      <c r="W70" t="s">
        <v>438</v>
      </c>
    </row>
    <row r="71" spans="2:23" x14ac:dyDescent="0.35">
      <c r="B71" s="42">
        <v>2018</v>
      </c>
      <c r="C71" s="77">
        <v>8</v>
      </c>
      <c r="R71" s="42">
        <v>2022</v>
      </c>
      <c r="S71">
        <v>11</v>
      </c>
      <c r="U71" s="42">
        <v>2022</v>
      </c>
      <c r="W71" t="s">
        <v>438</v>
      </c>
    </row>
    <row r="72" spans="2:23" x14ac:dyDescent="0.35">
      <c r="B72" s="42">
        <v>2019</v>
      </c>
      <c r="C72" s="77">
        <v>6</v>
      </c>
      <c r="R72" s="42">
        <v>2023</v>
      </c>
      <c r="S72">
        <v>9</v>
      </c>
      <c r="U72" s="42">
        <v>2023</v>
      </c>
      <c r="W72" t="s">
        <v>438</v>
      </c>
    </row>
    <row r="73" spans="2:23" x14ac:dyDescent="0.35">
      <c r="B73" s="42">
        <v>2020</v>
      </c>
      <c r="C73" s="77">
        <v>2</v>
      </c>
      <c r="R73" s="78" t="s">
        <v>427</v>
      </c>
      <c r="S73" s="79">
        <v>164</v>
      </c>
    </row>
    <row r="74" spans="2:23" x14ac:dyDescent="0.35">
      <c r="B74" s="42">
        <v>2021</v>
      </c>
      <c r="C74" s="77">
        <v>8</v>
      </c>
      <c r="U74" t="s">
        <v>443</v>
      </c>
    </row>
    <row r="75" spans="2:23" x14ac:dyDescent="0.35">
      <c r="B75" s="42">
        <v>2022</v>
      </c>
      <c r="C75" s="77">
        <v>11</v>
      </c>
      <c r="U75" t="s">
        <v>444</v>
      </c>
    </row>
    <row r="76" spans="2:23" x14ac:dyDescent="0.35">
      <c r="B76" s="42">
        <v>2023</v>
      </c>
      <c r="C76" s="77">
        <v>9</v>
      </c>
    </row>
    <row r="77" spans="2:23" x14ac:dyDescent="0.35">
      <c r="B77" s="42" t="s">
        <v>427</v>
      </c>
      <c r="C77">
        <v>258</v>
      </c>
    </row>
    <row r="78" spans="2:23" x14ac:dyDescent="0.35">
      <c r="B78" t="s">
        <v>445</v>
      </c>
    </row>
    <row r="79" spans="2:23" x14ac:dyDescent="0.35">
      <c r="B79" t="s">
        <v>446</v>
      </c>
    </row>
    <row r="80" spans="2:23" x14ac:dyDescent="0.35">
      <c r="B80" t="s">
        <v>447</v>
      </c>
    </row>
    <row r="83" spans="5:10" x14ac:dyDescent="0.35">
      <c r="E83" t="s">
        <v>448</v>
      </c>
    </row>
    <row r="84" spans="5:10" x14ac:dyDescent="0.35">
      <c r="E84" t="s">
        <v>449</v>
      </c>
    </row>
    <row r="85" spans="5:10" x14ac:dyDescent="0.35">
      <c r="E85" t="s">
        <v>450</v>
      </c>
    </row>
    <row r="86" spans="5:10" x14ac:dyDescent="0.35">
      <c r="E86" t="s">
        <v>451</v>
      </c>
    </row>
    <row r="87" spans="5:10" x14ac:dyDescent="0.35">
      <c r="E87" t="s">
        <v>452</v>
      </c>
    </row>
    <row r="88" spans="5:10" x14ac:dyDescent="0.35">
      <c r="E88" t="s">
        <v>453</v>
      </c>
    </row>
    <row r="89" spans="5:10" x14ac:dyDescent="0.35">
      <c r="E89" t="s">
        <v>454</v>
      </c>
    </row>
    <row r="90" spans="5:10" x14ac:dyDescent="0.35">
      <c r="E90" t="s">
        <v>455</v>
      </c>
    </row>
    <row r="91" spans="5:10" x14ac:dyDescent="0.35">
      <c r="E91" t="s">
        <v>456</v>
      </c>
    </row>
    <row r="95" spans="5:10" x14ac:dyDescent="0.35">
      <c r="J95" t="s">
        <v>457</v>
      </c>
    </row>
    <row r="96" spans="5:10" x14ac:dyDescent="0.35">
      <c r="J96" t="s">
        <v>458</v>
      </c>
    </row>
    <row r="97" spans="1:10" x14ac:dyDescent="0.35">
      <c r="J97" t="s">
        <v>459</v>
      </c>
    </row>
    <row r="99" spans="1:10" x14ac:dyDescent="0.35">
      <c r="A99" s="1" t="s">
        <v>460</v>
      </c>
    </row>
    <row r="101" spans="1:10" x14ac:dyDescent="0.35">
      <c r="A101" t="s">
        <v>461</v>
      </c>
    </row>
    <row r="102" spans="1:10" x14ac:dyDescent="0.35">
      <c r="A102" t="s">
        <v>462</v>
      </c>
    </row>
    <row r="103" spans="1:10" x14ac:dyDescent="0.35">
      <c r="A103" t="s">
        <v>463</v>
      </c>
    </row>
    <row r="123" spans="1:1" x14ac:dyDescent="0.35">
      <c r="A123" s="1" t="s">
        <v>464</v>
      </c>
    </row>
    <row r="125" spans="1:1" x14ac:dyDescent="0.35">
      <c r="A125" t="s">
        <v>465</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X DATA</vt:lpstr>
      <vt:lpstr>DOWNLOADS DATA</vt:lpstr>
      <vt:lpstr>Public Fund Data</vt:lpstr>
      <vt:lpstr>&lt;EXTRA</vt:lpstr>
      <vt:lpstr>Public Fund Questions</vt:lpstr>
      <vt:lpstr>CAPM-RISK-ALPHA</vt:lpstr>
      <vt:lpstr>EVIEWS</vt:lpstr>
      <vt:lpstr>&lt;EXTRA2</vt:lpstr>
      <vt:lpstr>Private Fund Data</vt:lpstr>
      <vt:lpstr>Private Fund 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Fernando de Andres Orea</dc:creator>
  <cp:lastModifiedBy>Fernando de Andrés Orea</cp:lastModifiedBy>
  <dcterms:created xsi:type="dcterms:W3CDTF">2024-02-23T19:28:17Z</dcterms:created>
  <dcterms:modified xsi:type="dcterms:W3CDTF">2024-03-08T03:59:41Z</dcterms:modified>
</cp:coreProperties>
</file>