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490" windowHeight="7755" activeTab="1"/>
  </bookViews>
  <sheets>
    <sheet name="ODC 3466" sheetId="8" r:id="rId1"/>
    <sheet name="TP" sheetId="7" r:id="rId2"/>
  </sheets>
  <definedNames>
    <definedName name="_xlnm._FilterDatabase" localSheetId="1" hidden="1">TP!$B$4:$T$6</definedName>
    <definedName name="_xlnm.Print_Area" localSheetId="0">'ODC 3466'!$B$2:$G$45</definedName>
  </definedNames>
  <calcPr calcId="14562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7" l="1"/>
  <c r="N8" i="7"/>
  <c r="N9" i="7" s="1"/>
  <c r="N10" i="7" s="1"/>
  <c r="N6" i="7"/>
  <c r="D17" i="8" l="1"/>
  <c r="D28" i="8"/>
  <c r="D27" i="8"/>
  <c r="D26" i="8"/>
  <c r="L11" i="7"/>
  <c r="O11" i="7" s="1"/>
  <c r="K11" i="7"/>
  <c r="L10" i="7"/>
  <c r="O10" i="7" s="1"/>
  <c r="K10" i="7"/>
  <c r="G10" i="7" s="1"/>
  <c r="L9" i="7"/>
  <c r="M9" i="7" s="1"/>
  <c r="K9" i="7"/>
  <c r="T10" i="7" l="1"/>
  <c r="E27" i="8" s="1"/>
  <c r="T9" i="7"/>
  <c r="E26" i="8" s="1"/>
  <c r="G9" i="7"/>
  <c r="T11" i="7"/>
  <c r="E28" i="8" s="1"/>
  <c r="G11" i="7"/>
  <c r="O9" i="7"/>
  <c r="P9" i="7" s="1"/>
  <c r="Q9" i="7" s="1"/>
  <c r="M10" i="7"/>
  <c r="M11" i="7"/>
  <c r="P11" i="7"/>
  <c r="Q11" i="7" s="1"/>
  <c r="P10" i="7"/>
  <c r="Q10" i="7" s="1"/>
  <c r="D24" i="8"/>
  <c r="D25" i="8"/>
  <c r="F13" i="7"/>
  <c r="L8" i="7"/>
  <c r="O8" i="7" s="1"/>
  <c r="K8" i="7"/>
  <c r="L7" i="7"/>
  <c r="O7" i="7" s="1"/>
  <c r="K7" i="7"/>
  <c r="T7" i="7" l="1"/>
  <c r="E24" i="8" s="1"/>
  <c r="G7" i="7"/>
  <c r="T8" i="7"/>
  <c r="E25" i="8" s="1"/>
  <c r="G8" i="7"/>
  <c r="S10" i="7"/>
  <c r="F27" i="8"/>
  <c r="G27" i="8" s="1"/>
  <c r="S9" i="7"/>
  <c r="F26" i="8"/>
  <c r="G26" i="8" s="1"/>
  <c r="S11" i="7"/>
  <c r="F28" i="8"/>
  <c r="G28" i="8" s="1"/>
  <c r="M7" i="7"/>
  <c r="P8" i="7"/>
  <c r="Q8" i="7" s="1"/>
  <c r="P7" i="7"/>
  <c r="Q7" i="7" s="1"/>
  <c r="M8" i="7"/>
  <c r="S8" i="7" l="1"/>
  <c r="F25" i="8"/>
  <c r="G25" i="8" s="1"/>
  <c r="S7" i="7"/>
  <c r="F24" i="8"/>
  <c r="G24" i="8" s="1"/>
  <c r="D16" i="8" l="1"/>
  <c r="D22" i="8" l="1"/>
  <c r="D23" i="8"/>
  <c r="K6" i="7" l="1"/>
  <c r="K5" i="7"/>
  <c r="L5" i="7"/>
  <c r="T5" i="7" l="1"/>
  <c r="G5" i="7"/>
  <c r="T6" i="7"/>
  <c r="E23" i="8" s="1"/>
  <c r="G6" i="7"/>
  <c r="E22" i="8"/>
  <c r="L6" i="7"/>
  <c r="O5" i="7"/>
  <c r="P5" i="7" s="1"/>
  <c r="Q5" i="7" s="1"/>
  <c r="F22" i="8" s="1"/>
  <c r="G22" i="8" s="1"/>
  <c r="M5" i="7"/>
  <c r="O6" i="7" l="1"/>
  <c r="M6" i="7"/>
  <c r="S5" i="7"/>
  <c r="P6" i="7" l="1"/>
  <c r="Q6" i="7" s="1"/>
  <c r="F23" i="8" s="1"/>
  <c r="G23" i="8" s="1"/>
  <c r="B23" i="8"/>
  <c r="B24" i="8" s="1"/>
  <c r="B25" i="8" s="1"/>
  <c r="B26" i="8" s="1"/>
  <c r="B27" i="8" s="1"/>
  <c r="B28" i="8" s="1"/>
  <c r="B44" i="8"/>
  <c r="S6" i="7" l="1"/>
  <c r="B6" i="7" l="1"/>
  <c r="B7" i="7" s="1"/>
  <c r="B8" i="7" s="1"/>
  <c r="B9" i="7" s="1"/>
  <c r="B10" i="7" s="1"/>
  <c r="B11" i="7" s="1"/>
  <c r="D30" i="8" l="1"/>
  <c r="G30" i="8" l="1"/>
  <c r="G32" i="8" l="1"/>
  <c r="G33" i="8" s="1"/>
  <c r="G34" i="8" l="1"/>
</calcChain>
</file>

<file path=xl/sharedStrings.xml><?xml version="1.0" encoding="utf-8"?>
<sst xmlns="http://schemas.openxmlformats.org/spreadsheetml/2006/main" count="104" uniqueCount="75">
  <si>
    <t>ITEM</t>
  </si>
  <si>
    <t>ANCHO</t>
  </si>
  <si>
    <t>CANTIDAD</t>
  </si>
  <si>
    <t>M2</t>
  </si>
  <si>
    <t>N°</t>
  </si>
  <si>
    <t>EMMANUEL PADILLA</t>
  </si>
  <si>
    <t>C1</t>
  </si>
  <si>
    <t>ALTO</t>
  </si>
  <si>
    <t>SEP</t>
  </si>
  <si>
    <t>C2</t>
  </si>
  <si>
    <t>V.ACUR</t>
  </si>
  <si>
    <t>TOTAL</t>
  </si>
  <si>
    <t>DESC</t>
  </si>
  <si>
    <t>REAL</t>
  </si>
  <si>
    <t>% DES</t>
  </si>
  <si>
    <t>NOMENCLATURA</t>
  </si>
  <si>
    <t>NOM</t>
  </si>
  <si>
    <t>TM2</t>
  </si>
  <si>
    <t>ORDEN DE COMPRA Nº</t>
  </si>
  <si>
    <t>VENTALPLASTIC SPA</t>
  </si>
  <si>
    <t>Razón Social:</t>
  </si>
  <si>
    <t>Fecha :</t>
  </si>
  <si>
    <t xml:space="preserve">RUT:   </t>
  </si>
  <si>
    <t xml:space="preserve">Atencion : </t>
  </si>
  <si>
    <t xml:space="preserve">Dirección:   </t>
  </si>
  <si>
    <t xml:space="preserve">Correo : </t>
  </si>
  <si>
    <t xml:space="preserve">Telefono:  </t>
  </si>
  <si>
    <t>Forma de Pago:</t>
  </si>
  <si>
    <t>Despacho a:</t>
  </si>
  <si>
    <t>Entrega :</t>
  </si>
  <si>
    <t>Obra:</t>
  </si>
  <si>
    <t>CÓDIGO</t>
  </si>
  <si>
    <t>CANT.</t>
  </si>
  <si>
    <t>DETALLE</t>
  </si>
  <si>
    <t>PRECIO UNITARIO</t>
  </si>
  <si>
    <t>Descuento</t>
  </si>
  <si>
    <t>Sub Total</t>
  </si>
  <si>
    <t>19% IVA</t>
  </si>
  <si>
    <t xml:space="preserve">TOTAL </t>
  </si>
  <si>
    <t>Solicitado por :</t>
  </si>
  <si>
    <t>V°B° Adquisiciones :</t>
  </si>
  <si>
    <t>Sres.  Proveedores,  toda factura para ser cancelada  debe venir con Orden de Compra adjunta.</t>
  </si>
  <si>
    <t>RUT: 99.558.220-1</t>
  </si>
  <si>
    <t>SAN PABLO #9222 - PUDAHUEL - SANTIAGO</t>
  </si>
  <si>
    <t>TELEFONO 27735163 - 27731932</t>
  </si>
  <si>
    <t xml:space="preserve"> </t>
  </si>
  <si>
    <t>OT:</t>
  </si>
  <si>
    <t>Total Neto</t>
  </si>
  <si>
    <t>SREDVH</t>
  </si>
  <si>
    <t>99.571.070-6</t>
  </si>
  <si>
    <t>CAMINO A VALPARAISO Nº, PADRE HURTADO . CHILE</t>
  </si>
  <si>
    <t>60 DIAS</t>
  </si>
  <si>
    <t>Presupuesto:</t>
  </si>
  <si>
    <t>JI</t>
  </si>
  <si>
    <t>Jorge Nuñez</t>
  </si>
  <si>
    <t>Etiquetas de fila</t>
  </si>
  <si>
    <t>Total general</t>
  </si>
  <si>
    <t>Suma de TOTAL2</t>
  </si>
  <si>
    <t>GLASSER SUR SPA</t>
  </si>
  <si>
    <t>jnunez@phglass.cl</t>
  </si>
  <si>
    <t>N/A</t>
  </si>
  <si>
    <t>GONZALO CANCINO</t>
  </si>
  <si>
    <t>URGENTE</t>
  </si>
  <si>
    <t>PILOTO CON - CON</t>
  </si>
  <si>
    <t>V11</t>
  </si>
  <si>
    <t>V12</t>
  </si>
  <si>
    <t>V09</t>
  </si>
  <si>
    <t>V06</t>
  </si>
  <si>
    <t>15BROSC</t>
  </si>
  <si>
    <t>IN04+15BROSC+IN04</t>
  </si>
  <si>
    <t>IN04+15BROSC+SE04</t>
  </si>
  <si>
    <t>IN05+15BROSC+IN05</t>
  </si>
  <si>
    <t>4INC</t>
  </si>
  <si>
    <t>5INC</t>
  </si>
  <si>
    <t>4SEM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</si>
</sst>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\ #,##0;[Red]\-&quot;$&quot;\ #,##0"/>
    <numFmt numFmtId="164" formatCode="&quot;$&quot;\ #,##0"/>
    <numFmt numFmtId="165" formatCode="&quot;$&quot;#,##0"/>
    <numFmt numFmtId="166" formatCode="_ [$$-340A]* #,##0_ ;_ [$$-340A]* \-#,##0_ ;_ [$$-340A]* &quot;-&quot;??_ ;_ @_ "/>
    <numFmt numFmtId="167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Arial Black"/>
      <family val="2"/>
    </font>
    <font>
      <b/>
      <sz val="8"/>
      <name val="Arial Black"/>
      <family val="2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</font>
    <font>
      <b/>
      <u/>
      <sz val="1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0" borderId="0"/>
    <xf numFmtId="9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121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6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167" fontId="0" fillId="0" borderId="0" xfId="2" applyNumberFormat="1" applyFont="1" applyAlignment="1">
      <alignment horizontal="center" vertical="center"/>
    </xf>
    <xf numFmtId="0" fontId="7" fillId="0" borderId="0" xfId="0" quotePrefix="1" applyFont="1" applyAlignment="1">
      <alignment horizontal="right"/>
    </xf>
    <xf numFmtId="0" fontId="7" fillId="0" borderId="0" xfId="0" quotePrefix="1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 vertical="center"/>
    </xf>
    <xf numFmtId="1" fontId="12" fillId="0" borderId="18" xfId="3" applyNumberFormat="1" applyBorder="1" applyAlignment="1" applyProtection="1"/>
    <xf numFmtId="0" fontId="0" fillId="0" borderId="0" xfId="0" applyBorder="1"/>
    <xf numFmtId="0" fontId="11" fillId="0" borderId="0" xfId="0" applyFont="1" applyBorder="1"/>
    <xf numFmtId="0" fontId="13" fillId="0" borderId="5" xfId="0" applyFont="1" applyBorder="1" applyAlignment="1">
      <alignment horizontal="center"/>
    </xf>
    <xf numFmtId="0" fontId="15" fillId="0" borderId="4" xfId="4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/>
    </xf>
    <xf numFmtId="0" fontId="15" fillId="0" borderId="10" xfId="4" applyFont="1" applyFill="1" applyBorder="1" applyAlignment="1">
      <alignment horizontal="center" vertical="center"/>
    </xf>
    <xf numFmtId="3" fontId="13" fillId="0" borderId="10" xfId="0" applyNumberFormat="1" applyFont="1" applyBorder="1" applyAlignment="1">
      <alignment horizontal="center"/>
    </xf>
    <xf numFmtId="0" fontId="15" fillId="0" borderId="10" xfId="4" quotePrefix="1" applyFont="1" applyFill="1" applyBorder="1" applyAlignment="1">
      <alignment horizontal="left" vertical="center"/>
    </xf>
    <xf numFmtId="164" fontId="16" fillId="3" borderId="10" xfId="0" applyNumberFormat="1" applyFont="1" applyFill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3" fontId="13" fillId="0" borderId="19" xfId="0" applyNumberFormat="1" applyFont="1" applyBorder="1" applyAlignment="1">
      <alignment horizontal="center"/>
    </xf>
    <xf numFmtId="0" fontId="15" fillId="0" borderId="19" xfId="4" quotePrefix="1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11" fillId="0" borderId="21" xfId="0" applyFont="1" applyBorder="1" applyAlignment="1">
      <alignment horizontal="center" vertical="center"/>
    </xf>
    <xf numFmtId="165" fontId="11" fillId="0" borderId="22" xfId="0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5" fontId="11" fillId="0" borderId="11" xfId="0" applyNumberFormat="1" applyFont="1" applyBorder="1" applyAlignment="1">
      <alignment horizontal="center" vertical="center"/>
    </xf>
    <xf numFmtId="165" fontId="11" fillId="0" borderId="25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" xfId="0" applyFont="1" applyBorder="1"/>
    <xf numFmtId="0" fontId="17" fillId="0" borderId="2" xfId="0" applyFont="1" applyBorder="1"/>
    <xf numFmtId="0" fontId="0" fillId="0" borderId="12" xfId="0" applyBorder="1"/>
    <xf numFmtId="0" fontId="0" fillId="0" borderId="13" xfId="0" applyBorder="1"/>
    <xf numFmtId="0" fontId="11" fillId="0" borderId="16" xfId="0" applyFont="1" applyBorder="1"/>
    <xf numFmtId="0" fontId="17" fillId="0" borderId="17" xfId="0" applyFont="1" applyBorder="1"/>
    <xf numFmtId="0" fontId="0" fillId="0" borderId="14" xfId="0" applyBorder="1"/>
    <xf numFmtId="0" fontId="0" fillId="0" borderId="20" xfId="0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8" fillId="0" borderId="0" xfId="0" applyFont="1" applyBorder="1" applyAlignment="1">
      <alignment vertical="top"/>
    </xf>
    <xf numFmtId="0" fontId="19" fillId="0" borderId="1" xfId="0" applyFont="1" applyBorder="1"/>
    <xf numFmtId="0" fontId="0" fillId="0" borderId="2" xfId="0" applyFont="1" applyBorder="1"/>
    <xf numFmtId="0" fontId="19" fillId="0" borderId="2" xfId="0" applyFont="1" applyBorder="1"/>
    <xf numFmtId="14" fontId="19" fillId="0" borderId="12" xfId="0" applyNumberFormat="1" applyFont="1" applyBorder="1" applyAlignment="1">
      <alignment horizontal="left"/>
    </xf>
    <xf numFmtId="0" fontId="19" fillId="0" borderId="15" xfId="0" applyFont="1" applyBorder="1"/>
    <xf numFmtId="0" fontId="0" fillId="0" borderId="0" xfId="0" applyFont="1" applyBorder="1"/>
    <xf numFmtId="0" fontId="19" fillId="0" borderId="0" xfId="0" applyFont="1" applyBorder="1"/>
    <xf numFmtId="1" fontId="19" fillId="0" borderId="18" xfId="0" applyNumberFormat="1" applyFont="1" applyBorder="1"/>
    <xf numFmtId="0" fontId="19" fillId="0" borderId="18" xfId="0" applyFont="1" applyBorder="1"/>
    <xf numFmtId="0" fontId="19" fillId="0" borderId="15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horizontal="right"/>
    </xf>
    <xf numFmtId="0" fontId="0" fillId="0" borderId="17" xfId="0" applyFont="1" applyBorder="1"/>
    <xf numFmtId="0" fontId="19" fillId="0" borderId="1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64" fontId="16" fillId="3" borderId="19" xfId="0" applyNumberFormat="1" applyFont="1" applyFill="1" applyBorder="1" applyAlignment="1">
      <alignment horizontal="center" vertical="center"/>
    </xf>
    <xf numFmtId="164" fontId="13" fillId="0" borderId="22" xfId="0" applyNumberFormat="1" applyFont="1" applyBorder="1" applyAlignment="1">
      <alignment horizontal="center" vertical="center"/>
    </xf>
    <xf numFmtId="3" fontId="5" fillId="0" borderId="0" xfId="0" applyNumberFormat="1" applyFont="1"/>
    <xf numFmtId="165" fontId="11" fillId="0" borderId="0" xfId="0" applyNumberFormat="1" applyFont="1" applyBorder="1" applyAlignment="1">
      <alignment horizontal="center" vertical="center"/>
    </xf>
    <xf numFmtId="3" fontId="0" fillId="0" borderId="0" xfId="0" applyNumberFormat="1"/>
    <xf numFmtId="164" fontId="0" fillId="0" borderId="0" xfId="0" applyNumberFormat="1" applyFont="1" applyFill="1" applyAlignment="1">
      <alignment horizontal="center" vertical="center"/>
    </xf>
    <xf numFmtId="0" fontId="1" fillId="0" borderId="16" xfId="0" applyFont="1" applyBorder="1"/>
    <xf numFmtId="0" fontId="0" fillId="0" borderId="17" xfId="0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8" xfId="0" applyFont="1" applyBorder="1" applyAlignment="1">
      <alignment horizontal="left"/>
    </xf>
    <xf numFmtId="164" fontId="1" fillId="0" borderId="0" xfId="0" applyNumberFormat="1" applyFont="1" applyAlignment="1">
      <alignment horizontal="center" vertical="center"/>
    </xf>
    <xf numFmtId="0" fontId="0" fillId="0" borderId="0" xfId="0" pivotButton="1"/>
    <xf numFmtId="14" fontId="19" fillId="4" borderId="18" xfId="0" applyNumberFormat="1" applyFont="1" applyFill="1" applyBorder="1" applyAlignment="1">
      <alignment horizontal="left"/>
    </xf>
    <xf numFmtId="0" fontId="0" fillId="5" borderId="3" xfId="0" applyFill="1" applyBorder="1" applyAlignment="1">
      <alignment vertical="center"/>
    </xf>
    <xf numFmtId="3" fontId="0" fillId="5" borderId="3" xfId="0" applyNumberFormat="1" applyFill="1" applyBorder="1" applyAlignment="1">
      <alignment horizontal="center" vertical="center"/>
    </xf>
    <xf numFmtId="3" fontId="0" fillId="5" borderId="7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3" fontId="0" fillId="5" borderId="10" xfId="0" applyNumberFormat="1" applyFill="1" applyBorder="1" applyAlignment="1">
      <alignment horizontal="center" vertical="center"/>
    </xf>
    <xf numFmtId="3" fontId="0" fillId="5" borderId="11" xfId="0" applyNumberForma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3" fontId="0" fillId="5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5" borderId="8" xfId="0" applyNumberForma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/>
    <xf numFmtId="0" fontId="11" fillId="2" borderId="13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1" fontId="19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11" fillId="2" borderId="2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</cellXfs>
  <cellStyles count="5">
    <cellStyle name="Hipervínculo" xfId="3" builtinId="8"/>
    <cellStyle name="Normal" xfId="0" builtinId="0"/>
    <cellStyle name="Normal 3" xfId="1"/>
    <cellStyle name="Normal_Hoja1" xfId="4"/>
    <cellStyle name="Porcentaje" xfId="2" builtinId="5"/>
  </cellStyles>
  <dxfs count="6">
    <dxf>
      <font>
        <b/>
        <i val="0"/>
        <color rgb="FFFF0000"/>
      </font>
      <numFmt numFmtId="168" formatCode="&quot;Pendiente&quot;\ #,##0"/>
      <fill>
        <patternFill>
          <bgColor rgb="FFFFA7A7"/>
        </patternFill>
      </fill>
    </dxf>
    <dxf>
      <font>
        <b/>
        <i val="0"/>
        <color rgb="FFFF0000"/>
      </font>
      <numFmt numFmtId="168" formatCode="&quot;Pendiente&quot;\ #,##0"/>
      <fill>
        <patternFill>
          <bgColor rgb="FFFFA7A7"/>
        </patternFill>
      </fill>
    </dxf>
    <dxf>
      <font>
        <b/>
        <i val="0"/>
        <color rgb="FFFF0000"/>
      </font>
      <numFmt numFmtId="168" formatCode="&quot;Pendiente&quot;\ #,##0"/>
      <fill>
        <patternFill>
          <bgColor rgb="FFFFA7A7"/>
        </patternFill>
      </fill>
    </dxf>
    <dxf>
      <font>
        <b/>
        <i val="0"/>
        <color rgb="FFFF0000"/>
      </font>
      <numFmt numFmtId="168" formatCode="&quot;Pendiente&quot;\ #,##0"/>
      <fill>
        <patternFill>
          <bgColor rgb="FFFFA7A7"/>
        </patternFill>
      </fill>
    </dxf>
    <dxf>
      <font>
        <b/>
        <i val="0"/>
        <color rgb="FFFF0000"/>
      </font>
      <numFmt numFmtId="168" formatCode="&quot;Pendiente&quot;\ #,##0"/>
      <fill>
        <patternFill>
          <bgColor rgb="FFFFA7A7"/>
        </patternFill>
      </fill>
    </dxf>
    <dxf>
      <font>
        <b/>
        <i val="0"/>
        <color rgb="FFFF0000"/>
      </font>
      <numFmt numFmtId="168" formatCode="&quot;Pendiente&quot;\ #,##0"/>
      <fill>
        <patternFill>
          <bgColor rgb="FFFFA7A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104775</xdr:rowOff>
    </xdr:from>
    <xdr:to>
      <xdr:col>3</xdr:col>
      <xdr:colOff>28575</xdr:colOff>
      <xdr:row>5</xdr:row>
      <xdr:rowOff>228600</xdr:rowOff>
    </xdr:to>
    <xdr:pic>
      <xdr:nvPicPr>
        <xdr:cNvPr id="3" name="3 Imagen" descr="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295275"/>
          <a:ext cx="1247775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3248.685053587964" createdVersion="5" refreshedVersion="5" minRefreshableVersion="3" recordCount="7">
  <cacheSource type="worksheet">
    <worksheetSource ref="B4:T11" sheet="TP"/>
  </cacheSource>
  <cacheFields count="19">
    <cacheField name="N°" numFmtId="0">
      <sharedItems containsSemiMixedTypes="0" containsString="0" containsNumber="1" containsInteger="1" minValue="1" maxValue="7"/>
    </cacheField>
    <cacheField name="ITEM" numFmtId="0">
      <sharedItems/>
    </cacheField>
    <cacheField name="ANCHO" numFmtId="3">
      <sharedItems containsSemiMixedTypes="0" containsString="0" containsNumber="1" minValue="391" maxValue="1396.5"/>
    </cacheField>
    <cacheField name="ALTO" numFmtId="3">
      <sharedItems containsSemiMixedTypes="0" containsString="0" containsNumber="1" containsInteger="1" minValue="846" maxValue="2220"/>
    </cacheField>
    <cacheField name="CANTIDAD" numFmtId="3">
      <sharedItems containsSemiMixedTypes="0" containsString="0" containsNumber="1" containsInteger="1" minValue="1" maxValue="1"/>
    </cacheField>
    <cacheField name="JI" numFmtId="3">
      <sharedItems/>
    </cacheField>
    <cacheField name="C1" numFmtId="3">
      <sharedItems/>
    </cacheField>
    <cacheField name="SEP" numFmtId="3">
      <sharedItems/>
    </cacheField>
    <cacheField name="C2" numFmtId="3">
      <sharedItems/>
    </cacheField>
    <cacheField name="NOM" numFmtId="0">
      <sharedItems count="3">
        <s v="IN04+15BROSC+IN04"/>
        <s v="IN05+15BROSC+IN05"/>
        <s v="IN04+15BROSC+SE04"/>
      </sharedItems>
    </cacheField>
    <cacheField name="M2" numFmtId="2">
      <sharedItems containsSemiMixedTypes="0" containsString="0" containsNumber="1" minValue="0.33078600000000002" maxValue="3.1002299999999998"/>
    </cacheField>
    <cacheField name="TM2" numFmtId="2">
      <sharedItems containsSemiMixedTypes="0" containsString="0" containsNumber="1" minValue="0.33078600000000002" maxValue="3.1002299999999998"/>
    </cacheField>
    <cacheField name="V.ACUR" numFmtId="166">
      <sharedItems containsSemiMixedTypes="0" containsString="0" containsNumber="1" containsInteger="1" minValue="12663" maxValue="24798"/>
    </cacheField>
    <cacheField name="TOTAL" numFmtId="164">
      <sharedItems containsSemiMixedTypes="0" containsString="0" containsNumber="1" minValue="7098.1243514999996" maxValue="50871.674069999994"/>
    </cacheField>
    <cacheField name="DESC" numFmtId="164">
      <sharedItems containsSemiMixedTypes="0" containsString="0" containsNumber="1" containsInteger="1" minValue="0" maxValue="0"/>
    </cacheField>
    <cacheField name="REAL" numFmtId="6">
      <sharedItems containsSemiMixedTypes="0" containsString="0" containsNumber="1" minValue="7098.1243514999996" maxValue="50871.674069999994"/>
    </cacheField>
    <cacheField name="% DES" numFmtId="167">
      <sharedItems containsSemiMixedTypes="0" containsString="0" containsNumber="1" containsInteger="1" minValue="0" maxValue="0"/>
    </cacheField>
    <cacheField name="TOTAL2" numFmtId="164">
      <sharedItems containsSemiMixedTypes="0" containsString="0" containsNumber="1" minValue="7098.1243514999996" maxValue="50871.674069999994"/>
    </cacheField>
    <cacheField name="NOMENCLATUR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1"/>
    <s v="V11"/>
    <n v="519.5"/>
    <n v="1079"/>
    <n v="1"/>
    <s v="IN04+15BROSC+IN04"/>
    <s v="IN04"/>
    <s v="15BROSC"/>
    <s v="IN04"/>
    <x v="0"/>
    <n v="0.5605405"/>
    <n v="0.5605405"/>
    <n v="12663"/>
    <n v="7098.1243514999996"/>
    <n v="0"/>
    <n v="7098.1243514999996"/>
    <n v="0"/>
    <n v="7098.1243514999996"/>
    <s v="V11   519,5X1079   IN04+15BROSC+IN04"/>
  </r>
  <r>
    <n v="2"/>
    <s v="V11"/>
    <n v="575.5"/>
    <n v="1205"/>
    <n v="1"/>
    <s v="IN04+15BROSC+IN04"/>
    <s v="IN04"/>
    <s v="15BROSC"/>
    <s v="IN04"/>
    <x v="0"/>
    <n v="0.69347749999999997"/>
    <n v="0.69347749999999997"/>
    <n v="12663"/>
    <n v="8781.5055824999999"/>
    <n v="0"/>
    <n v="8781.5055824999999"/>
    <n v="0"/>
    <n v="8781.5055824999999"/>
    <s v="V11   575,5X1205   IN04+15BROSC+IN04"/>
  </r>
  <r>
    <n v="3"/>
    <s v="V12"/>
    <n v="1340.5"/>
    <n v="2094"/>
    <n v="1"/>
    <s v="IN05+15BROSC+IN05"/>
    <s v="IN05"/>
    <s v="15BROSC"/>
    <s v="IN05"/>
    <x v="1"/>
    <n v="2.807007"/>
    <n v="2.807007"/>
    <n v="16409"/>
    <n v="46060.177862999997"/>
    <n v="0"/>
    <n v="46060.177862999997"/>
    <n v="0"/>
    <n v="46060.177862999997"/>
    <s v="V12   1340,5X2094   IN05+15BROSC+IN05"/>
  </r>
  <r>
    <n v="4"/>
    <s v="V12"/>
    <n v="1396.5"/>
    <n v="2220"/>
    <n v="1"/>
    <s v="IN05+15BROSC+IN05"/>
    <s v="IN05"/>
    <s v="15BROSC"/>
    <s v="IN05"/>
    <x v="1"/>
    <n v="3.1002299999999998"/>
    <n v="3.1002299999999998"/>
    <n v="16409"/>
    <n v="50871.674069999994"/>
    <n v="0"/>
    <n v="50871.674069999994"/>
    <n v="0"/>
    <n v="50871.674069999994"/>
    <s v="V12   1396,5X2220   IN05+15BROSC+IN05"/>
  </r>
  <r>
    <n v="5"/>
    <s v="V09"/>
    <n v="1314.5"/>
    <n v="2094"/>
    <n v="1"/>
    <s v="IN05+15BROSC+IN05"/>
    <s v="IN05"/>
    <s v="15BROSC"/>
    <s v="IN05"/>
    <x v="1"/>
    <n v="2.7525629999999999"/>
    <n v="2.7525629999999999"/>
    <n v="16409"/>
    <n v="45166.806267"/>
    <n v="0"/>
    <n v="45166.806267"/>
    <n v="0"/>
    <n v="45166.806267"/>
    <s v="V09   1314,5X2094   IN05+15BROSC+IN05"/>
  </r>
  <r>
    <n v="6"/>
    <s v="V09"/>
    <n v="1370.5"/>
    <n v="2220"/>
    <n v="1"/>
    <s v="IN05+15BROSC+IN05"/>
    <s v="IN05"/>
    <s v="15BROSC"/>
    <s v="IN05"/>
    <x v="1"/>
    <n v="3.04251"/>
    <n v="3.04251"/>
    <n v="16409"/>
    <n v="49924.546589999998"/>
    <n v="0"/>
    <n v="49924.546589999998"/>
    <n v="0"/>
    <n v="49924.546589999998"/>
    <s v="V09   1370,5X2220   IN05+15BROSC+IN05"/>
  </r>
  <r>
    <n v="7"/>
    <s v="V06"/>
    <n v="391"/>
    <n v="846"/>
    <n v="1"/>
    <s v="IN04+15BROSC+SE04"/>
    <s v="IN04"/>
    <s v="15BROSC"/>
    <s v="SE04"/>
    <x v="2"/>
    <n v="0.33078600000000002"/>
    <n v="0.33078600000000002"/>
    <n v="24798"/>
    <n v="8202.8312280000009"/>
    <n v="0"/>
    <n v="8202.8312280000009"/>
    <n v="0"/>
    <n v="8202.8312280000009"/>
    <s v="V06   391X846   IN04+15BROSC+SE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C16:D20" firstHeaderRow="1" firstDataRow="1" firstDataCol="1"/>
  <pivotFields count="19">
    <pivotField showAll="0"/>
    <pivotField showAll="0"/>
    <pivotField numFmtId="3" showAll="0"/>
    <pivotField numFmtId="3" showAll="0"/>
    <pivotField numFmtId="3"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numFmtId="2" showAll="0"/>
    <pivotField numFmtId="2" showAll="0"/>
    <pivotField numFmtId="166" showAll="0"/>
    <pivotField numFmtId="164" showAll="0"/>
    <pivotField numFmtId="164" showAll="0"/>
    <pivotField numFmtId="6" showAll="0"/>
    <pivotField numFmtId="167" showAll="0"/>
    <pivotField dataField="1" numFmtId="164"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OTAL2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nunez@phglass.c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45"/>
  <sheetViews>
    <sheetView topLeftCell="A21" zoomScaleNormal="100" workbookViewId="0">
      <selection activeCell="L28" sqref="L28"/>
    </sheetView>
  </sheetViews>
  <sheetFormatPr baseColWidth="10" defaultRowHeight="15" x14ac:dyDescent="0.25"/>
  <cols>
    <col min="2" max="2" width="9.7109375" customWidth="1"/>
    <col min="3" max="3" width="8.85546875" customWidth="1"/>
    <col min="4" max="4" width="8" customWidth="1"/>
    <col min="5" max="5" width="48.42578125" customWidth="1"/>
    <col min="6" max="6" width="14" customWidth="1"/>
    <col min="7" max="7" width="19.5703125" bestFit="1" customWidth="1"/>
  </cols>
  <sheetData>
    <row r="2" spans="2:9" x14ac:dyDescent="0.25">
      <c r="F2" s="3"/>
      <c r="G2" s="3"/>
    </row>
    <row r="3" spans="2:9" x14ac:dyDescent="0.25">
      <c r="F3" s="3"/>
      <c r="G3" s="3"/>
    </row>
    <row r="4" spans="2:9" ht="22.5" x14ac:dyDescent="0.45">
      <c r="E4" s="11" t="s">
        <v>18</v>
      </c>
      <c r="F4" s="12">
        <v>3466</v>
      </c>
      <c r="G4" s="3"/>
    </row>
    <row r="5" spans="2:9" x14ac:dyDescent="0.25">
      <c r="F5" s="3"/>
      <c r="G5" s="3"/>
    </row>
    <row r="6" spans="2:9" ht="23.25" customHeight="1" x14ac:dyDescent="0.25">
      <c r="F6" s="3"/>
      <c r="G6" s="3"/>
    </row>
    <row r="7" spans="2:9" x14ac:dyDescent="0.25">
      <c r="B7" s="13" t="s">
        <v>19</v>
      </c>
      <c r="C7" s="13"/>
      <c r="D7" s="14"/>
      <c r="E7" s="13"/>
      <c r="F7" s="15"/>
      <c r="G7" s="15"/>
    </row>
    <row r="8" spans="2:9" x14ac:dyDescent="0.25">
      <c r="B8" s="16" t="s">
        <v>42</v>
      </c>
      <c r="C8" s="16"/>
      <c r="D8" s="14"/>
      <c r="E8" s="17"/>
      <c r="F8" s="15"/>
      <c r="G8" s="15"/>
    </row>
    <row r="9" spans="2:9" x14ac:dyDescent="0.25">
      <c r="B9" s="17" t="s">
        <v>43</v>
      </c>
      <c r="C9" s="18"/>
      <c r="D9" s="14"/>
      <c r="E9" s="19"/>
      <c r="F9" s="15"/>
      <c r="G9" s="15"/>
    </row>
    <row r="10" spans="2:9" x14ac:dyDescent="0.25">
      <c r="B10" s="16" t="s">
        <v>44</v>
      </c>
      <c r="C10" s="16"/>
      <c r="D10" s="14"/>
      <c r="E10" s="20"/>
      <c r="F10" s="15"/>
      <c r="G10" s="15"/>
    </row>
    <row r="11" spans="2:9" ht="15.75" thickBot="1" x14ac:dyDescent="0.3">
      <c r="B11" s="21"/>
      <c r="C11" s="22"/>
      <c r="D11" s="22"/>
      <c r="E11" s="23"/>
      <c r="F11" s="24"/>
      <c r="G11" s="3"/>
    </row>
    <row r="12" spans="2:9" x14ac:dyDescent="0.25">
      <c r="B12" s="61" t="s">
        <v>20</v>
      </c>
      <c r="C12" s="62"/>
      <c r="D12" s="63" t="s">
        <v>58</v>
      </c>
      <c r="E12" s="63"/>
      <c r="F12" s="63" t="s">
        <v>21</v>
      </c>
      <c r="G12" s="64">
        <v>43245</v>
      </c>
    </row>
    <row r="13" spans="2:9" x14ac:dyDescent="0.25">
      <c r="B13" s="65" t="s">
        <v>22</v>
      </c>
      <c r="C13" s="66"/>
      <c r="D13" s="67" t="s">
        <v>49</v>
      </c>
      <c r="E13" s="67"/>
      <c r="F13" s="67" t="s">
        <v>23</v>
      </c>
      <c r="G13" s="68" t="s">
        <v>54</v>
      </c>
      <c r="I13" t="s">
        <v>45</v>
      </c>
    </row>
    <row r="14" spans="2:9" x14ac:dyDescent="0.25">
      <c r="B14" s="65" t="s">
        <v>24</v>
      </c>
      <c r="C14" s="66"/>
      <c r="D14" s="67" t="s">
        <v>50</v>
      </c>
      <c r="E14" s="67"/>
      <c r="F14" s="67" t="s">
        <v>25</v>
      </c>
      <c r="G14" s="25" t="s">
        <v>59</v>
      </c>
    </row>
    <row r="15" spans="2:9" x14ac:dyDescent="0.25">
      <c r="B15" s="65" t="s">
        <v>26</v>
      </c>
      <c r="C15" s="66"/>
      <c r="D15" s="108">
        <v>23476901</v>
      </c>
      <c r="E15" s="108"/>
      <c r="F15" s="67" t="s">
        <v>27</v>
      </c>
      <c r="G15" s="69" t="s">
        <v>51</v>
      </c>
    </row>
    <row r="16" spans="2:9" x14ac:dyDescent="0.25">
      <c r="B16" s="70" t="s">
        <v>28</v>
      </c>
      <c r="C16" s="66"/>
      <c r="D16" s="71" t="str">
        <f>+B9</f>
        <v>SAN PABLO #9222 - PUDAHUEL - SANTIAGO</v>
      </c>
      <c r="E16" s="72"/>
      <c r="F16" s="67" t="s">
        <v>29</v>
      </c>
      <c r="G16" s="89" t="s">
        <v>62</v>
      </c>
    </row>
    <row r="17" spans="2:7" x14ac:dyDescent="0.25">
      <c r="B17" s="70" t="s">
        <v>30</v>
      </c>
      <c r="C17" s="66"/>
      <c r="D17" s="114" t="str">
        <f>+TP!B2</f>
        <v>PILOTO CON - CON</v>
      </c>
      <c r="E17" s="114"/>
      <c r="F17" s="67" t="s">
        <v>46</v>
      </c>
      <c r="G17" s="86" t="s">
        <v>60</v>
      </c>
    </row>
    <row r="18" spans="2:7" ht="15.75" thickBot="1" x14ac:dyDescent="0.3">
      <c r="B18" s="82" t="s">
        <v>52</v>
      </c>
      <c r="C18" s="73"/>
      <c r="D18" s="74"/>
      <c r="E18" s="73"/>
      <c r="F18" s="83"/>
      <c r="G18" s="75"/>
    </row>
    <row r="19" spans="2:7" ht="15.75" thickBot="1" x14ac:dyDescent="0.3">
      <c r="C19" s="22"/>
      <c r="D19" s="109"/>
      <c r="E19" s="109"/>
      <c r="F19" s="24"/>
      <c r="G19" s="3"/>
    </row>
    <row r="20" spans="2:7" ht="15" customHeight="1" x14ac:dyDescent="0.25">
      <c r="B20" s="106" t="s">
        <v>0</v>
      </c>
      <c r="C20" s="110" t="s">
        <v>31</v>
      </c>
      <c r="D20" s="106" t="s">
        <v>32</v>
      </c>
      <c r="E20" s="110" t="s">
        <v>33</v>
      </c>
      <c r="F20" s="112" t="s">
        <v>34</v>
      </c>
      <c r="G20" s="106" t="s">
        <v>11</v>
      </c>
    </row>
    <row r="21" spans="2:7" ht="15.75" thickBot="1" x14ac:dyDescent="0.3">
      <c r="B21" s="107"/>
      <c r="C21" s="111"/>
      <c r="D21" s="107"/>
      <c r="E21" s="111"/>
      <c r="F21" s="113"/>
      <c r="G21" s="107"/>
    </row>
    <row r="22" spans="2:7" x14ac:dyDescent="0.25">
      <c r="B22" s="28">
        <v>1</v>
      </c>
      <c r="C22" s="29" t="s">
        <v>48</v>
      </c>
      <c r="D22" s="36">
        <f>+TP!F5</f>
        <v>1</v>
      </c>
      <c r="E22" s="37" t="str">
        <f>+TP!T5</f>
        <v>V11   519,5X1079   4INC+15BROSC+4INC</v>
      </c>
      <c r="F22" s="76">
        <f>+TP!Q5</f>
        <v>7098.1243514999996</v>
      </c>
      <c r="G22" s="77">
        <f t="shared" ref="G22:G23" si="0">+F22*D22</f>
        <v>7098.1243514999996</v>
      </c>
    </row>
    <row r="23" spans="2:7" x14ac:dyDescent="0.25">
      <c r="B23" s="28">
        <f t="shared" ref="B23:B28" si="1">B22+1</f>
        <v>2</v>
      </c>
      <c r="C23" s="29" t="s">
        <v>48</v>
      </c>
      <c r="D23" s="36">
        <f>+TP!F6</f>
        <v>1</v>
      </c>
      <c r="E23" s="37" t="str">
        <f>+TP!T6</f>
        <v>V11   575,5X1205   4INC+15BROSC+4INC</v>
      </c>
      <c r="F23" s="76">
        <f>+TP!Q6</f>
        <v>8781.5055824999999</v>
      </c>
      <c r="G23" s="77">
        <f t="shared" si="0"/>
        <v>8781.5055824999999</v>
      </c>
    </row>
    <row r="24" spans="2:7" x14ac:dyDescent="0.25">
      <c r="B24" s="28">
        <f t="shared" si="1"/>
        <v>3</v>
      </c>
      <c r="C24" s="29" t="s">
        <v>48</v>
      </c>
      <c r="D24" s="36">
        <f>+TP!F7</f>
        <v>1</v>
      </c>
      <c r="E24" s="37" t="str">
        <f>+TP!T7</f>
        <v>V12   1340,5X2094   5INC+15BROSC+5INC</v>
      </c>
      <c r="F24" s="76">
        <f>+TP!Q7</f>
        <v>46060.177862999997</v>
      </c>
      <c r="G24" s="77">
        <f t="shared" ref="G24:G25" si="2">+F24*D24</f>
        <v>46060.177862999997</v>
      </c>
    </row>
    <row r="25" spans="2:7" x14ac:dyDescent="0.25">
      <c r="B25" s="28">
        <f t="shared" si="1"/>
        <v>4</v>
      </c>
      <c r="C25" s="29" t="s">
        <v>48</v>
      </c>
      <c r="D25" s="36">
        <f>+TP!F8</f>
        <v>1</v>
      </c>
      <c r="E25" s="37" t="str">
        <f>+TP!T8</f>
        <v>V12   1396,5X2220   5INC+15BROSC+5INC</v>
      </c>
      <c r="F25" s="76">
        <f>+TP!Q8</f>
        <v>50871.674069999994</v>
      </c>
      <c r="G25" s="77">
        <f t="shared" si="2"/>
        <v>50871.674069999994</v>
      </c>
    </row>
    <row r="26" spans="2:7" x14ac:dyDescent="0.25">
      <c r="B26" s="28">
        <f t="shared" si="1"/>
        <v>5</v>
      </c>
      <c r="C26" s="29" t="s">
        <v>48</v>
      </c>
      <c r="D26" s="36">
        <f>+TP!F9</f>
        <v>1</v>
      </c>
      <c r="E26" s="37" t="str">
        <f>+TP!T9</f>
        <v>V09   1314,5X2094   5INC+15BROSC+5INC</v>
      </c>
      <c r="F26" s="76">
        <f>+TP!Q9</f>
        <v>45166.806267</v>
      </c>
      <c r="G26" s="77">
        <f t="shared" ref="G26:G28" si="3">+F26*D26</f>
        <v>45166.806267</v>
      </c>
    </row>
    <row r="27" spans="2:7" x14ac:dyDescent="0.25">
      <c r="B27" s="28">
        <f t="shared" si="1"/>
        <v>6</v>
      </c>
      <c r="C27" s="29" t="s">
        <v>48</v>
      </c>
      <c r="D27" s="36">
        <f>+TP!F10</f>
        <v>1</v>
      </c>
      <c r="E27" s="37" t="str">
        <f>+TP!T10</f>
        <v>V09   1370,5X2220   5INC+15BROSC+5INC</v>
      </c>
      <c r="F27" s="76">
        <f>+TP!Q10</f>
        <v>49924.546589999998</v>
      </c>
      <c r="G27" s="77">
        <f t="shared" si="3"/>
        <v>49924.546589999998</v>
      </c>
    </row>
    <row r="28" spans="2:7" x14ac:dyDescent="0.25">
      <c r="B28" s="28">
        <f t="shared" si="1"/>
        <v>7</v>
      </c>
      <c r="C28" s="29" t="s">
        <v>48</v>
      </c>
      <c r="D28" s="36">
        <f>+TP!F11</f>
        <v>1</v>
      </c>
      <c r="E28" s="37" t="str">
        <f>+TP!T11</f>
        <v>V06   391X846   4INC+15BROSC+4SEM</v>
      </c>
      <c r="F28" s="76">
        <f>+TP!Q11</f>
        <v>8202.8312280000009</v>
      </c>
      <c r="G28" s="77">
        <f t="shared" si="3"/>
        <v>8202.8312280000009</v>
      </c>
    </row>
    <row r="29" spans="2:7" ht="9.75" customHeight="1" thickBot="1" x14ac:dyDescent="0.3">
      <c r="B29" s="30"/>
      <c r="C29" s="31"/>
      <c r="D29" s="32"/>
      <c r="E29" s="33"/>
      <c r="F29" s="34"/>
      <c r="G29" s="35"/>
    </row>
    <row r="30" spans="2:7" x14ac:dyDescent="0.25">
      <c r="B30" s="38"/>
      <c r="D30" s="78">
        <f>SUM(D22:D29)</f>
        <v>7</v>
      </c>
      <c r="F30" s="39" t="s">
        <v>47</v>
      </c>
      <c r="G30" s="40">
        <f>SUM(G22:G29)</f>
        <v>216105.66595200001</v>
      </c>
    </row>
    <row r="31" spans="2:7" x14ac:dyDescent="0.25">
      <c r="B31" s="38"/>
      <c r="D31" s="80"/>
      <c r="F31" s="41" t="s">
        <v>35</v>
      </c>
      <c r="G31" s="42"/>
    </row>
    <row r="32" spans="2:7" x14ac:dyDescent="0.25">
      <c r="B32" s="38"/>
      <c r="F32" s="43" t="s">
        <v>36</v>
      </c>
      <c r="G32" s="42">
        <f>G30-G31</f>
        <v>216105.66595200001</v>
      </c>
    </row>
    <row r="33" spans="2:7" ht="15.75" thickBot="1" x14ac:dyDescent="0.3">
      <c r="B33" s="38"/>
      <c r="F33" s="44" t="s">
        <v>37</v>
      </c>
      <c r="G33" s="45">
        <f>G32*19%</f>
        <v>41060.076530880004</v>
      </c>
    </row>
    <row r="34" spans="2:7" ht="15.75" thickBot="1" x14ac:dyDescent="0.3">
      <c r="F34" s="44" t="s">
        <v>38</v>
      </c>
      <c r="G34" s="46">
        <f>SUM(G32:G33)</f>
        <v>257165.74248288001</v>
      </c>
    </row>
    <row r="35" spans="2:7" x14ac:dyDescent="0.25">
      <c r="F35" s="47"/>
      <c r="G35" s="79"/>
    </row>
    <row r="36" spans="2:7" x14ac:dyDescent="0.25">
      <c r="F36" s="47"/>
      <c r="G36" s="79"/>
    </row>
    <row r="37" spans="2:7" ht="15.75" thickBot="1" x14ac:dyDescent="0.3">
      <c r="F37" s="47"/>
      <c r="G37" s="79"/>
    </row>
    <row r="38" spans="2:7" x14ac:dyDescent="0.25">
      <c r="B38" s="48" t="s">
        <v>39</v>
      </c>
      <c r="C38" s="49"/>
      <c r="D38" s="50"/>
      <c r="E38" s="51"/>
      <c r="F38" s="3"/>
      <c r="G38" s="3"/>
    </row>
    <row r="39" spans="2:7" ht="15.75" thickBot="1" x14ac:dyDescent="0.3">
      <c r="B39" s="52" t="s">
        <v>5</v>
      </c>
      <c r="C39" s="53"/>
      <c r="D39" s="54"/>
      <c r="E39" s="55"/>
      <c r="F39" s="56"/>
      <c r="G39" s="56"/>
    </row>
    <row r="40" spans="2:7" x14ac:dyDescent="0.25">
      <c r="B40" s="48" t="s">
        <v>40</v>
      </c>
      <c r="C40" s="49"/>
      <c r="D40" s="50"/>
      <c r="E40" s="51"/>
      <c r="F40" s="3"/>
      <c r="G40" s="3"/>
    </row>
    <row r="41" spans="2:7" ht="15.75" thickBot="1" x14ac:dyDescent="0.3">
      <c r="B41" s="52" t="s">
        <v>61</v>
      </c>
      <c r="C41" s="53"/>
      <c r="D41" s="54"/>
      <c r="E41" s="55"/>
      <c r="F41" s="3"/>
      <c r="G41" s="3"/>
    </row>
    <row r="42" spans="2:7" ht="9.75" customHeight="1" x14ac:dyDescent="0.25">
      <c r="F42" s="3"/>
      <c r="G42" s="3"/>
    </row>
    <row r="43" spans="2:7" ht="9.75" customHeight="1" x14ac:dyDescent="0.25">
      <c r="B43" s="27"/>
      <c r="C43" s="57"/>
      <c r="D43" s="26"/>
      <c r="E43" s="58"/>
      <c r="F43" s="59"/>
      <c r="G43" s="59"/>
    </row>
    <row r="44" spans="2:7" x14ac:dyDescent="0.25">
      <c r="B44" s="60" t="str">
        <f>+"NOTA: DESPACHAR A"&amp;" "&amp;D16</f>
        <v>NOTA: DESPACHAR A SAN PABLO #9222 - PUDAHUEL - SANTIAGO</v>
      </c>
      <c r="C44" s="60"/>
      <c r="D44" s="60"/>
      <c r="E44" s="60"/>
      <c r="F44" s="3"/>
      <c r="G44" s="3"/>
    </row>
    <row r="45" spans="2:7" x14ac:dyDescent="0.25">
      <c r="B45" s="27" t="s">
        <v>41</v>
      </c>
      <c r="F45" s="3"/>
      <c r="G45" s="3"/>
    </row>
  </sheetData>
  <mergeCells count="9">
    <mergeCell ref="G20:G21"/>
    <mergeCell ref="D15:E15"/>
    <mergeCell ref="D19:E19"/>
    <mergeCell ref="B20:B21"/>
    <mergeCell ref="C20:C21"/>
    <mergeCell ref="D20:D21"/>
    <mergeCell ref="E20:E21"/>
    <mergeCell ref="F20:F21"/>
    <mergeCell ref="D17:E17"/>
  </mergeCells>
  <conditionalFormatting sqref="G16">
    <cfRule type="cellIs" dxfId="5" priority="6" operator="lessThan">
      <formula>1</formula>
    </cfRule>
  </conditionalFormatting>
  <conditionalFormatting sqref="D12">
    <cfRule type="cellIs" dxfId="4" priority="5" operator="lessThan">
      <formula>1</formula>
    </cfRule>
  </conditionalFormatting>
  <conditionalFormatting sqref="D13">
    <cfRule type="cellIs" dxfId="3" priority="4" operator="lessThan">
      <formula>1</formula>
    </cfRule>
  </conditionalFormatting>
  <conditionalFormatting sqref="D14">
    <cfRule type="cellIs" dxfId="2" priority="3" operator="lessThan">
      <formula>1</formula>
    </cfRule>
  </conditionalFormatting>
  <conditionalFormatting sqref="G12">
    <cfRule type="cellIs" dxfId="1" priority="2" operator="lessThan">
      <formula>1</formula>
    </cfRule>
  </conditionalFormatting>
  <conditionalFormatting sqref="G13:G14">
    <cfRule type="cellIs" dxfId="0" priority="1" operator="lessThan">
      <formula>1</formula>
    </cfRule>
  </conditionalFormatting>
  <hyperlinks>
    <hyperlink ref="G14" r:id="rId1"/>
  </hyperlinks>
  <pageMargins left="0.17" right="0.17" top="0.17" bottom="0.75" header="0.3" footer="0.3"/>
  <pageSetup scale="95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T36"/>
  <sheetViews>
    <sheetView tabSelected="1" topLeftCell="G1" zoomScale="85" zoomScaleNormal="85" workbookViewId="0">
      <selection activeCell="M11" sqref="M11"/>
    </sheetView>
  </sheetViews>
  <sheetFormatPr baseColWidth="10" defaultRowHeight="15" x14ac:dyDescent="0.25"/>
  <cols>
    <col min="1" max="1" width="11.42578125" style="3"/>
    <col min="2" max="2" width="4" style="3" bestFit="1" customWidth="1"/>
    <col min="3" max="3" width="19.140625" style="3" customWidth="1"/>
    <col min="4" max="4" width="15.5703125" style="3" customWidth="1"/>
    <col min="5" max="5" width="15.5703125" style="3" bestFit="1" customWidth="1"/>
    <col min="6" max="6" width="11.42578125" style="3"/>
    <col min="7" max="7" width="22.28515625" style="3" bestFit="1" customWidth="1"/>
    <col min="8" max="10" width="11.42578125" style="3"/>
    <col min="11" max="11" width="22.28515625" style="3" bestFit="1" customWidth="1"/>
    <col min="12" max="19" width="11.42578125" style="3"/>
    <col min="20" max="20" width="50.5703125" style="3" customWidth="1"/>
    <col min="21" max="16384" width="11.42578125" style="3"/>
  </cols>
  <sheetData>
    <row r="1" spans="2:20" ht="15.75" thickBot="1" x14ac:dyDescent="0.3"/>
    <row r="2" spans="2:20" ht="15" customHeight="1" x14ac:dyDescent="0.25">
      <c r="B2" s="115" t="s">
        <v>63</v>
      </c>
      <c r="C2" s="116"/>
      <c r="D2" s="116"/>
      <c r="E2" s="116"/>
      <c r="F2" s="116"/>
      <c r="G2" s="116"/>
      <c r="H2" s="116"/>
      <c r="I2" s="116"/>
      <c r="J2" s="117"/>
    </row>
    <row r="3" spans="2:20" ht="15" customHeight="1" thickBot="1" x14ac:dyDescent="0.3">
      <c r="B3" s="118"/>
      <c r="C3" s="119"/>
      <c r="D3" s="119"/>
      <c r="E3" s="119"/>
      <c r="F3" s="119"/>
      <c r="G3" s="119"/>
      <c r="H3" s="119"/>
      <c r="I3" s="119"/>
      <c r="J3" s="120"/>
      <c r="Q3" s="4"/>
    </row>
    <row r="4" spans="2:20" s="1" customFormat="1" ht="15.75" thickBot="1" x14ac:dyDescent="0.3">
      <c r="B4" s="97" t="s">
        <v>4</v>
      </c>
      <c r="C4" s="98" t="s">
        <v>0</v>
      </c>
      <c r="D4" s="98" t="s">
        <v>1</v>
      </c>
      <c r="E4" s="98" t="s">
        <v>7</v>
      </c>
      <c r="F4" s="98" t="s">
        <v>2</v>
      </c>
      <c r="G4" s="98" t="s">
        <v>53</v>
      </c>
      <c r="H4" s="98" t="s">
        <v>6</v>
      </c>
      <c r="I4" s="98" t="s">
        <v>8</v>
      </c>
      <c r="J4" s="99" t="s">
        <v>9</v>
      </c>
      <c r="K4" s="1" t="s">
        <v>16</v>
      </c>
      <c r="L4" s="2" t="s">
        <v>3</v>
      </c>
      <c r="M4" s="2" t="s">
        <v>17</v>
      </c>
      <c r="N4" s="2" t="s">
        <v>10</v>
      </c>
      <c r="O4" s="2" t="s">
        <v>11</v>
      </c>
      <c r="P4" s="81" t="s">
        <v>12</v>
      </c>
      <c r="Q4" s="81" t="s">
        <v>13</v>
      </c>
      <c r="R4" s="2" t="s">
        <v>14</v>
      </c>
      <c r="S4" s="2" t="s">
        <v>11</v>
      </c>
      <c r="T4" s="2" t="s">
        <v>15</v>
      </c>
    </row>
    <row r="5" spans="2:20" x14ac:dyDescent="0.25">
      <c r="B5" s="84">
        <v>1</v>
      </c>
      <c r="C5" s="90" t="s">
        <v>64</v>
      </c>
      <c r="D5" s="91">
        <v>519.5</v>
      </c>
      <c r="E5" s="91">
        <v>1079</v>
      </c>
      <c r="F5" s="91">
        <v>1</v>
      </c>
      <c r="G5" s="91" t="str">
        <f>+K5</f>
        <v>4INC+15BROSC+4INC</v>
      </c>
      <c r="H5" s="91" t="s">
        <v>72</v>
      </c>
      <c r="I5" s="91" t="s">
        <v>68</v>
      </c>
      <c r="J5" s="92" t="s">
        <v>72</v>
      </c>
      <c r="K5" s="3" t="str">
        <f t="shared" ref="K5:K6" si="0">+H5&amp;"+"&amp;I5&amp;"+"&amp;J5</f>
        <v>4INC+15BROSC+4INC</v>
      </c>
      <c r="L5" s="7">
        <f t="shared" ref="L5:L6" si="1">+D5*E5/1000000</f>
        <v>0.5605405</v>
      </c>
      <c r="M5" s="7">
        <f t="shared" ref="M5:M6" si="2">+L5*F5</f>
        <v>0.5605405</v>
      </c>
      <c r="N5" s="8">
        <v>12663</v>
      </c>
      <c r="O5" s="6">
        <f t="shared" ref="O5:O6" si="3">+N5*L5</f>
        <v>7098.1243514999996</v>
      </c>
      <c r="P5" s="6">
        <f t="shared" ref="P5:P6" si="4">+O5*R5</f>
        <v>0</v>
      </c>
      <c r="Q5" s="9">
        <f t="shared" ref="Q5:Q6" si="5">+O5+P5</f>
        <v>7098.1243514999996</v>
      </c>
      <c r="R5" s="10">
        <v>0</v>
      </c>
      <c r="S5" s="6">
        <f t="shared" ref="S5:S6" si="6">+Q5*F5</f>
        <v>7098.1243514999996</v>
      </c>
      <c r="T5" s="104" t="str">
        <f>+C5&amp;"   "&amp;D5&amp;"X"&amp;E5&amp;"   "&amp;K5</f>
        <v>V11   519,5X1079   4INC+15BROSC+4INC</v>
      </c>
    </row>
    <row r="6" spans="2:20" x14ac:dyDescent="0.25">
      <c r="B6" s="102">
        <f t="shared" ref="B6:B11" si="7">+B5+1</f>
        <v>2</v>
      </c>
      <c r="C6" s="100" t="s">
        <v>64</v>
      </c>
      <c r="D6" s="101">
        <v>575.5</v>
      </c>
      <c r="E6" s="101">
        <v>1205</v>
      </c>
      <c r="F6" s="101">
        <v>1</v>
      </c>
      <c r="G6" s="101" t="str">
        <f>+K6</f>
        <v>4INC+15BROSC+4INC</v>
      </c>
      <c r="H6" s="101" t="s">
        <v>72</v>
      </c>
      <c r="I6" s="101" t="s">
        <v>68</v>
      </c>
      <c r="J6" s="103" t="s">
        <v>72</v>
      </c>
      <c r="K6" s="3" t="str">
        <f t="shared" si="0"/>
        <v>4INC+15BROSC+4INC</v>
      </c>
      <c r="L6" s="7">
        <f t="shared" si="1"/>
        <v>0.69347749999999997</v>
      </c>
      <c r="M6" s="7">
        <f t="shared" si="2"/>
        <v>0.69347749999999997</v>
      </c>
      <c r="N6" s="8">
        <f>+N5</f>
        <v>12663</v>
      </c>
      <c r="O6" s="6">
        <f t="shared" si="3"/>
        <v>8781.5055824999999</v>
      </c>
      <c r="P6" s="6">
        <f t="shared" si="4"/>
        <v>0</v>
      </c>
      <c r="Q6" s="9">
        <f t="shared" si="5"/>
        <v>8781.5055824999999</v>
      </c>
      <c r="R6" s="10">
        <v>0</v>
      </c>
      <c r="S6" s="6">
        <f t="shared" si="6"/>
        <v>8781.5055824999999</v>
      </c>
      <c r="T6" s="104" t="str">
        <f t="shared" ref="T6" si="8">+C6&amp;"   "&amp;D6&amp;"X"&amp;E6&amp;"   "&amp;K6</f>
        <v>V11   575,5X1205   4INC+15BROSC+4INC</v>
      </c>
    </row>
    <row r="7" spans="2:20" x14ac:dyDescent="0.25">
      <c r="B7" s="102">
        <f t="shared" si="7"/>
        <v>3</v>
      </c>
      <c r="C7" s="100" t="s">
        <v>65</v>
      </c>
      <c r="D7" s="101">
        <v>1340.5</v>
      </c>
      <c r="E7" s="101">
        <v>2094</v>
      </c>
      <c r="F7" s="101">
        <v>1</v>
      </c>
      <c r="G7" s="101" t="str">
        <f t="shared" ref="G7:G11" si="9">+K7</f>
        <v>5INC+15BROSC+5INC</v>
      </c>
      <c r="H7" s="101" t="s">
        <v>73</v>
      </c>
      <c r="I7" s="101" t="s">
        <v>68</v>
      </c>
      <c r="J7" s="103" t="s">
        <v>73</v>
      </c>
      <c r="K7" s="3" t="str">
        <f t="shared" ref="K7:K8" si="10">+H7&amp;"+"&amp;I7&amp;"+"&amp;J7</f>
        <v>5INC+15BROSC+5INC</v>
      </c>
      <c r="L7" s="7">
        <f t="shared" ref="L7:L8" si="11">+D7*E7/1000000</f>
        <v>2.807007</v>
      </c>
      <c r="M7" s="7">
        <f t="shared" ref="M7:M8" si="12">+L7*F7</f>
        <v>2.807007</v>
      </c>
      <c r="N7" s="8">
        <v>16409</v>
      </c>
      <c r="O7" s="6">
        <f t="shared" ref="O7:O8" si="13">+N7*L7</f>
        <v>46060.177862999997</v>
      </c>
      <c r="P7" s="6">
        <f t="shared" ref="P7:P8" si="14">+O7*R7</f>
        <v>0</v>
      </c>
      <c r="Q7" s="9">
        <f t="shared" ref="Q7:Q8" si="15">+O7+P7</f>
        <v>46060.177862999997</v>
      </c>
      <c r="R7" s="10">
        <v>0</v>
      </c>
      <c r="S7" s="6">
        <f t="shared" ref="S7:S8" si="16">+Q7*F7</f>
        <v>46060.177862999997</v>
      </c>
      <c r="T7" s="104" t="str">
        <f t="shared" ref="T7:T8" si="17">+C7&amp;"   "&amp;D7&amp;"X"&amp;E7&amp;"   "&amp;K7</f>
        <v>V12   1340,5X2094   5INC+15BROSC+5INC</v>
      </c>
    </row>
    <row r="8" spans="2:20" x14ac:dyDescent="0.25">
      <c r="B8" s="102">
        <f t="shared" si="7"/>
        <v>4</v>
      </c>
      <c r="C8" s="100" t="s">
        <v>65</v>
      </c>
      <c r="D8" s="101">
        <v>1396.5</v>
      </c>
      <c r="E8" s="101">
        <v>2220</v>
      </c>
      <c r="F8" s="101">
        <v>1</v>
      </c>
      <c r="G8" s="101" t="str">
        <f t="shared" si="9"/>
        <v>5INC+15BROSC+5INC</v>
      </c>
      <c r="H8" s="101" t="s">
        <v>73</v>
      </c>
      <c r="I8" s="101" t="s">
        <v>68</v>
      </c>
      <c r="J8" s="103" t="s">
        <v>73</v>
      </c>
      <c r="K8" s="3" t="str">
        <f t="shared" si="10"/>
        <v>5INC+15BROSC+5INC</v>
      </c>
      <c r="L8" s="7">
        <f t="shared" si="11"/>
        <v>3.1002299999999998</v>
      </c>
      <c r="M8" s="7">
        <f t="shared" si="12"/>
        <v>3.1002299999999998</v>
      </c>
      <c r="N8" s="8">
        <f>+N7</f>
        <v>16409</v>
      </c>
      <c r="O8" s="6">
        <f t="shared" si="13"/>
        <v>50871.674069999994</v>
      </c>
      <c r="P8" s="6">
        <f t="shared" si="14"/>
        <v>0</v>
      </c>
      <c r="Q8" s="9">
        <f t="shared" si="15"/>
        <v>50871.674069999994</v>
      </c>
      <c r="R8" s="10">
        <v>0</v>
      </c>
      <c r="S8" s="6">
        <f t="shared" si="16"/>
        <v>50871.674069999994</v>
      </c>
      <c r="T8" s="104" t="str">
        <f t="shared" si="17"/>
        <v>V12   1396,5X2220   5INC+15BROSC+5INC</v>
      </c>
    </row>
    <row r="9" spans="2:20" x14ac:dyDescent="0.25">
      <c r="B9" s="102">
        <f t="shared" si="7"/>
        <v>5</v>
      </c>
      <c r="C9" s="100" t="s">
        <v>66</v>
      </c>
      <c r="D9" s="101">
        <v>1314.5</v>
      </c>
      <c r="E9" s="101">
        <v>2094</v>
      </c>
      <c r="F9" s="101">
        <v>1</v>
      </c>
      <c r="G9" s="101" t="str">
        <f t="shared" si="9"/>
        <v>5INC+15BROSC+5INC</v>
      </c>
      <c r="H9" s="101" t="s">
        <v>73</v>
      </c>
      <c r="I9" s="101" t="s">
        <v>68</v>
      </c>
      <c r="J9" s="103" t="s">
        <v>73</v>
      </c>
      <c r="K9" s="3" t="str">
        <f t="shared" ref="K9:K11" si="18">+H9&amp;"+"&amp;I9&amp;"+"&amp;J9</f>
        <v>5INC+15BROSC+5INC</v>
      </c>
      <c r="L9" s="7">
        <f t="shared" ref="L9:L11" si="19">+D9*E9/1000000</f>
        <v>2.7525629999999999</v>
      </c>
      <c r="M9" s="7">
        <f t="shared" ref="M9:M11" si="20">+L9*F9</f>
        <v>2.7525629999999999</v>
      </c>
      <c r="N9" s="8">
        <f>+N8</f>
        <v>16409</v>
      </c>
      <c r="O9" s="6">
        <f t="shared" ref="O9:O11" si="21">+N9*L9</f>
        <v>45166.806267</v>
      </c>
      <c r="P9" s="6">
        <f t="shared" ref="P9:P11" si="22">+O9*R9</f>
        <v>0</v>
      </c>
      <c r="Q9" s="9">
        <f t="shared" ref="Q9:Q11" si="23">+O9+P9</f>
        <v>45166.806267</v>
      </c>
      <c r="R9" s="10">
        <v>0</v>
      </c>
      <c r="S9" s="6">
        <f t="shared" ref="S9:S11" si="24">+Q9*F9</f>
        <v>45166.806267</v>
      </c>
      <c r="T9" s="104" t="str">
        <f t="shared" ref="T9:T11" si="25">+C9&amp;"   "&amp;D9&amp;"X"&amp;E9&amp;"   "&amp;K9</f>
        <v>V09   1314,5X2094   5INC+15BROSC+5INC</v>
      </c>
    </row>
    <row r="10" spans="2:20" x14ac:dyDescent="0.25">
      <c r="B10" s="102">
        <f t="shared" si="7"/>
        <v>6</v>
      </c>
      <c r="C10" s="100" t="s">
        <v>66</v>
      </c>
      <c r="D10" s="101">
        <v>1370.5</v>
      </c>
      <c r="E10" s="101">
        <v>2220</v>
      </c>
      <c r="F10" s="101">
        <v>1</v>
      </c>
      <c r="G10" s="101" t="str">
        <f t="shared" si="9"/>
        <v>5INC+15BROSC+5INC</v>
      </c>
      <c r="H10" s="101" t="s">
        <v>73</v>
      </c>
      <c r="I10" s="101" t="s">
        <v>68</v>
      </c>
      <c r="J10" s="103" t="s">
        <v>73</v>
      </c>
      <c r="K10" s="3" t="str">
        <f t="shared" si="18"/>
        <v>5INC+15BROSC+5INC</v>
      </c>
      <c r="L10" s="7">
        <f t="shared" si="19"/>
        <v>3.04251</v>
      </c>
      <c r="M10" s="7">
        <f t="shared" si="20"/>
        <v>3.04251</v>
      </c>
      <c r="N10" s="8">
        <f>+N9</f>
        <v>16409</v>
      </c>
      <c r="O10" s="6">
        <f t="shared" si="21"/>
        <v>49924.546589999998</v>
      </c>
      <c r="P10" s="6">
        <f t="shared" si="22"/>
        <v>0</v>
      </c>
      <c r="Q10" s="9">
        <f t="shared" si="23"/>
        <v>49924.546589999998</v>
      </c>
      <c r="R10" s="10">
        <v>0</v>
      </c>
      <c r="S10" s="6">
        <f t="shared" si="24"/>
        <v>49924.546589999998</v>
      </c>
      <c r="T10" s="104" t="str">
        <f t="shared" si="25"/>
        <v>V09   1370,5X2220   5INC+15BROSC+5INC</v>
      </c>
    </row>
    <row r="11" spans="2:20" x14ac:dyDescent="0.25">
      <c r="B11" s="102">
        <f t="shared" si="7"/>
        <v>7</v>
      </c>
      <c r="C11" s="100" t="s">
        <v>67</v>
      </c>
      <c r="D11" s="101">
        <v>391</v>
      </c>
      <c r="E11" s="101">
        <v>846</v>
      </c>
      <c r="F11" s="101">
        <v>1</v>
      </c>
      <c r="G11" s="101" t="str">
        <f t="shared" si="9"/>
        <v>4INC+15BROSC+4SEM</v>
      </c>
      <c r="H11" s="101" t="s">
        <v>72</v>
      </c>
      <c r="I11" s="101" t="s">
        <v>68</v>
      </c>
      <c r="J11" s="103" t="s">
        <v>74</v>
      </c>
      <c r="K11" s="3" t="str">
        <f t="shared" si="18"/>
        <v>4INC+15BROSC+4SEM</v>
      </c>
      <c r="L11" s="7">
        <f t="shared" si="19"/>
        <v>0.33078600000000002</v>
      </c>
      <c r="M11" s="7">
        <f t="shared" si="20"/>
        <v>0.33078600000000002</v>
      </c>
      <c r="N11" s="8">
        <v>24798</v>
      </c>
      <c r="O11" s="6">
        <f t="shared" si="21"/>
        <v>8202.8312280000009</v>
      </c>
      <c r="P11" s="6">
        <f t="shared" si="22"/>
        <v>0</v>
      </c>
      <c r="Q11" s="9">
        <f t="shared" si="23"/>
        <v>8202.8312280000009</v>
      </c>
      <c r="R11" s="10">
        <v>0</v>
      </c>
      <c r="S11" s="6">
        <f t="shared" si="24"/>
        <v>8202.8312280000009</v>
      </c>
      <c r="T11" s="104" t="str">
        <f t="shared" si="25"/>
        <v>V06   391X846   4INC+15BROSC+4SEM</v>
      </c>
    </row>
    <row r="12" spans="2:20" ht="15.75" thickBot="1" x14ac:dyDescent="0.3">
      <c r="B12" s="85"/>
      <c r="C12" s="93"/>
      <c r="D12" s="94"/>
      <c r="E12" s="94"/>
      <c r="F12" s="94"/>
      <c r="G12" s="94"/>
      <c r="H12" s="94"/>
      <c r="I12" s="94"/>
      <c r="J12" s="95"/>
      <c r="L12" s="7"/>
      <c r="M12" s="7"/>
      <c r="N12" s="8"/>
      <c r="O12" s="6"/>
      <c r="P12" s="6"/>
      <c r="Q12" s="9"/>
      <c r="R12" s="10"/>
      <c r="S12" s="6"/>
      <c r="T12" s="5"/>
    </row>
    <row r="13" spans="2:20" ht="15.75" thickBot="1" x14ac:dyDescent="0.3">
      <c r="F13" s="96">
        <f>SUM(F5:F12)</f>
        <v>7</v>
      </c>
    </row>
    <row r="14" spans="2:20" x14ac:dyDescent="0.25">
      <c r="S14" s="87">
        <f>SUM(S5:S13)</f>
        <v>216105.66595200001</v>
      </c>
    </row>
    <row r="15" spans="2:20" x14ac:dyDescent="0.25">
      <c r="C15"/>
      <c r="D15"/>
      <c r="E15"/>
    </row>
    <row r="16" spans="2:20" x14ac:dyDescent="0.25">
      <c r="C16" s="88" t="s">
        <v>55</v>
      </c>
      <c r="D16" t="s">
        <v>57</v>
      </c>
      <c r="E16"/>
    </row>
    <row r="17" spans="3:5" x14ac:dyDescent="0.25">
      <c r="C17" s="21" t="s">
        <v>69</v>
      </c>
      <c r="D17" s="105">
        <v>15879.629934000001</v>
      </c>
      <c r="E17"/>
    </row>
    <row r="18" spans="3:5" x14ac:dyDescent="0.25">
      <c r="C18" s="21" t="s">
        <v>70</v>
      </c>
      <c r="D18" s="105">
        <v>8202.8312280000009</v>
      </c>
      <c r="E18"/>
    </row>
    <row r="19" spans="3:5" x14ac:dyDescent="0.25">
      <c r="C19" s="21" t="s">
        <v>71</v>
      </c>
      <c r="D19" s="105">
        <v>192023.20478999999</v>
      </c>
      <c r="E19"/>
    </row>
    <row r="20" spans="3:5" x14ac:dyDescent="0.25">
      <c r="C20" s="21" t="s">
        <v>56</v>
      </c>
      <c r="D20" s="105">
        <v>216105.66595199998</v>
      </c>
      <c r="E20"/>
    </row>
    <row r="21" spans="3:5" x14ac:dyDescent="0.25">
      <c r="C21"/>
      <c r="D21"/>
      <c r="E21"/>
    </row>
    <row r="22" spans="3:5" x14ac:dyDescent="0.25">
      <c r="C22"/>
      <c r="D22"/>
      <c r="E22"/>
    </row>
    <row r="23" spans="3:5" x14ac:dyDescent="0.25">
      <c r="C23"/>
      <c r="D23"/>
      <c r="E23"/>
    </row>
    <row r="24" spans="3:5" x14ac:dyDescent="0.25">
      <c r="C24"/>
      <c r="D24"/>
      <c r="E24"/>
    </row>
    <row r="25" spans="3:5" x14ac:dyDescent="0.25">
      <c r="C25"/>
      <c r="D25"/>
      <c r="E25"/>
    </row>
    <row r="26" spans="3:5" x14ac:dyDescent="0.25">
      <c r="C26"/>
      <c r="D26"/>
      <c r="E26"/>
    </row>
    <row r="27" spans="3:5" x14ac:dyDescent="0.25">
      <c r="C27"/>
      <c r="D27"/>
      <c r="E27"/>
    </row>
    <row r="28" spans="3:5" x14ac:dyDescent="0.25">
      <c r="C28"/>
      <c r="D28"/>
      <c r="E28"/>
    </row>
    <row r="29" spans="3:5" x14ac:dyDescent="0.25">
      <c r="C29"/>
      <c r="D29"/>
      <c r="E29"/>
    </row>
    <row r="30" spans="3:5" x14ac:dyDescent="0.25">
      <c r="C30"/>
      <c r="D30"/>
      <c r="E30"/>
    </row>
    <row r="31" spans="3:5" x14ac:dyDescent="0.25">
      <c r="C31"/>
      <c r="D31"/>
      <c r="E31"/>
    </row>
    <row r="32" spans="3:5" x14ac:dyDescent="0.25">
      <c r="C32"/>
      <c r="D32"/>
      <c r="E32"/>
    </row>
    <row r="33" spans="3:5" x14ac:dyDescent="0.25">
      <c r="C33"/>
      <c r="D33"/>
      <c r="E33"/>
    </row>
    <row r="34" spans="3:5" x14ac:dyDescent="0.25">
      <c r="E34"/>
    </row>
    <row r="35" spans="3:5" x14ac:dyDescent="0.25">
      <c r="E35"/>
    </row>
    <row r="36" spans="3:5" x14ac:dyDescent="0.25">
      <c r="E36"/>
    </row>
  </sheetData>
  <autoFilter ref="B4:T6"/>
  <mergeCells count="1">
    <mergeCell ref="B2:J3"/>
  </mergeCells>
  <pageMargins left="0.7" right="0.7" top="0.75" bottom="0.75" header="0.3" footer="0.3"/>
  <pageSetup scale="33" fitToHeight="0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ODC 3466</vt:lpstr>
      <vt:lpstr>TP</vt:lpstr>
      <vt:lpstr>'ODC 3466'!Área_de_impresión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Sabrina_</dc:creator>
  <cp:lastModifiedBy>Francisco Fernandez</cp:lastModifiedBy>
  <cp:lastPrinted>2018-05-28T20:27:10Z</cp:lastPrinted>
  <dcterms:created xsi:type="dcterms:W3CDTF">2016-04-26T20:33:04Z</dcterms:created>
  <dcterms:modified xsi:type="dcterms:W3CDTF">2018-05-30T16:06:51Z</dcterms:modified>
</cp:coreProperties>
</file>