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fox/Library/Mobile Documents/com~apple~CloudDocs/Università Magistrale/KEBDI/PROGETTO - Supply Chain/Ontologie/"/>
    </mc:Choice>
  </mc:AlternateContent>
  <xr:revisionPtr revIDLastSave="0" documentId="13_ncr:1_{13A4C2EF-7EAA-DA49-8786-FA9F353AB858}" xr6:coauthVersionLast="47" xr6:coauthVersionMax="47" xr10:uidLastSave="{00000000-0000-0000-0000-000000000000}"/>
  <bookViews>
    <workbookView xWindow="0" yWindow="520" windowWidth="28800" windowHeight="16280" xr2:uid="{E152F1DC-C2D5-47D0-920E-34E99571BFEC}"/>
  </bookViews>
  <sheets>
    <sheet name="Ridotto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Z9" i="4"/>
  <c r="Z17" i="4"/>
  <c r="Z25" i="4"/>
  <c r="Z33" i="4"/>
  <c r="Z41" i="4"/>
  <c r="Z49" i="4"/>
  <c r="Z57" i="4"/>
  <c r="Z65" i="4"/>
  <c r="Z73" i="4"/>
  <c r="Z81" i="4"/>
  <c r="Z89" i="4"/>
  <c r="Z97" i="4"/>
  <c r="Z105" i="4"/>
  <c r="Z113" i="4"/>
  <c r="X2" i="4"/>
  <c r="X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X110" i="4"/>
  <c r="X111" i="4"/>
  <c r="X112" i="4"/>
  <c r="X113" i="4"/>
  <c r="X114" i="4"/>
  <c r="Q2" i="4"/>
  <c r="Q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AN2" i="4"/>
  <c r="AN3" i="4"/>
  <c r="AN4" i="4"/>
  <c r="AN5" i="4"/>
  <c r="AN6" i="4"/>
  <c r="AN7" i="4"/>
  <c r="AN8" i="4"/>
  <c r="AN9" i="4"/>
  <c r="AN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10" i="4"/>
  <c r="AN111" i="4"/>
  <c r="AN112" i="4"/>
  <c r="AN113" i="4"/>
  <c r="AN114" i="4"/>
  <c r="AB114" i="4"/>
  <c r="AC114" i="4" s="1"/>
  <c r="AB113" i="4"/>
  <c r="AC113" i="4" s="1"/>
  <c r="AB112" i="4"/>
  <c r="AC112" i="4" s="1"/>
  <c r="AB111" i="4"/>
  <c r="AC111" i="4" s="1"/>
  <c r="AB110" i="4"/>
  <c r="AC110" i="4" s="1"/>
  <c r="AB109" i="4"/>
  <c r="AC109" i="4" s="1"/>
  <c r="AB108" i="4"/>
  <c r="AC108" i="4" s="1"/>
  <c r="AB107" i="4"/>
  <c r="AC107" i="4" s="1"/>
  <c r="AB106" i="4"/>
  <c r="AC106" i="4" s="1"/>
  <c r="AB105" i="4"/>
  <c r="AC105" i="4" s="1"/>
  <c r="AB104" i="4"/>
  <c r="AC104" i="4" s="1"/>
  <c r="AB103" i="4"/>
  <c r="AC103" i="4" s="1"/>
  <c r="AB102" i="4"/>
  <c r="AC102" i="4" s="1"/>
  <c r="AB101" i="4"/>
  <c r="AC101" i="4" s="1"/>
  <c r="AB100" i="4"/>
  <c r="AC100" i="4" s="1"/>
  <c r="AB99" i="4"/>
  <c r="AC99" i="4" s="1"/>
  <c r="AB98" i="4"/>
  <c r="AC98" i="4" s="1"/>
  <c r="AB97" i="4"/>
  <c r="AC97" i="4" s="1"/>
  <c r="AB96" i="4"/>
  <c r="AC96" i="4" s="1"/>
  <c r="AB95" i="4"/>
  <c r="AC95" i="4" s="1"/>
  <c r="AB94" i="4"/>
  <c r="AC94" i="4" s="1"/>
  <c r="AB93" i="4"/>
  <c r="AC93" i="4" s="1"/>
  <c r="AB92" i="4"/>
  <c r="AC92" i="4" s="1"/>
  <c r="AB91" i="4"/>
  <c r="AC91" i="4" s="1"/>
  <c r="AB90" i="4"/>
  <c r="AC90" i="4" s="1"/>
  <c r="AB89" i="4"/>
  <c r="AC89" i="4" s="1"/>
  <c r="AB88" i="4"/>
  <c r="AC88" i="4" s="1"/>
  <c r="AB87" i="4"/>
  <c r="AC87" i="4" s="1"/>
  <c r="AB86" i="4"/>
  <c r="AC86" i="4" s="1"/>
  <c r="AB85" i="4"/>
  <c r="AC85" i="4" s="1"/>
  <c r="AB84" i="4"/>
  <c r="AC84" i="4" s="1"/>
  <c r="AB83" i="4"/>
  <c r="AC83" i="4" s="1"/>
  <c r="AB82" i="4"/>
  <c r="AC82" i="4" s="1"/>
  <c r="AB81" i="4"/>
  <c r="AC81" i="4" s="1"/>
  <c r="AB80" i="4"/>
  <c r="AC80" i="4" s="1"/>
  <c r="AB79" i="4"/>
  <c r="AC79" i="4" s="1"/>
  <c r="AB78" i="4"/>
  <c r="AC78" i="4" s="1"/>
  <c r="AB77" i="4"/>
  <c r="AC77" i="4" s="1"/>
  <c r="AB76" i="4"/>
  <c r="AC76" i="4" s="1"/>
  <c r="AB75" i="4"/>
  <c r="AC75" i="4" s="1"/>
  <c r="AB74" i="4"/>
  <c r="AC74" i="4" s="1"/>
  <c r="AB73" i="4"/>
  <c r="AC73" i="4" s="1"/>
  <c r="AB72" i="4"/>
  <c r="AC72" i="4" s="1"/>
  <c r="AB71" i="4"/>
  <c r="AC71" i="4" s="1"/>
  <c r="AB70" i="4"/>
  <c r="AC70" i="4" s="1"/>
  <c r="AB69" i="4"/>
  <c r="AC69" i="4" s="1"/>
  <c r="AB68" i="4"/>
  <c r="AC68" i="4" s="1"/>
  <c r="AB67" i="4"/>
  <c r="AC67" i="4" s="1"/>
  <c r="AB66" i="4"/>
  <c r="AC66" i="4" s="1"/>
  <c r="AB65" i="4"/>
  <c r="AC65" i="4" s="1"/>
  <c r="AB64" i="4"/>
  <c r="AC64" i="4" s="1"/>
  <c r="AB63" i="4"/>
  <c r="AC63" i="4" s="1"/>
  <c r="AB62" i="4"/>
  <c r="AC62" i="4" s="1"/>
  <c r="AB61" i="4"/>
  <c r="AC61" i="4" s="1"/>
  <c r="AB60" i="4"/>
  <c r="AC60" i="4" s="1"/>
  <c r="AB59" i="4"/>
  <c r="AC59" i="4" s="1"/>
  <c r="AB58" i="4"/>
  <c r="AC58" i="4" s="1"/>
  <c r="AB57" i="4"/>
  <c r="AC57" i="4" s="1"/>
  <c r="AB56" i="4"/>
  <c r="AC56" i="4" s="1"/>
  <c r="AB55" i="4"/>
  <c r="AC55" i="4" s="1"/>
  <c r="AB54" i="4"/>
  <c r="AC54" i="4" s="1"/>
  <c r="AB53" i="4"/>
  <c r="AC53" i="4" s="1"/>
  <c r="AB52" i="4"/>
  <c r="AC52" i="4" s="1"/>
  <c r="AB51" i="4"/>
  <c r="AC51" i="4" s="1"/>
  <c r="AB50" i="4"/>
  <c r="AC50" i="4" s="1"/>
  <c r="AB49" i="4"/>
  <c r="AC49" i="4" s="1"/>
  <c r="AB48" i="4"/>
  <c r="AC48" i="4" s="1"/>
  <c r="AB47" i="4"/>
  <c r="AC47" i="4" s="1"/>
  <c r="AB46" i="4"/>
  <c r="AC46" i="4" s="1"/>
  <c r="AB45" i="4"/>
  <c r="AC45" i="4" s="1"/>
  <c r="AB44" i="4"/>
  <c r="AC44" i="4" s="1"/>
  <c r="AB43" i="4"/>
  <c r="AC43" i="4" s="1"/>
  <c r="AB42" i="4"/>
  <c r="AC42" i="4" s="1"/>
  <c r="AB41" i="4"/>
  <c r="AC41" i="4" s="1"/>
  <c r="AB40" i="4"/>
  <c r="AC40" i="4" s="1"/>
  <c r="AB39" i="4"/>
  <c r="AC39" i="4" s="1"/>
  <c r="AB38" i="4"/>
  <c r="AC38" i="4" s="1"/>
  <c r="AB37" i="4"/>
  <c r="AC37" i="4" s="1"/>
  <c r="AB36" i="4"/>
  <c r="AC36" i="4" s="1"/>
  <c r="AB35" i="4"/>
  <c r="AC35" i="4" s="1"/>
  <c r="AB34" i="4"/>
  <c r="AC34" i="4" s="1"/>
  <c r="AB33" i="4"/>
  <c r="AC33" i="4" s="1"/>
  <c r="AB32" i="4"/>
  <c r="AC32" i="4" s="1"/>
  <c r="AB31" i="4"/>
  <c r="AC31" i="4" s="1"/>
  <c r="AB30" i="4"/>
  <c r="AC30" i="4" s="1"/>
  <c r="AB29" i="4"/>
  <c r="AC29" i="4" s="1"/>
  <c r="AB28" i="4"/>
  <c r="AC28" i="4" s="1"/>
  <c r="AB27" i="4"/>
  <c r="AC27" i="4" s="1"/>
  <c r="AB26" i="4"/>
  <c r="AC26" i="4" s="1"/>
  <c r="AB25" i="4"/>
  <c r="AC25" i="4" s="1"/>
  <c r="AB24" i="4"/>
  <c r="AC24" i="4" s="1"/>
  <c r="AB23" i="4"/>
  <c r="AC23" i="4" s="1"/>
  <c r="AB22" i="4"/>
  <c r="AC22" i="4" s="1"/>
  <c r="AB21" i="4"/>
  <c r="AC21" i="4" s="1"/>
  <c r="AB20" i="4"/>
  <c r="AC20" i="4" s="1"/>
  <c r="AB19" i="4"/>
  <c r="AC19" i="4" s="1"/>
  <c r="AB18" i="4"/>
  <c r="AC18" i="4" s="1"/>
  <c r="AB17" i="4"/>
  <c r="AC17" i="4" s="1"/>
  <c r="AB16" i="4"/>
  <c r="AC16" i="4" s="1"/>
  <c r="AB15" i="4"/>
  <c r="AC15" i="4" s="1"/>
  <c r="AB14" i="4"/>
  <c r="AC14" i="4" s="1"/>
  <c r="AB13" i="4"/>
  <c r="AC13" i="4" s="1"/>
  <c r="AB12" i="4"/>
  <c r="AC12" i="4" s="1"/>
  <c r="AB11" i="4"/>
  <c r="AC11" i="4" s="1"/>
  <c r="AB10" i="4"/>
  <c r="AC10" i="4" s="1"/>
  <c r="AB9" i="4"/>
  <c r="AC9" i="4" s="1"/>
  <c r="AB8" i="4"/>
  <c r="AC8" i="4" s="1"/>
  <c r="AB7" i="4"/>
  <c r="AC7" i="4" s="1"/>
  <c r="AB6" i="4"/>
  <c r="AC6" i="4" s="1"/>
  <c r="AB5" i="4"/>
  <c r="AC5" i="4" s="1"/>
  <c r="AB4" i="4"/>
  <c r="AC4" i="4" s="1"/>
  <c r="AB3" i="4"/>
  <c r="AC3" i="4" s="1"/>
  <c r="AB2" i="4"/>
  <c r="AC2" i="4" s="1"/>
  <c r="M2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D2" i="4"/>
  <c r="E2" i="4" s="1"/>
  <c r="Y2" i="4"/>
  <c r="Z2" i="4" s="1"/>
  <c r="AE2" i="4"/>
  <c r="AD2" i="4" s="1"/>
  <c r="D3" i="4"/>
  <c r="E3" i="4" s="1"/>
  <c r="Y3" i="4"/>
  <c r="Z3" i="4" s="1"/>
  <c r="AE3" i="4"/>
  <c r="AD3" i="4" s="1"/>
  <c r="AJ3" i="4"/>
  <c r="AK3" i="4" s="1"/>
  <c r="AO3" i="4"/>
  <c r="D4" i="4"/>
  <c r="E4" i="4" s="1"/>
  <c r="Y4" i="4"/>
  <c r="Z4" i="4" s="1"/>
  <c r="AE4" i="4"/>
  <c r="AD4" i="4" s="1"/>
  <c r="AJ4" i="4"/>
  <c r="AK4" i="4" s="1"/>
  <c r="AO4" i="4"/>
  <c r="D5" i="4"/>
  <c r="E5" i="4" s="1"/>
  <c r="Y5" i="4"/>
  <c r="Z5" i="4" s="1"/>
  <c r="AE5" i="4"/>
  <c r="AD5" i="4" s="1"/>
  <c r="AJ5" i="4"/>
  <c r="AK5" i="4" s="1"/>
  <c r="AO5" i="4"/>
  <c r="D6" i="4"/>
  <c r="E6" i="4" s="1"/>
  <c r="Y6" i="4"/>
  <c r="Z6" i="4" s="1"/>
  <c r="AE6" i="4"/>
  <c r="AD6" i="4" s="1"/>
  <c r="AJ6" i="4"/>
  <c r="AK6" i="4" s="1"/>
  <c r="AO6" i="4"/>
  <c r="D7" i="4"/>
  <c r="E7" i="4" s="1"/>
  <c r="Y7" i="4"/>
  <c r="Z7" i="4" s="1"/>
  <c r="AE7" i="4"/>
  <c r="AD7" i="4" s="1"/>
  <c r="AJ7" i="4"/>
  <c r="AK7" i="4" s="1"/>
  <c r="AO7" i="4"/>
  <c r="D8" i="4"/>
  <c r="E8" i="4" s="1"/>
  <c r="Y8" i="4"/>
  <c r="Z8" i="4" s="1"/>
  <c r="AE8" i="4"/>
  <c r="AD8" i="4" s="1"/>
  <c r="AJ8" i="4"/>
  <c r="AK8" i="4" s="1"/>
  <c r="AO8" i="4"/>
  <c r="D9" i="4"/>
  <c r="E9" i="4" s="1"/>
  <c r="Y9" i="4"/>
  <c r="AE9" i="4"/>
  <c r="AD9" i="4" s="1"/>
  <c r="AJ9" i="4"/>
  <c r="AK9" i="4" s="1"/>
  <c r="AO9" i="4"/>
  <c r="D10" i="4"/>
  <c r="E10" i="4" s="1"/>
  <c r="Y10" i="4"/>
  <c r="Z10" i="4" s="1"/>
  <c r="AE10" i="4"/>
  <c r="AD10" i="4" s="1"/>
  <c r="AJ10" i="4"/>
  <c r="AK10" i="4" s="1"/>
  <c r="AO10" i="4"/>
  <c r="D11" i="4"/>
  <c r="E11" i="4" s="1"/>
  <c r="Y11" i="4"/>
  <c r="Z11" i="4" s="1"/>
  <c r="AE11" i="4"/>
  <c r="AD11" i="4" s="1"/>
  <c r="AJ11" i="4"/>
  <c r="AK11" i="4" s="1"/>
  <c r="AO11" i="4"/>
  <c r="D12" i="4"/>
  <c r="E12" i="4" s="1"/>
  <c r="Y12" i="4"/>
  <c r="Z12" i="4" s="1"/>
  <c r="AE12" i="4"/>
  <c r="AD12" i="4" s="1"/>
  <c r="AJ12" i="4"/>
  <c r="AK12" i="4" s="1"/>
  <c r="AO12" i="4"/>
  <c r="D13" i="4"/>
  <c r="E13" i="4" s="1"/>
  <c r="Y13" i="4"/>
  <c r="Z13" i="4" s="1"/>
  <c r="AE13" i="4"/>
  <c r="AD13" i="4" s="1"/>
  <c r="AJ13" i="4"/>
  <c r="AK13" i="4" s="1"/>
  <c r="AO13" i="4"/>
  <c r="D14" i="4"/>
  <c r="E14" i="4" s="1"/>
  <c r="Y14" i="4"/>
  <c r="Z14" i="4" s="1"/>
  <c r="AE14" i="4"/>
  <c r="AD14" i="4" s="1"/>
  <c r="AJ14" i="4"/>
  <c r="AK14" i="4" s="1"/>
  <c r="AO14" i="4"/>
  <c r="D15" i="4"/>
  <c r="E15" i="4" s="1"/>
  <c r="Y15" i="4"/>
  <c r="Z15" i="4" s="1"/>
  <c r="AE15" i="4"/>
  <c r="AD15" i="4" s="1"/>
  <c r="AJ15" i="4"/>
  <c r="AK15" i="4" s="1"/>
  <c r="AO15" i="4"/>
  <c r="D16" i="4"/>
  <c r="E16" i="4" s="1"/>
  <c r="Y16" i="4"/>
  <c r="Z16" i="4" s="1"/>
  <c r="AE16" i="4"/>
  <c r="AD16" i="4" s="1"/>
  <c r="AJ16" i="4"/>
  <c r="AK16" i="4" s="1"/>
  <c r="AO16" i="4"/>
  <c r="D17" i="4"/>
  <c r="E17" i="4" s="1"/>
  <c r="Y17" i="4"/>
  <c r="AE17" i="4"/>
  <c r="AD17" i="4" s="1"/>
  <c r="AJ17" i="4"/>
  <c r="AK17" i="4" s="1"/>
  <c r="AO17" i="4"/>
  <c r="D18" i="4"/>
  <c r="E18" i="4" s="1"/>
  <c r="Y18" i="4"/>
  <c r="Z18" i="4" s="1"/>
  <c r="AE18" i="4"/>
  <c r="AD18" i="4" s="1"/>
  <c r="AJ18" i="4"/>
  <c r="AK18" i="4" s="1"/>
  <c r="AO18" i="4"/>
  <c r="D19" i="4"/>
  <c r="E19" i="4" s="1"/>
  <c r="Y19" i="4"/>
  <c r="Z19" i="4" s="1"/>
  <c r="AE19" i="4"/>
  <c r="AD19" i="4" s="1"/>
  <c r="AJ19" i="4"/>
  <c r="AK19" i="4" s="1"/>
  <c r="AO19" i="4"/>
  <c r="D20" i="4"/>
  <c r="E20" i="4" s="1"/>
  <c r="Y20" i="4"/>
  <c r="Z20" i="4" s="1"/>
  <c r="AE20" i="4"/>
  <c r="AD20" i="4" s="1"/>
  <c r="AJ20" i="4"/>
  <c r="AK20" i="4" s="1"/>
  <c r="AO20" i="4"/>
  <c r="D21" i="4"/>
  <c r="E21" i="4" s="1"/>
  <c r="Y21" i="4"/>
  <c r="Z21" i="4" s="1"/>
  <c r="AE21" i="4"/>
  <c r="AD21" i="4" s="1"/>
  <c r="AJ21" i="4"/>
  <c r="AK21" i="4" s="1"/>
  <c r="AO21" i="4"/>
  <c r="D22" i="4"/>
  <c r="E22" i="4" s="1"/>
  <c r="Y22" i="4"/>
  <c r="Z22" i="4" s="1"/>
  <c r="AE22" i="4"/>
  <c r="AD22" i="4" s="1"/>
  <c r="AJ22" i="4"/>
  <c r="AK22" i="4" s="1"/>
  <c r="AO22" i="4"/>
  <c r="D23" i="4"/>
  <c r="E23" i="4" s="1"/>
  <c r="Y23" i="4"/>
  <c r="Z23" i="4" s="1"/>
  <c r="AE23" i="4"/>
  <c r="AD23" i="4" s="1"/>
  <c r="AJ23" i="4"/>
  <c r="AK23" i="4" s="1"/>
  <c r="AO23" i="4"/>
  <c r="D24" i="4"/>
  <c r="E24" i="4" s="1"/>
  <c r="Y24" i="4"/>
  <c r="Z24" i="4" s="1"/>
  <c r="AE24" i="4"/>
  <c r="AD24" i="4" s="1"/>
  <c r="AJ24" i="4"/>
  <c r="AK24" i="4" s="1"/>
  <c r="AO24" i="4"/>
  <c r="D25" i="4"/>
  <c r="E25" i="4" s="1"/>
  <c r="Y25" i="4"/>
  <c r="AE25" i="4"/>
  <c r="AD25" i="4" s="1"/>
  <c r="AJ25" i="4"/>
  <c r="AK25" i="4" s="1"/>
  <c r="AO25" i="4"/>
  <c r="D26" i="4"/>
  <c r="E26" i="4" s="1"/>
  <c r="Y26" i="4"/>
  <c r="Z26" i="4" s="1"/>
  <c r="AE26" i="4"/>
  <c r="AD26" i="4" s="1"/>
  <c r="AJ26" i="4"/>
  <c r="AK26" i="4" s="1"/>
  <c r="AO26" i="4"/>
  <c r="D27" i="4"/>
  <c r="E27" i="4" s="1"/>
  <c r="Y27" i="4"/>
  <c r="Z27" i="4" s="1"/>
  <c r="AE27" i="4"/>
  <c r="AD27" i="4" s="1"/>
  <c r="AJ27" i="4"/>
  <c r="AK27" i="4" s="1"/>
  <c r="AO27" i="4"/>
  <c r="D28" i="4"/>
  <c r="E28" i="4" s="1"/>
  <c r="Y28" i="4"/>
  <c r="Z28" i="4" s="1"/>
  <c r="AE28" i="4"/>
  <c r="AD28" i="4" s="1"/>
  <c r="AJ28" i="4"/>
  <c r="AK28" i="4" s="1"/>
  <c r="AO28" i="4"/>
  <c r="D29" i="4"/>
  <c r="E29" i="4" s="1"/>
  <c r="Y29" i="4"/>
  <c r="Z29" i="4" s="1"/>
  <c r="AE29" i="4"/>
  <c r="AD29" i="4" s="1"/>
  <c r="AJ29" i="4"/>
  <c r="AK29" i="4" s="1"/>
  <c r="AO29" i="4"/>
  <c r="D30" i="4"/>
  <c r="E30" i="4" s="1"/>
  <c r="Y30" i="4"/>
  <c r="Z30" i="4" s="1"/>
  <c r="AE30" i="4"/>
  <c r="AD30" i="4" s="1"/>
  <c r="AJ30" i="4"/>
  <c r="AK30" i="4" s="1"/>
  <c r="AO30" i="4"/>
  <c r="D31" i="4"/>
  <c r="E31" i="4" s="1"/>
  <c r="Y31" i="4"/>
  <c r="Z31" i="4" s="1"/>
  <c r="AE31" i="4"/>
  <c r="AD31" i="4" s="1"/>
  <c r="AJ31" i="4"/>
  <c r="AK31" i="4" s="1"/>
  <c r="AO31" i="4"/>
  <c r="D32" i="4"/>
  <c r="E32" i="4" s="1"/>
  <c r="Y32" i="4"/>
  <c r="Z32" i="4" s="1"/>
  <c r="AE32" i="4"/>
  <c r="AD32" i="4" s="1"/>
  <c r="AJ32" i="4"/>
  <c r="AK32" i="4" s="1"/>
  <c r="AO32" i="4"/>
  <c r="D33" i="4"/>
  <c r="E33" i="4" s="1"/>
  <c r="Y33" i="4"/>
  <c r="AE33" i="4"/>
  <c r="AD33" i="4" s="1"/>
  <c r="AJ33" i="4"/>
  <c r="AK33" i="4" s="1"/>
  <c r="AO33" i="4"/>
  <c r="D34" i="4"/>
  <c r="E34" i="4" s="1"/>
  <c r="Y34" i="4"/>
  <c r="Z34" i="4" s="1"/>
  <c r="AE34" i="4"/>
  <c r="AD34" i="4" s="1"/>
  <c r="AJ34" i="4"/>
  <c r="AK34" i="4" s="1"/>
  <c r="AO34" i="4"/>
  <c r="D35" i="4"/>
  <c r="E35" i="4" s="1"/>
  <c r="Y35" i="4"/>
  <c r="Z35" i="4" s="1"/>
  <c r="AE35" i="4"/>
  <c r="AD35" i="4" s="1"/>
  <c r="AJ35" i="4"/>
  <c r="AK35" i="4" s="1"/>
  <c r="AO35" i="4"/>
  <c r="D36" i="4"/>
  <c r="E36" i="4" s="1"/>
  <c r="Y36" i="4"/>
  <c r="Z36" i="4" s="1"/>
  <c r="AE36" i="4"/>
  <c r="AD36" i="4" s="1"/>
  <c r="AJ36" i="4"/>
  <c r="AK36" i="4" s="1"/>
  <c r="AO36" i="4"/>
  <c r="D37" i="4"/>
  <c r="E37" i="4" s="1"/>
  <c r="Y37" i="4"/>
  <c r="Z37" i="4" s="1"/>
  <c r="AE37" i="4"/>
  <c r="AD37" i="4" s="1"/>
  <c r="AJ37" i="4"/>
  <c r="AK37" i="4" s="1"/>
  <c r="AO37" i="4"/>
  <c r="D38" i="4"/>
  <c r="E38" i="4" s="1"/>
  <c r="Y38" i="4"/>
  <c r="Z38" i="4" s="1"/>
  <c r="AE38" i="4"/>
  <c r="AD38" i="4" s="1"/>
  <c r="AJ38" i="4"/>
  <c r="AK38" i="4" s="1"/>
  <c r="AO38" i="4"/>
  <c r="D39" i="4"/>
  <c r="E39" i="4" s="1"/>
  <c r="Y39" i="4"/>
  <c r="Z39" i="4" s="1"/>
  <c r="AE39" i="4"/>
  <c r="AD39" i="4" s="1"/>
  <c r="AJ39" i="4"/>
  <c r="AK39" i="4" s="1"/>
  <c r="AO39" i="4"/>
  <c r="D40" i="4"/>
  <c r="E40" i="4" s="1"/>
  <c r="Y40" i="4"/>
  <c r="Z40" i="4" s="1"/>
  <c r="AE40" i="4"/>
  <c r="AD40" i="4" s="1"/>
  <c r="AJ40" i="4"/>
  <c r="AK40" i="4" s="1"/>
  <c r="AO40" i="4"/>
  <c r="D41" i="4"/>
  <c r="E41" i="4" s="1"/>
  <c r="Y41" i="4"/>
  <c r="AE41" i="4"/>
  <c r="AD41" i="4" s="1"/>
  <c r="AJ41" i="4"/>
  <c r="AK41" i="4" s="1"/>
  <c r="AO41" i="4"/>
  <c r="D42" i="4"/>
  <c r="E42" i="4" s="1"/>
  <c r="Y42" i="4"/>
  <c r="Z42" i="4" s="1"/>
  <c r="AE42" i="4"/>
  <c r="AD42" i="4" s="1"/>
  <c r="AJ42" i="4"/>
  <c r="AK42" i="4" s="1"/>
  <c r="AO42" i="4"/>
  <c r="D43" i="4"/>
  <c r="E43" i="4" s="1"/>
  <c r="Y43" i="4"/>
  <c r="Z43" i="4" s="1"/>
  <c r="AE43" i="4"/>
  <c r="AD43" i="4" s="1"/>
  <c r="AJ43" i="4"/>
  <c r="AK43" i="4" s="1"/>
  <c r="AO43" i="4"/>
  <c r="D44" i="4"/>
  <c r="E44" i="4" s="1"/>
  <c r="Y44" i="4"/>
  <c r="Z44" i="4" s="1"/>
  <c r="AE44" i="4"/>
  <c r="AD44" i="4" s="1"/>
  <c r="AJ44" i="4"/>
  <c r="AK44" i="4" s="1"/>
  <c r="AO44" i="4"/>
  <c r="D45" i="4"/>
  <c r="E45" i="4" s="1"/>
  <c r="Y45" i="4"/>
  <c r="Z45" i="4" s="1"/>
  <c r="AE45" i="4"/>
  <c r="AD45" i="4" s="1"/>
  <c r="AJ45" i="4"/>
  <c r="AK45" i="4" s="1"/>
  <c r="AO45" i="4"/>
  <c r="D46" i="4"/>
  <c r="E46" i="4" s="1"/>
  <c r="Y46" i="4"/>
  <c r="Z46" i="4" s="1"/>
  <c r="AE46" i="4"/>
  <c r="AD46" i="4" s="1"/>
  <c r="AJ46" i="4"/>
  <c r="AK46" i="4" s="1"/>
  <c r="AO46" i="4"/>
  <c r="D47" i="4"/>
  <c r="E47" i="4" s="1"/>
  <c r="Y47" i="4"/>
  <c r="Z47" i="4" s="1"/>
  <c r="AE47" i="4"/>
  <c r="AD47" i="4" s="1"/>
  <c r="AJ47" i="4"/>
  <c r="AK47" i="4" s="1"/>
  <c r="AO47" i="4"/>
  <c r="D48" i="4"/>
  <c r="E48" i="4" s="1"/>
  <c r="Y48" i="4"/>
  <c r="Z48" i="4" s="1"/>
  <c r="AE48" i="4"/>
  <c r="AD48" i="4" s="1"/>
  <c r="AJ48" i="4"/>
  <c r="AK48" i="4" s="1"/>
  <c r="AO48" i="4"/>
  <c r="D49" i="4"/>
  <c r="E49" i="4" s="1"/>
  <c r="Y49" i="4"/>
  <c r="AE49" i="4"/>
  <c r="AD49" i="4" s="1"/>
  <c r="AJ49" i="4"/>
  <c r="AK49" i="4" s="1"/>
  <c r="AO49" i="4"/>
  <c r="D50" i="4"/>
  <c r="E50" i="4" s="1"/>
  <c r="Y50" i="4"/>
  <c r="Z50" i="4" s="1"/>
  <c r="AE50" i="4"/>
  <c r="AD50" i="4" s="1"/>
  <c r="AJ50" i="4"/>
  <c r="AK50" i="4" s="1"/>
  <c r="AO50" i="4"/>
  <c r="D51" i="4"/>
  <c r="E51" i="4" s="1"/>
  <c r="Y51" i="4"/>
  <c r="Z51" i="4" s="1"/>
  <c r="AE51" i="4"/>
  <c r="AD51" i="4" s="1"/>
  <c r="AJ51" i="4"/>
  <c r="AK51" i="4" s="1"/>
  <c r="AO51" i="4"/>
  <c r="D52" i="4"/>
  <c r="E52" i="4" s="1"/>
  <c r="Y52" i="4"/>
  <c r="Z52" i="4" s="1"/>
  <c r="AE52" i="4"/>
  <c r="AD52" i="4" s="1"/>
  <c r="AJ52" i="4"/>
  <c r="AK52" i="4" s="1"/>
  <c r="AO52" i="4"/>
  <c r="D53" i="4"/>
  <c r="E53" i="4" s="1"/>
  <c r="Y53" i="4"/>
  <c r="Z53" i="4" s="1"/>
  <c r="AE53" i="4"/>
  <c r="AD53" i="4" s="1"/>
  <c r="AJ53" i="4"/>
  <c r="AK53" i="4" s="1"/>
  <c r="AO53" i="4"/>
  <c r="D54" i="4"/>
  <c r="E54" i="4" s="1"/>
  <c r="Y54" i="4"/>
  <c r="Z54" i="4" s="1"/>
  <c r="AE54" i="4"/>
  <c r="AD54" i="4" s="1"/>
  <c r="AJ54" i="4"/>
  <c r="AK54" i="4" s="1"/>
  <c r="AO54" i="4"/>
  <c r="D55" i="4"/>
  <c r="E55" i="4" s="1"/>
  <c r="Y55" i="4"/>
  <c r="Z55" i="4" s="1"/>
  <c r="AE55" i="4"/>
  <c r="AD55" i="4" s="1"/>
  <c r="AJ55" i="4"/>
  <c r="AK55" i="4" s="1"/>
  <c r="AO55" i="4"/>
  <c r="D56" i="4"/>
  <c r="E56" i="4" s="1"/>
  <c r="Y56" i="4"/>
  <c r="Z56" i="4" s="1"/>
  <c r="AE56" i="4"/>
  <c r="AD56" i="4" s="1"/>
  <c r="AJ56" i="4"/>
  <c r="AK56" i="4" s="1"/>
  <c r="AO56" i="4"/>
  <c r="D57" i="4"/>
  <c r="E57" i="4" s="1"/>
  <c r="Y57" i="4"/>
  <c r="AE57" i="4"/>
  <c r="AD57" i="4" s="1"/>
  <c r="AJ57" i="4"/>
  <c r="AK57" i="4" s="1"/>
  <c r="AO57" i="4"/>
  <c r="D58" i="4"/>
  <c r="E58" i="4" s="1"/>
  <c r="Y58" i="4"/>
  <c r="Z58" i="4" s="1"/>
  <c r="AE58" i="4"/>
  <c r="AD58" i="4" s="1"/>
  <c r="AJ58" i="4"/>
  <c r="AK58" i="4" s="1"/>
  <c r="AO58" i="4"/>
  <c r="D59" i="4"/>
  <c r="E59" i="4" s="1"/>
  <c r="Y59" i="4"/>
  <c r="Z59" i="4" s="1"/>
  <c r="AE59" i="4"/>
  <c r="AD59" i="4" s="1"/>
  <c r="AJ59" i="4"/>
  <c r="AK59" i="4" s="1"/>
  <c r="AO59" i="4"/>
  <c r="D60" i="4"/>
  <c r="E60" i="4" s="1"/>
  <c r="Y60" i="4"/>
  <c r="Z60" i="4" s="1"/>
  <c r="AE60" i="4"/>
  <c r="AD60" i="4" s="1"/>
  <c r="AJ60" i="4"/>
  <c r="AK60" i="4" s="1"/>
  <c r="AO60" i="4"/>
  <c r="D61" i="4"/>
  <c r="E61" i="4" s="1"/>
  <c r="Y61" i="4"/>
  <c r="Z61" i="4" s="1"/>
  <c r="AE61" i="4"/>
  <c r="AD61" i="4" s="1"/>
  <c r="AJ61" i="4"/>
  <c r="AK61" i="4" s="1"/>
  <c r="AO61" i="4"/>
  <c r="D62" i="4"/>
  <c r="E62" i="4" s="1"/>
  <c r="Y62" i="4"/>
  <c r="Z62" i="4" s="1"/>
  <c r="AE62" i="4"/>
  <c r="AD62" i="4" s="1"/>
  <c r="AJ62" i="4"/>
  <c r="AK62" i="4" s="1"/>
  <c r="AO62" i="4"/>
  <c r="D63" i="4"/>
  <c r="E63" i="4" s="1"/>
  <c r="Y63" i="4"/>
  <c r="Z63" i="4" s="1"/>
  <c r="AE63" i="4"/>
  <c r="AD63" i="4" s="1"/>
  <c r="AJ63" i="4"/>
  <c r="AK63" i="4" s="1"/>
  <c r="AO63" i="4"/>
  <c r="D64" i="4"/>
  <c r="E64" i="4" s="1"/>
  <c r="Y64" i="4"/>
  <c r="Z64" i="4" s="1"/>
  <c r="AE64" i="4"/>
  <c r="AD64" i="4" s="1"/>
  <c r="AJ64" i="4"/>
  <c r="AK64" i="4" s="1"/>
  <c r="AO64" i="4"/>
  <c r="D65" i="4"/>
  <c r="E65" i="4" s="1"/>
  <c r="Y65" i="4"/>
  <c r="AE65" i="4"/>
  <c r="AD65" i="4" s="1"/>
  <c r="AJ65" i="4"/>
  <c r="AK65" i="4" s="1"/>
  <c r="AO65" i="4"/>
  <c r="D66" i="4"/>
  <c r="E66" i="4" s="1"/>
  <c r="Y66" i="4"/>
  <c r="Z66" i="4" s="1"/>
  <c r="AE66" i="4"/>
  <c r="AD66" i="4" s="1"/>
  <c r="AJ66" i="4"/>
  <c r="AK66" i="4" s="1"/>
  <c r="AO66" i="4"/>
  <c r="D67" i="4"/>
  <c r="E67" i="4" s="1"/>
  <c r="Y67" i="4"/>
  <c r="Z67" i="4" s="1"/>
  <c r="AE67" i="4"/>
  <c r="AD67" i="4" s="1"/>
  <c r="AJ67" i="4"/>
  <c r="AK67" i="4" s="1"/>
  <c r="AO67" i="4"/>
  <c r="D68" i="4"/>
  <c r="E68" i="4" s="1"/>
  <c r="Y68" i="4"/>
  <c r="Z68" i="4" s="1"/>
  <c r="AE68" i="4"/>
  <c r="AD68" i="4" s="1"/>
  <c r="AJ68" i="4"/>
  <c r="AK68" i="4" s="1"/>
  <c r="AO68" i="4"/>
  <c r="D69" i="4"/>
  <c r="E69" i="4" s="1"/>
  <c r="Y69" i="4"/>
  <c r="Z69" i="4" s="1"/>
  <c r="AE69" i="4"/>
  <c r="AD69" i="4" s="1"/>
  <c r="AJ69" i="4"/>
  <c r="AK69" i="4" s="1"/>
  <c r="AO69" i="4"/>
  <c r="D70" i="4"/>
  <c r="E70" i="4" s="1"/>
  <c r="Y70" i="4"/>
  <c r="Z70" i="4" s="1"/>
  <c r="AE70" i="4"/>
  <c r="AD70" i="4" s="1"/>
  <c r="AJ70" i="4"/>
  <c r="AK70" i="4" s="1"/>
  <c r="AO70" i="4"/>
  <c r="D71" i="4"/>
  <c r="E71" i="4" s="1"/>
  <c r="Y71" i="4"/>
  <c r="Z71" i="4" s="1"/>
  <c r="AE71" i="4"/>
  <c r="AD71" i="4" s="1"/>
  <c r="AJ71" i="4"/>
  <c r="AK71" i="4" s="1"/>
  <c r="AO71" i="4"/>
  <c r="D72" i="4"/>
  <c r="E72" i="4" s="1"/>
  <c r="Y72" i="4"/>
  <c r="Z72" i="4" s="1"/>
  <c r="AE72" i="4"/>
  <c r="AD72" i="4" s="1"/>
  <c r="AJ72" i="4"/>
  <c r="AK72" i="4" s="1"/>
  <c r="AO72" i="4"/>
  <c r="D73" i="4"/>
  <c r="E73" i="4" s="1"/>
  <c r="Y73" i="4"/>
  <c r="AE73" i="4"/>
  <c r="AD73" i="4" s="1"/>
  <c r="AJ73" i="4"/>
  <c r="AK73" i="4" s="1"/>
  <c r="AO73" i="4"/>
  <c r="D74" i="4"/>
  <c r="E74" i="4" s="1"/>
  <c r="Y74" i="4"/>
  <c r="Z74" i="4" s="1"/>
  <c r="AE74" i="4"/>
  <c r="AD74" i="4" s="1"/>
  <c r="AJ74" i="4"/>
  <c r="AK74" i="4" s="1"/>
  <c r="AO74" i="4"/>
  <c r="D75" i="4"/>
  <c r="E75" i="4" s="1"/>
  <c r="Y75" i="4"/>
  <c r="Z75" i="4" s="1"/>
  <c r="AE75" i="4"/>
  <c r="AD75" i="4" s="1"/>
  <c r="AJ75" i="4"/>
  <c r="AK75" i="4" s="1"/>
  <c r="AO75" i="4"/>
  <c r="D76" i="4"/>
  <c r="E76" i="4" s="1"/>
  <c r="Y76" i="4"/>
  <c r="Z76" i="4" s="1"/>
  <c r="AE76" i="4"/>
  <c r="AD76" i="4" s="1"/>
  <c r="AJ76" i="4"/>
  <c r="AK76" i="4" s="1"/>
  <c r="AO76" i="4"/>
  <c r="D77" i="4"/>
  <c r="E77" i="4" s="1"/>
  <c r="Y77" i="4"/>
  <c r="Z77" i="4" s="1"/>
  <c r="AE77" i="4"/>
  <c r="AD77" i="4" s="1"/>
  <c r="AJ77" i="4"/>
  <c r="AK77" i="4" s="1"/>
  <c r="AO77" i="4"/>
  <c r="D78" i="4"/>
  <c r="E78" i="4" s="1"/>
  <c r="Y78" i="4"/>
  <c r="Z78" i="4" s="1"/>
  <c r="AE78" i="4"/>
  <c r="AD78" i="4" s="1"/>
  <c r="AJ78" i="4"/>
  <c r="AK78" i="4" s="1"/>
  <c r="AO78" i="4"/>
  <c r="D79" i="4"/>
  <c r="E79" i="4" s="1"/>
  <c r="Y79" i="4"/>
  <c r="Z79" i="4" s="1"/>
  <c r="AE79" i="4"/>
  <c r="AD79" i="4" s="1"/>
  <c r="AJ79" i="4"/>
  <c r="AK79" i="4" s="1"/>
  <c r="AO79" i="4"/>
  <c r="D80" i="4"/>
  <c r="E80" i="4" s="1"/>
  <c r="Y80" i="4"/>
  <c r="Z80" i="4" s="1"/>
  <c r="AE80" i="4"/>
  <c r="AD80" i="4" s="1"/>
  <c r="AJ80" i="4"/>
  <c r="AK80" i="4" s="1"/>
  <c r="AO80" i="4"/>
  <c r="D81" i="4"/>
  <c r="E81" i="4" s="1"/>
  <c r="Y81" i="4"/>
  <c r="AE81" i="4"/>
  <c r="AD81" i="4" s="1"/>
  <c r="AJ81" i="4"/>
  <c r="AK81" i="4" s="1"/>
  <c r="AO81" i="4"/>
  <c r="D82" i="4"/>
  <c r="E82" i="4" s="1"/>
  <c r="Y82" i="4"/>
  <c r="Z82" i="4" s="1"/>
  <c r="AE82" i="4"/>
  <c r="AD82" i="4" s="1"/>
  <c r="AJ82" i="4"/>
  <c r="AK82" i="4" s="1"/>
  <c r="AO82" i="4"/>
  <c r="D83" i="4"/>
  <c r="E83" i="4" s="1"/>
  <c r="Y83" i="4"/>
  <c r="Z83" i="4" s="1"/>
  <c r="AE83" i="4"/>
  <c r="AD83" i="4" s="1"/>
  <c r="AJ83" i="4"/>
  <c r="AK83" i="4" s="1"/>
  <c r="AO83" i="4"/>
  <c r="D84" i="4"/>
  <c r="E84" i="4" s="1"/>
  <c r="Y84" i="4"/>
  <c r="Z84" i="4" s="1"/>
  <c r="AE84" i="4"/>
  <c r="AD84" i="4" s="1"/>
  <c r="AJ84" i="4"/>
  <c r="AK84" i="4" s="1"/>
  <c r="AO84" i="4"/>
  <c r="D85" i="4"/>
  <c r="E85" i="4" s="1"/>
  <c r="Y85" i="4"/>
  <c r="Z85" i="4" s="1"/>
  <c r="AE85" i="4"/>
  <c r="AD85" i="4" s="1"/>
  <c r="AJ85" i="4"/>
  <c r="AK85" i="4" s="1"/>
  <c r="AO85" i="4"/>
  <c r="D86" i="4"/>
  <c r="E86" i="4" s="1"/>
  <c r="Y86" i="4"/>
  <c r="Z86" i="4" s="1"/>
  <c r="AE86" i="4"/>
  <c r="AD86" i="4" s="1"/>
  <c r="AJ86" i="4"/>
  <c r="AK86" i="4" s="1"/>
  <c r="AO86" i="4"/>
  <c r="D87" i="4"/>
  <c r="E87" i="4" s="1"/>
  <c r="Y87" i="4"/>
  <c r="Z87" i="4" s="1"/>
  <c r="AE87" i="4"/>
  <c r="AD87" i="4" s="1"/>
  <c r="AJ87" i="4"/>
  <c r="AK87" i="4" s="1"/>
  <c r="AO87" i="4"/>
  <c r="D88" i="4"/>
  <c r="E88" i="4" s="1"/>
  <c r="Y88" i="4"/>
  <c r="Z88" i="4" s="1"/>
  <c r="AE88" i="4"/>
  <c r="AD88" i="4" s="1"/>
  <c r="AJ88" i="4"/>
  <c r="AK88" i="4" s="1"/>
  <c r="AO88" i="4"/>
  <c r="D89" i="4"/>
  <c r="E89" i="4" s="1"/>
  <c r="Y89" i="4"/>
  <c r="AE89" i="4"/>
  <c r="AD89" i="4" s="1"/>
  <c r="AJ89" i="4"/>
  <c r="AK89" i="4" s="1"/>
  <c r="AO89" i="4"/>
  <c r="D90" i="4"/>
  <c r="E90" i="4" s="1"/>
  <c r="Y90" i="4"/>
  <c r="Z90" i="4" s="1"/>
  <c r="AE90" i="4"/>
  <c r="AD90" i="4" s="1"/>
  <c r="AJ90" i="4"/>
  <c r="AK90" i="4" s="1"/>
  <c r="AO90" i="4"/>
  <c r="D91" i="4"/>
  <c r="E91" i="4" s="1"/>
  <c r="Y91" i="4"/>
  <c r="Z91" i="4" s="1"/>
  <c r="AE91" i="4"/>
  <c r="AD91" i="4" s="1"/>
  <c r="AJ91" i="4"/>
  <c r="AK91" i="4" s="1"/>
  <c r="AO91" i="4"/>
  <c r="D92" i="4"/>
  <c r="E92" i="4" s="1"/>
  <c r="Y92" i="4"/>
  <c r="Z92" i="4" s="1"/>
  <c r="AE92" i="4"/>
  <c r="AD92" i="4" s="1"/>
  <c r="AJ92" i="4"/>
  <c r="AK92" i="4" s="1"/>
  <c r="AO92" i="4"/>
  <c r="D93" i="4"/>
  <c r="E93" i="4" s="1"/>
  <c r="Y93" i="4"/>
  <c r="Z93" i="4" s="1"/>
  <c r="AE93" i="4"/>
  <c r="AD93" i="4" s="1"/>
  <c r="AJ93" i="4"/>
  <c r="AK93" i="4" s="1"/>
  <c r="AO93" i="4"/>
  <c r="D94" i="4"/>
  <c r="E94" i="4" s="1"/>
  <c r="Y94" i="4"/>
  <c r="Z94" i="4" s="1"/>
  <c r="AE94" i="4"/>
  <c r="AD94" i="4" s="1"/>
  <c r="AJ94" i="4"/>
  <c r="AK94" i="4" s="1"/>
  <c r="AO94" i="4"/>
  <c r="D95" i="4"/>
  <c r="E95" i="4" s="1"/>
  <c r="Y95" i="4"/>
  <c r="Z95" i="4" s="1"/>
  <c r="AE95" i="4"/>
  <c r="AD95" i="4" s="1"/>
  <c r="AJ95" i="4"/>
  <c r="AK95" i="4" s="1"/>
  <c r="AO95" i="4"/>
  <c r="D96" i="4"/>
  <c r="E96" i="4" s="1"/>
  <c r="Y96" i="4"/>
  <c r="Z96" i="4" s="1"/>
  <c r="AE96" i="4"/>
  <c r="AD96" i="4" s="1"/>
  <c r="AJ96" i="4"/>
  <c r="AK96" i="4" s="1"/>
  <c r="AO96" i="4"/>
  <c r="D97" i="4"/>
  <c r="E97" i="4" s="1"/>
  <c r="Y97" i="4"/>
  <c r="AE97" i="4"/>
  <c r="AD97" i="4" s="1"/>
  <c r="AJ97" i="4"/>
  <c r="AK97" i="4" s="1"/>
  <c r="AO97" i="4"/>
  <c r="D98" i="4"/>
  <c r="E98" i="4" s="1"/>
  <c r="Y98" i="4"/>
  <c r="Z98" i="4" s="1"/>
  <c r="AE98" i="4"/>
  <c r="AD98" i="4" s="1"/>
  <c r="AJ98" i="4"/>
  <c r="AK98" i="4" s="1"/>
  <c r="AO98" i="4"/>
  <c r="D99" i="4"/>
  <c r="E99" i="4" s="1"/>
  <c r="Y99" i="4"/>
  <c r="Z99" i="4" s="1"/>
  <c r="AE99" i="4"/>
  <c r="AD99" i="4" s="1"/>
  <c r="AJ99" i="4"/>
  <c r="AK99" i="4" s="1"/>
  <c r="AO99" i="4"/>
  <c r="D100" i="4"/>
  <c r="E100" i="4" s="1"/>
  <c r="Y100" i="4"/>
  <c r="Z100" i="4" s="1"/>
  <c r="AE100" i="4"/>
  <c r="AD100" i="4" s="1"/>
  <c r="AJ100" i="4"/>
  <c r="AK100" i="4" s="1"/>
  <c r="AO100" i="4"/>
  <c r="D101" i="4"/>
  <c r="E101" i="4" s="1"/>
  <c r="Y101" i="4"/>
  <c r="Z101" i="4" s="1"/>
  <c r="AE101" i="4"/>
  <c r="AD101" i="4" s="1"/>
  <c r="AJ101" i="4"/>
  <c r="AK101" i="4" s="1"/>
  <c r="AO101" i="4"/>
  <c r="D102" i="4"/>
  <c r="E102" i="4" s="1"/>
  <c r="Y102" i="4"/>
  <c r="Z102" i="4" s="1"/>
  <c r="AE102" i="4"/>
  <c r="AD102" i="4" s="1"/>
  <c r="AJ102" i="4"/>
  <c r="AK102" i="4" s="1"/>
  <c r="AO102" i="4"/>
  <c r="D103" i="4"/>
  <c r="E103" i="4" s="1"/>
  <c r="Y103" i="4"/>
  <c r="Z103" i="4" s="1"/>
  <c r="AE103" i="4"/>
  <c r="AD103" i="4" s="1"/>
  <c r="AJ103" i="4"/>
  <c r="AK103" i="4" s="1"/>
  <c r="AO103" i="4"/>
  <c r="D104" i="4"/>
  <c r="E104" i="4" s="1"/>
  <c r="Y104" i="4"/>
  <c r="Z104" i="4" s="1"/>
  <c r="AE104" i="4"/>
  <c r="AD104" i="4" s="1"/>
  <c r="AJ104" i="4"/>
  <c r="AK104" i="4" s="1"/>
  <c r="AO104" i="4"/>
  <c r="D105" i="4"/>
  <c r="E105" i="4" s="1"/>
  <c r="Y105" i="4"/>
  <c r="AE105" i="4"/>
  <c r="AD105" i="4" s="1"/>
  <c r="AJ105" i="4"/>
  <c r="AK105" i="4" s="1"/>
  <c r="AO105" i="4"/>
  <c r="D106" i="4"/>
  <c r="E106" i="4" s="1"/>
  <c r="Y106" i="4"/>
  <c r="Z106" i="4" s="1"/>
  <c r="AE106" i="4"/>
  <c r="AD106" i="4" s="1"/>
  <c r="AJ106" i="4"/>
  <c r="AK106" i="4" s="1"/>
  <c r="AO106" i="4"/>
  <c r="D107" i="4"/>
  <c r="E107" i="4" s="1"/>
  <c r="Y107" i="4"/>
  <c r="Z107" i="4" s="1"/>
  <c r="AE107" i="4"/>
  <c r="AD107" i="4" s="1"/>
  <c r="AJ107" i="4"/>
  <c r="AK107" i="4" s="1"/>
  <c r="AO107" i="4"/>
  <c r="D108" i="4"/>
  <c r="E108" i="4" s="1"/>
  <c r="Y108" i="4"/>
  <c r="Z108" i="4" s="1"/>
  <c r="AE108" i="4"/>
  <c r="AD108" i="4" s="1"/>
  <c r="AJ108" i="4"/>
  <c r="AK108" i="4" s="1"/>
  <c r="AO108" i="4"/>
  <c r="D109" i="4"/>
  <c r="E109" i="4" s="1"/>
  <c r="Y109" i="4"/>
  <c r="Z109" i="4" s="1"/>
  <c r="AE109" i="4"/>
  <c r="AD109" i="4" s="1"/>
  <c r="AJ109" i="4"/>
  <c r="AK109" i="4" s="1"/>
  <c r="AO109" i="4"/>
  <c r="D110" i="4"/>
  <c r="E110" i="4" s="1"/>
  <c r="Y110" i="4"/>
  <c r="Z110" i="4" s="1"/>
  <c r="AE110" i="4"/>
  <c r="AD110" i="4" s="1"/>
  <c r="AJ110" i="4"/>
  <c r="AK110" i="4" s="1"/>
  <c r="AO110" i="4"/>
  <c r="D111" i="4"/>
  <c r="E111" i="4" s="1"/>
  <c r="Y111" i="4"/>
  <c r="Z111" i="4" s="1"/>
  <c r="AE111" i="4"/>
  <c r="AD111" i="4" s="1"/>
  <c r="AJ111" i="4"/>
  <c r="AK111" i="4" s="1"/>
  <c r="AO111" i="4"/>
  <c r="D112" i="4"/>
  <c r="E112" i="4" s="1"/>
  <c r="Y112" i="4"/>
  <c r="Z112" i="4" s="1"/>
  <c r="AE112" i="4"/>
  <c r="AD112" i="4" s="1"/>
  <c r="AJ112" i="4"/>
  <c r="AK112" i="4" s="1"/>
  <c r="AO112" i="4"/>
  <c r="D113" i="4"/>
  <c r="E113" i="4" s="1"/>
  <c r="Y113" i="4"/>
  <c r="AE113" i="4"/>
  <c r="AD113" i="4" s="1"/>
  <c r="AJ113" i="4"/>
  <c r="AK113" i="4" s="1"/>
  <c r="AO113" i="4"/>
  <c r="D114" i="4"/>
  <c r="E114" i="4" s="1"/>
  <c r="Y114" i="4"/>
  <c r="Z114" i="4" s="1"/>
  <c r="AE114" i="4"/>
  <c r="AD114" i="4" s="1"/>
  <c r="AJ114" i="4"/>
  <c r="AK114" i="4" s="1"/>
  <c r="AO114" i="4"/>
  <c r="AJ2" i="4"/>
  <c r="AK2" i="4" s="1"/>
  <c r="AO2" i="4"/>
</calcChain>
</file>

<file path=xl/sharedStrings.xml><?xml version="1.0" encoding="utf-8"?>
<sst xmlns="http://schemas.openxmlformats.org/spreadsheetml/2006/main" count="1736" uniqueCount="410">
  <si>
    <t>id_gara</t>
  </si>
  <si>
    <t>oggetto_della_gara</t>
  </si>
  <si>
    <t>modalita_realizzazione</t>
  </si>
  <si>
    <t>importo_gara</t>
  </si>
  <si>
    <t>num_tot_lotti</t>
  </si>
  <si>
    <t>rup</t>
  </si>
  <si>
    <t>cf_rup</t>
  </si>
  <si>
    <t>codice_fiscale_stazione_appaltante</t>
  </si>
  <si>
    <t>denominazione_stazione_appaltante</t>
  </si>
  <si>
    <t>provincia_stazione_appaltante</t>
  </si>
  <si>
    <t>codice_istat_stazione_appaltante</t>
  </si>
  <si>
    <t>la_sa_agisce_per_conto_di_altro_soggetto</t>
  </si>
  <si>
    <t>cig</t>
  </si>
  <si>
    <t>oggetto_lotto</t>
  </si>
  <si>
    <t>tipo_procedura</t>
  </si>
  <si>
    <t>criterio_aggiudicazione</t>
  </si>
  <si>
    <t>imp_lotto</t>
  </si>
  <si>
    <t>data_pubblicazione_esito</t>
  </si>
  <si>
    <t>data_aggiudicazione_definitiva</t>
  </si>
  <si>
    <t>data_pubblicazione_scp</t>
  </si>
  <si>
    <t>ruolo</t>
  </si>
  <si>
    <t>aggiudicatario</t>
  </si>
  <si>
    <t>cf_aggiudicatario</t>
  </si>
  <si>
    <t>Contratto d'appalto</t>
  </si>
  <si>
    <t>No</t>
  </si>
  <si>
    <t/>
  </si>
  <si>
    <t>Procedura aperta</t>
  </si>
  <si>
    <t>Avviso di aggiudicazione o affidamento (esito di gara)</t>
  </si>
  <si>
    <t>RM</t>
  </si>
  <si>
    <t>CT</t>
  </si>
  <si>
    <t>PD</t>
  </si>
  <si>
    <t>FG</t>
  </si>
  <si>
    <t>SANTEX SPA</t>
  </si>
  <si>
    <t>00860580158</t>
  </si>
  <si>
    <t>BENEFIS SRL</t>
  </si>
  <si>
    <t>Accordo quadro/convenzione</t>
  </si>
  <si>
    <t>Procedura ristretta</t>
  </si>
  <si>
    <t>02173550282</t>
  </si>
  <si>
    <t>00803890151</t>
  </si>
  <si>
    <t>SS</t>
  </si>
  <si>
    <t>03524050238</t>
  </si>
  <si>
    <t>ME</t>
  </si>
  <si>
    <t>Azienda Ospedaliera Papardo</t>
  </si>
  <si>
    <t>PA</t>
  </si>
  <si>
    <t>03016250718</t>
  </si>
  <si>
    <t>COOK ITALIA SRL</t>
  </si>
  <si>
    <t>BOSTON SCIENTIFIC SPA</t>
  </si>
  <si>
    <t>11206730159</t>
  </si>
  <si>
    <t>BETATEX SPA</t>
  </si>
  <si>
    <t>00440180545</t>
  </si>
  <si>
    <t>Falco Teresa Ivana</t>
  </si>
  <si>
    <t>FLCTSV66P61I452I</t>
  </si>
  <si>
    <t>Aou Sassari - Azienda Ospedaliera Universitaria di Sassari</t>
  </si>
  <si>
    <t>PI</t>
  </si>
  <si>
    <t>*Procedura negoziata Art.36 c.2 lett. b,c,d</t>
  </si>
  <si>
    <t>07149930583</t>
  </si>
  <si>
    <t>VR</t>
  </si>
  <si>
    <t>Rekeep spa</t>
  </si>
  <si>
    <t>02402671206</t>
  </si>
  <si>
    <t>SMITH &amp; NEPHEW SRL</t>
  </si>
  <si>
    <t>09331210154</t>
  </si>
  <si>
    <t>09238800156</t>
  </si>
  <si>
    <t>Affidamento della fornitura biennale, di materiale in tnt, teli ed indumenti CND T02, per le esigenze delle Strutture dell'Azienda Ospedaliera Universitaria di Sassari</t>
  </si>
  <si>
    <t>764361704B</t>
  </si>
  <si>
    <t>A, telo chirurgico a 3 strati misura cm 75 x 90; B, telo chirurgico a 3 strati misura cm 45 x 70; C, telo chirurgico a 3 strati misura cm 100 x 90;</t>
  </si>
  <si>
    <t>Santex spa</t>
  </si>
  <si>
    <t>76369713D6</t>
  </si>
  <si>
    <t>Alimento in polvere, per lattanti, formula anti-rigurgito. Latte "A.R." antirigurgito e/o antireflusso</t>
  </si>
  <si>
    <t>codifi srl</t>
  </si>
  <si>
    <t>02344710484</t>
  </si>
  <si>
    <t>7636980B41</t>
  </si>
  <si>
    <t>Integratore alimentare a base di vitamine e Sali minerali indicato per i casi di ipovitaminosi nei bambini</t>
  </si>
  <si>
    <t>7637002D68</t>
  </si>
  <si>
    <t>Fresenius Kabi Italia srl</t>
  </si>
  <si>
    <t>76370060B9</t>
  </si>
  <si>
    <t>Abbott srl</t>
  </si>
  <si>
    <t>00076670595</t>
  </si>
  <si>
    <t>7637009332</t>
  </si>
  <si>
    <t>02401440157</t>
  </si>
  <si>
    <t>763701367E</t>
  </si>
  <si>
    <t>7637014751</t>
  </si>
  <si>
    <t>76370168F7</t>
  </si>
  <si>
    <t>7637021D16</t>
  </si>
  <si>
    <t>Dieta speciale per pazienti iperglicemici,  iperproteica, ipercalorica (1,2-1,5 Kcal/mol), con carboidrati a lento assorbimento e basso indice glicemico con fibre, priva di lattosio e di glutine pronta all'uso, per sonda.</t>
  </si>
  <si>
    <t>7637023EBC</t>
  </si>
  <si>
    <t>Dieta speciale per pazienti con insufficienza respiratoria, ipercalorica ( 1,5 Kcal/ml), leggermente iperproteica, in formulazione ricca di lipidi,  privo di glutine. Pronta all'uso per sonda.</t>
  </si>
  <si>
    <t>763702613A</t>
  </si>
  <si>
    <t>Dieta speciale polimerica completa, ipercalorica, ( 1,5 Kcal/ml), ipoproteica (3-4,60 g in 100 ml) e a ridotto contenuto elettrolitico; indicata per pazienti nefropatici non in dialisi; con fibra solubile,  priva di glutine, pronta all'uso, per os e/o per sonda.</t>
  </si>
  <si>
    <t>76370282E0</t>
  </si>
  <si>
    <t>Dieta speciale polimerica, completa, ipercalorica, ( 1,5 Kcal/ml); iperproteica, indicata per pazienti nefropatici in dialisi; con fibra solubile,  priva di glutine, pronta all'uso, per os e/o per sonda.</t>
  </si>
  <si>
    <t>763703262C</t>
  </si>
  <si>
    <t>Dieta speciale, nutrizionalmente completa, ipercalorica ( 1,5 Kcal/ml), iperproteica, con aminoacidi ramificati,  antiossidanti, priva di lattosio e di glutine, per pazienti critici con processi flogistici in atto,  per sonda.</t>
  </si>
  <si>
    <t>76370358A5</t>
  </si>
  <si>
    <t>Dieta speciale liquida, completa, pronta per l'uso, arricchita con sostanze immunomodulanti, Arginina e Zinco; indicata per pazienti critici immunocompromessi e sottoposti a stress metabolico (traumi, ustioni, chirurgia maggiore);  per somministrazione per sonda.</t>
  </si>
  <si>
    <t>7637038B1E</t>
  </si>
  <si>
    <t>Dieta polimerica, bilanciata, completa, ipercalorica ( 1,5 Kcal/ml), normoproteica, priva di lattosio e di glutine, con  fibre, gusti vari, liquida, pronta all'uso, palatabile,  per somministrazione per os.</t>
  </si>
  <si>
    <t>7637041D97</t>
  </si>
  <si>
    <t>Dieta polimerica, bilanciata, completa, ipercalorica ( 1,5 Kcal/ml), normoproteica, priva di lattosio e di glutine,  senza fibre, gusti vari, liquida, pronta all'uso, palatabile,  per somministrazione per os.</t>
  </si>
  <si>
    <t>7637042E6A</t>
  </si>
  <si>
    <t>Dieta speciale per pazienti iperglicemici, normocalorica (0,9-1 Kcal/mol), con fibre, priva di lattosio e di glutine, palatabile, gusti vari, pronta all'uso, per os.</t>
  </si>
  <si>
    <t>7637049434</t>
  </si>
  <si>
    <t>Dieta speciale per pazienti con insufficienza respiratoria, ipercalorica ( 1,5 Kcal/ml), in formulazione ricca di lipidi, privo di glutine. Pronta all'uso per os, palatabile.</t>
  </si>
  <si>
    <t>76370515DA</t>
  </si>
  <si>
    <t>Dieta speciale, completa, ipercalorica ( 1,5 Kcal/ml) iperproteica, con elevata concentrazione di EPA, privo di glutine, con fibre, per pazienti oncologici, palatabile, gusti vari. Liquida, pronta all'uso per os.</t>
  </si>
  <si>
    <t>76370569F9</t>
  </si>
  <si>
    <t>77128469DC</t>
  </si>
  <si>
    <t>Integratore modulare di amminoacidi essenziali liberi, di cui almeno 50% ramificati, specfico per patologie ipercataboliche e/o condizioni di  insulino resistenza, specifico per nutrizione enterale, in bustine monodose. Il confezionamento secondario deve comprendere almeno 20 bustine per confezione.</t>
  </si>
  <si>
    <t>Errekappa Euroterapici spa</t>
  </si>
  <si>
    <t>09674060158</t>
  </si>
  <si>
    <t>771286163E</t>
  </si>
  <si>
    <t>Integratore modulare di amminoacidi essenziali liberi, di cui almeno 50% ramificati, e L-glutamina per stimolare la sintesi proteica in condizioni di patologie ipercataboliche e/o insulinoresistenza specifico per pazienti disfagici, in polvere o polvere gelificante, in bustine monodose. Il confezionamento secondario deve comprendere almeno 20 bustine per confezione</t>
  </si>
  <si>
    <t>7712870DA9</t>
  </si>
  <si>
    <t>Integratore per os ipercalorico immunomodulante arricchito in arginina, omega 3 e nucleotidi con fibra solubile, in contenitori di plastica o pack da 250 ml  10%</t>
  </si>
  <si>
    <t>77128751CD</t>
  </si>
  <si>
    <t>Addensante istantaneo a base di gomma addensanti in polvere per pazienti disfagici, gusto neutro.</t>
  </si>
  <si>
    <t>77128816BF</t>
  </si>
  <si>
    <t>Bevanda gelificata per l'idratazione dei pazienti disfagici, gusti vari.</t>
  </si>
  <si>
    <t>Deutera srl</t>
  </si>
  <si>
    <t>06459400963</t>
  </si>
  <si>
    <t>7712889D57</t>
  </si>
  <si>
    <t>Integratore ipercalorico semisolido a consistenza cremosa, gusti vari.</t>
  </si>
  <si>
    <t>Nutrisens Italia srl</t>
  </si>
  <si>
    <t>90025280208</t>
  </si>
  <si>
    <t>Penazzo Elisabetta</t>
  </si>
  <si>
    <t>PNZLBT70E71F382X</t>
  </si>
  <si>
    <t>Azienda Ospedaliera di Padova</t>
  </si>
  <si>
    <t>01542580269</t>
  </si>
  <si>
    <t>10994940152</t>
  </si>
  <si>
    <t>ID 18A162 - Fornitura e posa in opera di armadi contenenti attrezzature e d.p.i. antincendio per i fabbisogni dell'Azienda Ospedaliera di Padova.</t>
  </si>
  <si>
    <t>7688013D04</t>
  </si>
  <si>
    <t>ID18A162 Fornitura e posa in opera di armadi contenenti attrezzature e d.p.i. antincendio</t>
  </si>
  <si>
    <t>ST PROTECT S.p.A.</t>
  </si>
  <si>
    <t>02372680187</t>
  </si>
  <si>
    <t>Acquisizione in economia</t>
  </si>
  <si>
    <t>08082461008</t>
  </si>
  <si>
    <t>PR</t>
  </si>
  <si>
    <t>PU</t>
  </si>
  <si>
    <t>D'AGOSTINO SALVATORE</t>
  </si>
  <si>
    <t>DGSSVT69E06L328D</t>
  </si>
  <si>
    <t>Azienda Ospedaliero Universitaria Ospedali Riuniti di Foggia</t>
  </si>
  <si>
    <t>MO</t>
  </si>
  <si>
    <t>Azienda Ospedaliera Universitaria Integrata Verona</t>
  </si>
  <si>
    <t>07123400157</t>
  </si>
  <si>
    <t>02668590215</t>
  </si>
  <si>
    <t>03277950287</t>
  </si>
  <si>
    <t>Accordo Quadro per la fornitura di dispositivi medici per Anestesia e Rianimazione dell'AOU 'Ospedali Riuniti di Foggia'</t>
  </si>
  <si>
    <t>787873167F</t>
  </si>
  <si>
    <t>Prolunghe e Rubinetto</t>
  </si>
  <si>
    <t>TEXA s.r.l.</t>
  </si>
  <si>
    <t>7878742F90</t>
  </si>
  <si>
    <t>Prolunghe in Polietilene</t>
  </si>
  <si>
    <t>CAIR ITALIA SRL</t>
  </si>
  <si>
    <t>7878748487</t>
  </si>
  <si>
    <t>Sistema a Circuito Chiuso con Prolunghe</t>
  </si>
  <si>
    <t>MEDICAL EUROPE SRL</t>
  </si>
  <si>
    <t>03237150234</t>
  </si>
  <si>
    <t>78787538A6</t>
  </si>
  <si>
    <t>Raccordi Biconici</t>
  </si>
  <si>
    <t>VYGON ITALIA SRL</t>
  </si>
  <si>
    <t>78787630E9</t>
  </si>
  <si>
    <t>Sistemi per Infusione</t>
  </si>
  <si>
    <t>SCOGNAMIGLIO SRL</t>
  </si>
  <si>
    <t>01409770631</t>
  </si>
  <si>
    <t>7878768508</t>
  </si>
  <si>
    <t>Sonde Gastroduodenali</t>
  </si>
  <si>
    <t>787878316A</t>
  </si>
  <si>
    <t>Sistemi di Protezione delle Connessioni Monouso</t>
  </si>
  <si>
    <t>PERHOSPITAL SRL</t>
  </si>
  <si>
    <t>02506040753</t>
  </si>
  <si>
    <t>7878785310</t>
  </si>
  <si>
    <t>Tubi, Maschere e Canule</t>
  </si>
  <si>
    <t>11352961004</t>
  </si>
  <si>
    <t>78787874B6</t>
  </si>
  <si>
    <t>Cannule Orofaringee</t>
  </si>
  <si>
    <t>787879072F</t>
  </si>
  <si>
    <t>Set Anestesia Spinale e Peridurale</t>
  </si>
  <si>
    <t>7878802118</t>
  </si>
  <si>
    <t>Aspiratori</t>
  </si>
  <si>
    <t>00100190610</t>
  </si>
  <si>
    <t>GRASSO NATALE MAURIZIO</t>
  </si>
  <si>
    <t>GRSNLM60R19C351C</t>
  </si>
  <si>
    <t>Azienda Ospedaliero Universitaria Policlinico Vittorio Emanuele  di Catania</t>
  </si>
  <si>
    <t>7921918D87</t>
  </si>
  <si>
    <t>ANDROMEDICA S.R.L.</t>
  </si>
  <si>
    <t>03552910873</t>
  </si>
  <si>
    <t>Montolli Giuseppina</t>
  </si>
  <si>
    <t>MNTGPP62M58L781I</t>
  </si>
  <si>
    <t>STRYKER ITALIA S.R.L. A SOCIO UNICO</t>
  </si>
  <si>
    <t>06032681006</t>
  </si>
  <si>
    <t>AZIENDA OSPEDALIERA OSPEDALI RIUNITI MARCHE NORD</t>
  </si>
  <si>
    <t>08230471008</t>
  </si>
  <si>
    <t>11264670156</t>
  </si>
  <si>
    <t>Convenzione</t>
  </si>
  <si>
    <t>DRAISCI ANTONIO</t>
  </si>
  <si>
    <t>DSNCHR71T55C219E</t>
  </si>
  <si>
    <t>ALBANO ALDO</t>
  </si>
  <si>
    <t>LBNLDA61T14C665P</t>
  </si>
  <si>
    <t>Azienda Ospedaliera Ospedali Riuniti Villa Sofia Cervello</t>
  </si>
  <si>
    <t>04303410726</t>
  </si>
  <si>
    <t>FARINA EUGENIO</t>
  </si>
  <si>
    <t>FRNGNE60P29F257X</t>
  </si>
  <si>
    <t>AZIENDA OSPEDALIERO-UNIVERSITARIA DI MODENA - POLICLINICO</t>
  </si>
  <si>
    <t>8027915D05</t>
  </si>
  <si>
    <t>STAMPA SUD</t>
  </si>
  <si>
    <t>02144720790</t>
  </si>
  <si>
    <t>Decreto o determina di affidamento  di lavori, servizi e forniture di somma urgenza e di protezione civile (art.163)</t>
  </si>
  <si>
    <t>VARIE DITTE VEDI AVVISO</t>
  </si>
  <si>
    <t>04721290874</t>
  </si>
  <si>
    <t>Gara telematica tramite Mercato Elettronico della P.A. per la fornitura, suddivisa in due lotti, di strumentario chirurgico per lU.O.C. di Ortopedia del nuovo Ospedale San Marco (RDO 2439156).</t>
  </si>
  <si>
    <t>80902930FD</t>
  </si>
  <si>
    <t>SET PER CHIRURGIA DELLA MANO E DEL PIEDE</t>
  </si>
  <si>
    <t>809059388C</t>
  </si>
  <si>
    <t>SET PER CHIRURGIA DI TRAUMA</t>
  </si>
  <si>
    <t>01542210222</t>
  </si>
  <si>
    <t>AZZONE GIOVANNI</t>
  </si>
  <si>
    <t>ZZNGNN64E30G813Q</t>
  </si>
  <si>
    <t>MEDSTEP</t>
  </si>
  <si>
    <t>03071411205</t>
  </si>
  <si>
    <t>SOL SPA</t>
  </si>
  <si>
    <t>04127270157</t>
  </si>
  <si>
    <t>GARA N. 545/2019 - PROCEDURA TELEMATICA SU PIATTAFORMA SINTEL AI SENSI DELLART. 36, COMMA 2, LETTERA B, DEL D. LGS. 50/2016 e S.M.I. PER LACQUISTO DI UNA COLONNA VIDEO COMPRENSIVA DI MATERIALE DI CONSUMO PER UN TRIENNIO E DELLA GARANZIA FULL RISK DI ANNI UNO PER LUOC AREA SANITARIA CHIRURGIA SENOLOGICA  BT  LOTTO UNICO CIG 802544678B - RICHIESTA DI OFFERTA.</t>
  </si>
  <si>
    <t>802544678B</t>
  </si>
  <si>
    <t>00458450012</t>
  </si>
  <si>
    <t>FARFUSOLA PAOLO</t>
  </si>
  <si>
    <t>FRFPLA62C03E958K</t>
  </si>
  <si>
    <t>Azienda Ospedaliera San Camillo Forlanini</t>
  </si>
  <si>
    <t>81446791BC</t>
  </si>
  <si>
    <t>LOTTO 1 - Sistema analitico macchina reattivi per indagini in citofluorimetria con anticorpi monoclonali e non, per lidentificazione ed il conteggio di cellule staminali CD34+, per limmunofenotipo di sottopopolazioni linfocitarie e lavaggi broncoalveolari, per limmunofenotipizzazione oncoematologica diagnostica ed avanzata, per lo studio della malattia residua minima e per il monitoraggio dei pazienti trapiantati</t>
  </si>
  <si>
    <t>Becton Dickinson</t>
  </si>
  <si>
    <t>8144768B2B</t>
  </si>
  <si>
    <t>LOTTO 2 SUB LOTTO 3 REATTIVI  PER INDAGINI DIAGNOSTICHE IN CITOFLUORIMETRIA COMPATIBILI CON STRUMENTI DI PROPRIETA' FACSCalibur / FACSLyric (ANTICORPI MARCATI)</t>
  </si>
  <si>
    <t>8144793FCB</t>
  </si>
  <si>
    <t>LOTTO 2 SUB LOTTO 4 REATTIVI  PER INDAGINI DIAGNOSTICHE IN CITOFLUORIMETRIA COMPATIBILI CON STRUMENTI DI PROPRIETA' FACSCalibur / FACSLyric (BIGLIE MARCATE)</t>
  </si>
  <si>
    <t>8145665F64</t>
  </si>
  <si>
    <t>LOTTO 2 SUB LOTTO 5 REATTIVI  PER INDAGINI DIAGNOSTICHE IN CITOFLUORIMETRIA COMPATIBILI CON STRUMENTI DI PROPRIETA' FACSCalibur / FACSLyric (LIQUIDO DI TRASPORTO)</t>
  </si>
  <si>
    <t>8145678A20</t>
  </si>
  <si>
    <t>LOTTO 2 SUB LOTTO 6 REATTIVI  PER INDAGINI DIAGNOSTICHE IN CITOFLUORIMETRIA COMPATIBILI CON STRUMENTI DI PROPRIETA' FACSCalibur / FACSLyric (SOLUZIONE DETERGENTE)</t>
  </si>
  <si>
    <t>8145690409</t>
  </si>
  <si>
    <t>LOTTO 2 SUB LOTTO 7 REATTIVI  PER INDAGINI DIAGNOSTICHE IN CITOFLUORIMETRIA COMPATIBILI CON STRUMENTI DI PROPRIETA' FACSCalibur / FACSLyric (SOLUZIONE A BASE DI IPOCLORITO)</t>
  </si>
  <si>
    <t>81457158A9</t>
  </si>
  <si>
    <t>LOTTO 2 SUB LOTTO 8 REATTIVI  PER INDAGINI DIAGNOSTICHE IN CITOFLUORIMETRIA COMPATIBILI CON STRUMENTI DI PROPRIETA' FACSCalibur / FACSLyric (PROVETTE)</t>
  </si>
  <si>
    <t>81457250EC</t>
  </si>
  <si>
    <t>LOTTO 2 SUB LOTTO 9 REATTIVI  PER INDAGINI DIAGNOSTICHE IN CITOFLUORIMETRIA COMPATIBILI CON STRUMENTI DI PROPRIETA' FACSCalibur / FACSLyric (SOLUZIONE DI LISI E FISSAZIONE)</t>
  </si>
  <si>
    <t>GIAMBASTIANI RINALDO</t>
  </si>
  <si>
    <t>GMBRLD53R01E625F</t>
  </si>
  <si>
    <t>AZIENDA OSPEDALIERA PISANA</t>
  </si>
  <si>
    <t>GOLDONI DANIELA</t>
  </si>
  <si>
    <t>GLDDNL62H50H835T</t>
  </si>
  <si>
    <t>Gara telematica tramite Mercato Elettronico della P.A. per la fornitura di diagnostici per Ematologia P.O.G. Rodolico di questAzienda Ospedaliera (RDO 2485017).</t>
  </si>
  <si>
    <t>Z312B44EF9</t>
  </si>
  <si>
    <t>LOTTO 1 - FORNITURA DI MATERIALE DIAGNOSTICO PER L'U.O. DI EMATOLOGIA P.G. RODOLICO.</t>
  </si>
  <si>
    <t>Z502B44E81</t>
  </si>
  <si>
    <t>LOTTO 2 - FORNITURA DI MATERIALE DIAGNOSTICO PER L'U.O. DI EMATOLOGIA P.G. RODOLICO</t>
  </si>
  <si>
    <t xml:space="preserve">Pernice Vincenzo </t>
  </si>
  <si>
    <t>PRNVCN54L04C351T</t>
  </si>
  <si>
    <t>Engie Servizi S.p.A.</t>
  </si>
  <si>
    <t>08551090155</t>
  </si>
  <si>
    <t>TRILLINI LUCIA</t>
  </si>
  <si>
    <t>TRLLCU73L47G702O</t>
  </si>
  <si>
    <t>7996404953</t>
  </si>
  <si>
    <t>Presa atto intervento di sigillatura infissi presso varie UU.OO. dell'Azienda Ospedaliera Papardo</t>
  </si>
  <si>
    <t>Z682AEFF2E</t>
  </si>
  <si>
    <t>Bissoli Luisa</t>
  </si>
  <si>
    <t>BSSLSU58M45B107R</t>
  </si>
  <si>
    <t>81994532AB</t>
  </si>
  <si>
    <t>Sistema a pressione negativa per il trattamento delle ferite acute e croniche complesse in ambito ospedaliero e per pazienti deambulanti (sistemi portatili)</t>
  </si>
  <si>
    <t>Waldner Tecnologie Medicali S.r.l.</t>
  </si>
  <si>
    <t>8199464BBC</t>
  </si>
  <si>
    <t>Smith &amp; Nephew S.r.l.</t>
  </si>
  <si>
    <t>8199482A97</t>
  </si>
  <si>
    <t>Sistema a pressione negativa monouso/mono-paziente</t>
  </si>
  <si>
    <t>Z842BFB79C</t>
  </si>
  <si>
    <t>Z0B2BFB62C</t>
  </si>
  <si>
    <t>FATER SPA</t>
  </si>
  <si>
    <t>01323030690</t>
  </si>
  <si>
    <t>82233055F5</t>
  </si>
  <si>
    <t>Frese</t>
  </si>
  <si>
    <t>8223309941</t>
  </si>
  <si>
    <t>Materiale di consumo per odontoiatria</t>
  </si>
  <si>
    <t>82233299C2</t>
  </si>
  <si>
    <t>Ortodonzia - Ortodonzia vestibolare archi</t>
  </si>
  <si>
    <t>3M Italia S.r.l.</t>
  </si>
  <si>
    <t>8223332C3B</t>
  </si>
  <si>
    <t>Ortodonzia - Ortodonzia vestibolare gemellari</t>
  </si>
  <si>
    <t>01260340482</t>
  </si>
  <si>
    <t>Medtronic Italia spa</t>
  </si>
  <si>
    <t>AZIENDA OSPEDALIERO-UNIVERSITARIA DI PARMA</t>
  </si>
  <si>
    <t>Nuovi posti Terapia Intensiva COVID19  300 posti letto Cisanello ospedali bolla</t>
  </si>
  <si>
    <t>8276108C5D</t>
  </si>
  <si>
    <t>8295984E8E</t>
  </si>
  <si>
    <t>Promed srl</t>
  </si>
  <si>
    <t>JOHNSON &amp; JOHNSON MEDICAL</t>
  </si>
  <si>
    <t>82902377FD</t>
  </si>
  <si>
    <t>PANNOLINI MUTANDINA PER BAMBINI</t>
  </si>
  <si>
    <t>82902388D0</t>
  </si>
  <si>
    <t>AUSILI PER INCONTINENZA ADULTI</t>
  </si>
  <si>
    <t>82902399A3</t>
  </si>
  <si>
    <t>TRAVERSE SALVA LETTO</t>
  </si>
  <si>
    <t>8290240A76</t>
  </si>
  <si>
    <t>RULLI DI CARTA PER LETTINO</t>
  </si>
  <si>
    <t>3 M.C. SPA</t>
  </si>
  <si>
    <t>02119100358</t>
  </si>
  <si>
    <t>83136977CB</t>
  </si>
  <si>
    <t>ZIEHM IMAGING SRL</t>
  </si>
  <si>
    <t>GARA EUROPEA A PROCEDURA APERTA, IN MODALITA  TELEMATICA, A LOTTO UNICO,_x000D_
PER LA FORNITURA DI SISTEMI INFUSIONALI ORGANIZZATI E INFORMATIZZATI (E_x000D_
RELATIVO MATERIALE DI CONSUMO) NECESSARI AL POTENZIAMENTO DELLA RETE_x000D_
OSPEDALIERA PER SUPPORTO NUOVE EMERGENZE COVID-19</t>
  </si>
  <si>
    <t>83828155C6</t>
  </si>
  <si>
    <t>GADA S.p.a.</t>
  </si>
  <si>
    <t>Orzi Silvia</t>
  </si>
  <si>
    <t>RZOSLV70C61B034Z</t>
  </si>
  <si>
    <t>Impianto di climatizzazione Ed 21 Piano I- Revamping imp climatizzazione ed estrazione aria ambiente loc degenze e filtri sanitari 1^ e 2^ piano PO S Chiara Fase 2 COVID 19</t>
  </si>
  <si>
    <t>84384648C7</t>
  </si>
  <si>
    <t>CORTESI IMPIANTI SRL</t>
  </si>
  <si>
    <t>01854770508</t>
  </si>
  <si>
    <t>DPRNNL60H66L736R</t>
  </si>
  <si>
    <t>8518451026</t>
  </si>
  <si>
    <t>supporti meccanografici, cartucce, toner e drum originali per fotocopiatori e stampanti</t>
  </si>
  <si>
    <t>GECAL SPA</t>
  </si>
  <si>
    <t>Fornitura, in unione di acquisto tra le aziende sanitarie dell'area vasta emilia nord, di dispositivi endoscopia digestiva</t>
  </si>
  <si>
    <t>69429217A7</t>
  </si>
  <si>
    <t>Fornitura, in unione di acquisto tra le aziende sanitarie dell'area vasta Emilia nord, di dispositivi endoscopia digestiva</t>
  </si>
  <si>
    <t>Ars Chirurgica Srl</t>
  </si>
  <si>
    <t>01140030360</t>
  </si>
  <si>
    <t>6942930F12</t>
  </si>
  <si>
    <t>6942933190</t>
  </si>
  <si>
    <t>6940810999</t>
  </si>
  <si>
    <t>Dilatatori a palloncino per acalasia, monouso, sterili, con demarcazione radiologica sulla punta distale, posizionabili su filo guida. Devono essere in materiale plastico, a bassa compliance, la lunghezza operativa non deve essere inferiore a 90 cm, il diametro del palloncino deve variare da 30 mm a 40 mm circa.</t>
  </si>
  <si>
    <t>6940909B4B</t>
  </si>
  <si>
    <t>6940929BCC</t>
  </si>
  <si>
    <t>M.G. LORENZATTO SPA</t>
  </si>
  <si>
    <t>6941349666</t>
  </si>
  <si>
    <t>Kit mucosectomia  Cappuccio distale, con lacci premontati,</t>
  </si>
  <si>
    <t>694136104F</t>
  </si>
  <si>
    <t>6940799088</t>
  </si>
  <si>
    <t>Dilatatori a palloncino, monouso, sterili, esofagei, pilorici e colici, posizionabili attraverso il canale operativo dello strumento endoscopico (2.8). Devono essere in materiale plastico, a bassa compliance e devono accettare il filo guida da 0.035. La lunghezza operativa non deve essere inferiore a 180 cm. Palloni di diversi diametri e lunghezze.</t>
  </si>
  <si>
    <t>69408044A7</t>
  </si>
  <si>
    <t>6942276363</t>
  </si>
  <si>
    <t>Pinze monouso per biopsia, con valve fenestrate e non, con e senza ago di reperimento, devono essere nei diversi tipi per esofago-gastro-colonscopia, adulti e pediatriche, ad apertura normale e ridotta, varie misure</t>
  </si>
  <si>
    <t>OLYMPUS ITALIA SRL SOCIETA' UNIPERSONALE</t>
  </si>
  <si>
    <t>69429141E2</t>
  </si>
  <si>
    <t>6942925AF3</t>
  </si>
  <si>
    <t>Kit per agoaspirato ecoendoguidato, monouso, sterile, con siringa di aspirazione, di vari diametri fino a 20</t>
  </si>
  <si>
    <t>6942926BC6</t>
  </si>
  <si>
    <t>6942928D6C</t>
  </si>
  <si>
    <t>Indizione di una gara telematica a procedura aperta per la fornitura di Medicinale Ossido nitrico comprensivo di sistemi per la sua somministrazione, per le esigenze biennali dell'Azienda Ospedaliera San Camillo - Forlanini</t>
  </si>
  <si>
    <t>8613626D07</t>
  </si>
  <si>
    <t>Medicinale Ossido nitrico comprensivo di sistemi per la sua somministrazione</t>
  </si>
  <si>
    <t>Procedura negoziata ex art. 63 D.Lgs. 50/2016 per fornitura urgente di sistemi infusionali e informatizzati con relativo materiale di consumo necessario al potenziamento della rete ospedaliera.</t>
  </si>
  <si>
    <t>8603719D83</t>
  </si>
  <si>
    <t>sistemi infusionali organizzati e informatizzati con relativo materiale di consumo per potenziamento della rete ospedaliera</t>
  </si>
  <si>
    <t>SATER - Fornitura Impianti protesici anca da revisione PolarCup e PolarStem (contratto aperto alle aziende sanitarie dell'area vasta emilia nord)</t>
  </si>
  <si>
    <t>8628847DCB</t>
  </si>
  <si>
    <t>Procedura Aperta affidamento fornitura di sistemi di navigazione e mappaggio elettroanatomico per lo studio e trattamento avanzato delle aritmie cardiache per le Aziende Sanitarie all'Area Vasta Emilia Nord e l'Azienda USL di Bologna</t>
  </si>
  <si>
    <t>8631093B41</t>
  </si>
  <si>
    <t>lotto 1 - Sistema per mappaggio elettroanatomico per ablazione di aritmie sopraventicolari e ventricolari e per elettrostimolazione a raggi zero</t>
  </si>
  <si>
    <t>ABBOTT MEDICAL ITALIA</t>
  </si>
  <si>
    <t>8631103384</t>
  </si>
  <si>
    <t>86311087A3</t>
  </si>
  <si>
    <t>loto 3 - Sistema per crioablazione</t>
  </si>
  <si>
    <t>867469371E</t>
  </si>
  <si>
    <t>Sistema macchina reattivi per esecuzione Elettroforesi e Immunofissazione su siero e urine</t>
  </si>
  <si>
    <t>SEBIA ITALIA</t>
  </si>
  <si>
    <t>Offerta economicamente più vantaggiosa</t>
  </si>
  <si>
    <t>Prezzo più basso</t>
  </si>
  <si>
    <t>tipo_atto_o_documento2</t>
  </si>
  <si>
    <t>GARA TELEMATICA TRAMITE MERCATO ELETTRONICO DELLA P.A. PER LA FORNITURA DI STRUMENTARIO CHIRURGICO PER l'U.O.C.  DI OSTETRICIA, GINECOLOGIA E PRONTO SOCCORSO DEL NUOVO OSPEDALE SAN MARCO (RDO N.2313003).</t>
  </si>
  <si>
    <t>Nestlè Italiana spa</t>
  </si>
  <si>
    <t>Affidamento fornitura batterie per UPS di cui è dotata l'Azienda Ospedaliera Papardo di Messina</t>
  </si>
  <si>
    <t>Affidamento fornitura batterie per UPS di cui è dotata l Azienda Ospedaliera Papardo di Messina</t>
  </si>
  <si>
    <t>Procedura aperta sopra soglia comunitaria, ai sensi dell'art. 60 del d. lgs. n. 50/2016, per l'affidamento della fornitura triennale - suddivisa in 29 lotti - di formule per nutrizione enterale, supplementi nutrizionali orali ed integratori dietetici per le esigenze delle UU.OO. dell'Azienda Ospedaliero Universitaria di Sassari. importo a base di gara nel triennio soggetto a ribasso</t>
  </si>
  <si>
    <t>Dieta polimerica, normocalorica (1 Kcal/ml), normoproteica, completa (apporto nutrizionale di carboidrati, lipidi, proteine e sali minerali,arricchita con vitamine e oligoelementi), con osmolarità  non superiore a 300 mOsm/litro, priva di lattosio e di glutine, con  fibre, pronta all'uso per sonda.</t>
  </si>
  <si>
    <t>Dieta polimerica, normocalorica (1 Kcal/ml), normoproteica, completa (apporto nutrizionale di carboidrati, lipidi, proteine e sali minerali,arricchita con vitamine e oligoelementi) , con osmolarità  non superiore a 300 mOsm/litro, priva di lattosio e di glutine, senza fibre, pronta all'uso per sonda.</t>
  </si>
  <si>
    <t>Dieta polimerica, normocalorica o leggermente ipercalorica (tra 1 e 1,3 Kcal/ml) , iperproteica (tra 5,5 e 6,5 g/100 ml) , completa, con osmolarità  inferiore a 400 mOsm/litro, priva di lattosio e di glutine, con fibre, pronta all'uso per sonda.</t>
  </si>
  <si>
    <t>Dieta polimerica, normocalorica o leggermente ipercalorica (tra 1 e 1,3 Kcal/ml) , iperproteica (tra 5,5 e 6,5 g/100 ml) , completa, con osmolarità  inferiore a 400 mOsm/litro, priva di lattosio e di glutine,  senza fibre, pronta all'uso per sonda.</t>
  </si>
  <si>
    <t>Dieta polimerica, ipercalorica ( 1,5 Kcal/ml), normoproteica, completa, con osmolarità  inferiore a 400 mOsm/litro, priva di lattosio e di glutine, con  fibre, pronta all'uso per sonda.</t>
  </si>
  <si>
    <t>Dieta iperproteica e ipolipidica, arricchita in glutammina; indicata nei casi di stress ed alterata funzionalità  intestinale. Privo di glutine, in polvere, per OS e per sonda.</t>
  </si>
  <si>
    <t>ID 18P058 - Sistemi a pressione negativa per il trattamento avanzato di ferite acute e croniche complesse per l'Azienda Ospedale - Università  Padova per il periodo di 24 mesi + opzione di rinnovo per ulteriori 24 mesi</t>
  </si>
  <si>
    <t>ID 17P024 - Procedura aperta, ai sensi dell'articolo 60 del D.Lgs. n. 50/2016, per l'affidamento della fornitura di "Materiale di consumo per odontoiatria e ortodonzia" per l'Azienda Ospedale - Università  Padova per il periodo di 36 mesi + opzione di rinnovo per ulteriori 24 mesi</t>
  </si>
  <si>
    <t>Gerhà² S.p.a.</t>
  </si>
  <si>
    <t>Fornitura di Sistemi per compressione pneumatica intermittente fornite in noleggio e relativo materiale di consumo per i fabbisogni dell'Azienda Ospedale - Università  Padova - ID 19P081</t>
  </si>
  <si>
    <t>Fornitura di Sistemi per compressione pneumatica intermittente fornite in noleggio e relativo materiale di consumo per i fabbisogni dell'Azienda Ospedale - Università  Padova.</t>
  </si>
  <si>
    <t>Fornitura di supporti meccanografici, cartucce, toner e drum originali per fotocopiatori e stampanti occorrenti alle varie unità  operative dell'Azienda Ospedale-Università  Padova</t>
  </si>
  <si>
    <t>Dai Prà  Antonella</t>
  </si>
  <si>
    <t>lotto 2 - Sistema di mappaggio elettroanatomico ad ultradensità  per ablazione di aritmie sopraventricolari e ventricolari</t>
  </si>
  <si>
    <t>Dieta polimerica, ipercalorica ( 1,5 Kcal/ml), normoproteica, completa, con osmolarità  inferiore a 400 mOsm/litro, priva di lattosio e di glutine, senza fibre, pronta all'uso per sonda  
DIETE SPECIALI, COMPLETE POLIMERICHE SPECIFICHE PER PATOLOGIA PER SONDA</t>
  </si>
  <si>
    <t>Fornitura quinquennale di stampati per le Unità  Operative dell'Azienda Ospedaliera Ospedali Riuniti Villa Sofia  Cervello    per 60 mesi-  importo presunto complessivo quinquennale a base dasta di  270.000,00  al netto di Iva</t>
  </si>
  <si>
    <t>Indizione di una gara a procedura aperta per la fornitura di un Sistema analitico macchina reattivi e Reattivi per indagini in Citofluorimetria per le necessità  triennali del SIMT e del CRTL dell'Azienda Ospedaliera San Camillo-Forlanini.</t>
  </si>
  <si>
    <t>Fornitura e sostituzione motori fan-coil e termostati presso i Corpi A,B,C,D dell'Azienda Ospedaliera Papardo di Messina</t>
  </si>
  <si>
    <t>fornitura di pannolini, traverse e rulli per lettini per le Unità  Operative dell'Azienda Ospedaliera Ospedali Riuniti Villa Sofia  Cervello</t>
  </si>
  <si>
    <t>Indizione di una gara telematica a procedura aperta per la fornitura di un Sistema macchina reattivi per esecuzione Elettroforesi e Immunofissazione su siero e urine per le necessità  di mesi 24 del Laboratorio di Patologia clinica dell'Azienda Ospedaliera San Camillo-Forlanini</t>
  </si>
  <si>
    <t>Fornitura e posa in opera impianto di intercettazione VV.F. gas medicinali in dotazione allù.O. di Chirurgia Vascolare dell'Azienda Ospedaliera Papardo di Messina</t>
  </si>
  <si>
    <t>Fornitura e posa in opera impianto di intercettazione VV.F. gas medicinali in dotazione all'U.O. di Chirurgia Vascolare dell'Azienda Ospedaliera Papardo di Messina</t>
  </si>
  <si>
    <t>SATER fornitura di portatili per radioscopia</t>
  </si>
  <si>
    <t>contratto</t>
  </si>
  <si>
    <t>fattura</t>
  </si>
  <si>
    <t>cod_offerta</t>
  </si>
  <si>
    <t>codice_pubblicazione_bando</t>
  </si>
  <si>
    <t>codice_pubblicazione_esito</t>
  </si>
  <si>
    <t>data_scadenza_gara</t>
  </si>
  <si>
    <t>data_pubbliaczione_bando</t>
  </si>
  <si>
    <t>Miglior rapporto qualità/prezzo</t>
  </si>
  <si>
    <t>codice_fiscale_stazione_appaltante_text</t>
  </si>
  <si>
    <t>cod_offerta_text</t>
  </si>
  <si>
    <t>cf_aggiudicatario_text</t>
  </si>
  <si>
    <t>codice_pubblicazione_esito_text</t>
  </si>
  <si>
    <t>codice_pubblicazione_bando_text</t>
  </si>
  <si>
    <t>importo_gara_text</t>
  </si>
  <si>
    <t>codice_istat_stazione_appaltante_text</t>
  </si>
  <si>
    <t>imp_lotto_text</t>
  </si>
  <si>
    <t>fattura_text</t>
  </si>
  <si>
    <t>id_gara_text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</si>
</sst>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/>
      <bottom style="thin">
        <color theme="9" tint="0.3999755851924192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Border="1"/>
    <xf numFmtId="0" fontId="0" fillId="3" borderId="1" xfId="0" applyFont="1" applyFill="1" applyBorder="1"/>
    <xf numFmtId="0" fontId="0" fillId="3" borderId="1" xfId="0" applyNumberFormat="1" applyFont="1" applyFill="1" applyBorder="1"/>
    <xf numFmtId="22" fontId="0" fillId="3" borderId="1" xfId="0" applyNumberFormat="1" applyFont="1" applyFill="1" applyBorder="1"/>
    <xf numFmtId="0" fontId="0" fillId="0" borderId="1" xfId="0" applyNumberFormat="1" applyFont="1" applyBorder="1"/>
    <xf numFmtId="22" fontId="0" fillId="0" borderId="1" xfId="0" applyNumberFormat="1" applyFont="1" applyBorder="1"/>
    <xf numFmtId="0" fontId="0" fillId="3" borderId="1" xfId="0" applyNumberFormat="1" applyFont="1" applyFill="1" applyBorder="1" applyAlignment="1">
      <alignment wrapText="1"/>
    </xf>
    <xf numFmtId="0" fontId="2" fillId="4" borderId="2" xfId="0" applyFont="1" applyFill="1" applyBorder="1"/>
    <xf numFmtId="0" fontId="1" fillId="2" borderId="3" xfId="0" applyFont="1" applyFill="1" applyBorder="1"/>
    <xf numFmtId="2" fontId="0" fillId="3" borderId="1" xfId="0" applyNumberFormat="1" applyFont="1" applyFill="1" applyBorder="1"/>
    <xf numFmtId="2" fontId="0" fillId="0" borderId="1" xfId="0" applyNumberFormat="1" applyFont="1" applyBorder="1"/>
    <xf numFmtId="2" fontId="0" fillId="0" borderId="0" xfId="0" applyNumberFormat="1"/>
    <xf numFmtId="0" fontId="0" fillId="0" borderId="0" xfId="0" applyFont="1"/>
    <xf numFmtId="2" fontId="4" fillId="0" borderId="2" xfId="0" applyNumberFormat="1" applyFont="1" applyBorder="1"/>
    <xf numFmtId="49" fontId="1" fillId="2" borderId="3" xfId="0" applyNumberFormat="1" applyFont="1" applyFill="1" applyBorder="1"/>
    <xf numFmtId="49" fontId="0" fillId="0" borderId="1" xfId="0" applyNumberFormat="1" applyFont="1" applyBorder="1"/>
    <xf numFmtId="49" fontId="0" fillId="3" borderId="1" xfId="0" applyNumberFormat="1" applyFont="1" applyFill="1" applyBorder="1"/>
    <xf numFmtId="49" fontId="0" fillId="0" borderId="0" xfId="0" applyNumberFormat="1"/>
    <xf numFmtId="0" fontId="1" fillId="2" borderId="3" xfId="0" applyNumberFormat="1" applyFont="1" applyFill="1" applyBorder="1"/>
    <xf numFmtId="0" fontId="0" fillId="0" borderId="0" xfId="0" applyNumberFormat="1"/>
    <xf numFmtId="0" fontId="4" fillId="0" borderId="0" xfId="0" applyNumberFormat="1" applyFont="1" applyBorder="1"/>
    <xf numFmtId="0" fontId="0" fillId="3" borderId="0" xfId="0" applyNumberFormat="1" applyFont="1" applyFill="1" applyBorder="1"/>
    <xf numFmtId="0" fontId="0" fillId="0" borderId="0" xfId="0" applyNumberFormat="1" applyFont="1" applyBorder="1"/>
  </cellXfs>
  <cellStyles count="1">
    <cellStyle name="Normale" xfId="0" builtinId="0"/>
  </cellStyles>
  <dxfs count="4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d/mm/yy\ hh:mm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d/mm/yy\ hh:mm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d/mm/yy\ hh:mm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d/mm/yy\ hh:mm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dd/mm/yy\ hh:mm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rgb="FFA9D08E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outline="0">
        <top style="thin">
          <color theme="9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F61B30-8D8A-2747-9AEC-ED80ACEA23C9}" name="Tabella2" displayName="Tabella2" ref="A1:AO114" totalsRowShown="0" headerRowDxfId="44" dataDxfId="43" headerRowBorderDxfId="41" tableBorderDxfId="42">
  <autoFilter ref="A1:AO114" xr:uid="{2AF61B30-8D8A-2747-9AEC-ED80ACEA23C9}"/>
  <tableColumns count="41">
    <tableColumn id="1" xr3:uid="{934F131A-386F-1A4E-B34A-7F0F71CE1E39}" name="id_gara" dataDxfId="40"/>
    <tableColumn id="41" xr3:uid="{B66A164E-5C8F-E942-8EF1-37DC2BCE1CA4}" name="id_gara_text" dataDxfId="0">
      <calculatedColumnFormula>TEXT(Tabella2[[#This Row],[id_gara]],0)</calculatedColumnFormula>
    </tableColumn>
    <tableColumn id="2" xr3:uid="{C5212278-20E6-164F-8940-5D1CA68DEB97}" name="oggetto_della_gara" dataDxfId="39"/>
    <tableColumn id="29" xr3:uid="{B1BE3BEA-2A45-ED44-97E8-D3BFBBADBFD6}" name="codice_pubblicazione_bando" dataDxfId="38">
      <calculatedColumnFormula>A2*3</calculatedColumnFormula>
    </tableColumn>
    <tableColumn id="36" xr3:uid="{B1F18051-4BE6-4B40-8AD5-F45BCDA043FE}" name="codice_pubblicazione_bando_text" dataDxfId="5">
      <calculatedColumnFormula>TEXT(Tabella2[[#This Row],[codice_pubblicazione_bando]],0)</calculatedColumnFormula>
    </tableColumn>
    <tableColumn id="3" xr3:uid="{6CF868F9-9110-BC41-897D-B8F7EB4FD4EF}" name="modalita_realizzazione" dataDxfId="37"/>
    <tableColumn id="4" xr3:uid="{51963715-0452-5C4B-8209-6678046D4829}" name="importo_gara" dataDxfId="36"/>
    <tableColumn id="37" xr3:uid="{EC147B77-2D4F-4D44-A91F-087952560D6C}" name="importo_gara_text" dataDxfId="4">
      <calculatedColumnFormula>TEXT(Tabella2[[#This Row],[importo_gara]],0)</calculatedColumnFormula>
    </tableColumn>
    <tableColumn id="5" xr3:uid="{65AE3CDC-BEA7-CF4C-965C-B4FAE5484442}" name="num_tot_lotti" dataDxfId="35"/>
    <tableColumn id="6" xr3:uid="{A6D773AC-DEF8-8E4E-B73A-2BB653A17733}" name="rup" dataDxfId="34"/>
    <tableColumn id="7" xr3:uid="{5C0A6710-82E5-C644-A72F-F14B7B49BD38}" name="cf_rup" dataDxfId="33"/>
    <tableColumn id="8" xr3:uid="{905530C9-DBB3-3C47-8CED-FA9A0B1B8C46}" name="codice_fiscale_stazione_appaltante" dataDxfId="32"/>
    <tableColumn id="32" xr3:uid="{AF6B8FDF-E5BE-6645-A4B7-45E5B4C24DEA}" name="codice_fiscale_stazione_appaltante_text" dataDxfId="15">
      <calculatedColumnFormula>TEXT(Tabella2[[#This Row],[codice_fiscale_stazione_appaltante]],0)</calculatedColumnFormula>
    </tableColumn>
    <tableColumn id="9" xr3:uid="{416817D2-95D2-6B41-8C90-5D702508711A}" name="denominazione_stazione_appaltante" dataDxfId="31"/>
    <tableColumn id="10" xr3:uid="{7753A5BF-1CBB-C04E-884B-125204214324}" name="provincia_stazione_appaltante" dataDxfId="30"/>
    <tableColumn id="11" xr3:uid="{6273601D-E246-524A-AEF2-4181E4768376}" name="codice_istat_stazione_appaltante" dataDxfId="29"/>
    <tableColumn id="38" xr3:uid="{85ED232B-0501-3A42-AA89-356BF599B438}" name="codice_istat_stazione_appaltante_text" dataDxfId="3">
      <calculatedColumnFormula>TEXT(Tabella2[[#This Row],[codice_istat_stazione_appaltante]],0)</calculatedColumnFormula>
    </tableColumn>
    <tableColumn id="12" xr3:uid="{C1830B53-3264-9944-9B40-FF8752615CB9}" name="la_sa_agisce_per_conto_di_altro_soggetto" dataDxfId="28"/>
    <tableColumn id="13" xr3:uid="{4B04DD56-914F-2443-A5AA-432D1B0B9E20}" name="cig" dataDxfId="27"/>
    <tableColumn id="14" xr3:uid="{132E026C-B076-844B-8CD4-DD0F55B4F839}" name="oggetto_lotto" dataDxfId="26"/>
    <tableColumn id="15" xr3:uid="{D0290040-9C22-6E45-AEC1-C813C7592142}" name="tipo_procedura" dataDxfId="25"/>
    <tableColumn id="16" xr3:uid="{ED10CEE0-72A5-6241-AB33-8DFDC692E8EE}" name="criterio_aggiudicazione" dataDxfId="24"/>
    <tableColumn id="17" xr3:uid="{6611E5E8-519F-1047-823F-CF3B542C6824}" name="imp_lotto" dataDxfId="23"/>
    <tableColumn id="39" xr3:uid="{A61C386B-15BA-E646-9302-053E501356AB}" name="imp_lotto_text" dataDxfId="2">
      <calculatedColumnFormula>TEXT(Tabella2[[#This Row],[imp_lotto]],0)</calculatedColumnFormula>
    </tableColumn>
    <tableColumn id="28" xr3:uid="{EA2949DD-4358-4248-A95C-F6AD7875D715}" name="fattura" dataDxfId="22">
      <calculatedColumnFormula>Tabella2[[#This Row],[cig]]</calculatedColumnFormula>
    </tableColumn>
    <tableColumn id="40" xr3:uid="{ED5C0A62-883B-924F-A9E4-45E1E645388B}" name="fattura_text" dataDxfId="1">
      <calculatedColumnFormula>TEXT(Tabella2[[#This Row],[fattura]],0)</calculatedColumnFormula>
    </tableColumn>
    <tableColumn id="18" xr3:uid="{F90F5D54-96DC-0B45-94F4-9A57EBD03FBE}" name="tipo_atto_o_documento2" dataDxfId="21"/>
    <tableColumn id="30" xr3:uid="{4AA6795F-5A9C-514F-B000-95F95460E302}" name="codice_pubblicazione_esito" dataDxfId="14">
      <calculatedColumnFormula>TEXT(A2*5,0)</calculatedColumnFormula>
    </tableColumn>
    <tableColumn id="35" xr3:uid="{CB643501-CE88-1A44-AC7E-F97D84CDFFBE}" name="codice_pubblicazione_esito_text" dataDxfId="6">
      <calculatedColumnFormula>TEXT(Tabella2[[#This Row],[codice_pubblicazione_esito]],0)</calculatedColumnFormula>
    </tableColumn>
    <tableColumn id="31" xr3:uid="{3C7F0B39-E986-6347-BAA1-5EA2D6B68E6B}" name="data_pubbliaczione_bando" dataDxfId="20">
      <calculatedColumnFormula>Tabella2[[#This Row],[data_scadenza_gara]]-90</calculatedColumnFormula>
    </tableColumn>
    <tableColumn id="25" xr3:uid="{F07B4A9A-3447-DA48-9B04-3D143E8B4D21}" name="data_scadenza_gara" dataDxfId="19">
      <calculatedColumnFormula>Tabella2[[#This Row],[data_pubblicazione_esito]]-30</calculatedColumnFormula>
    </tableColumn>
    <tableColumn id="19" xr3:uid="{675B688F-B975-724D-8A23-5B1637211B59}" name="data_pubblicazione_esito" dataDxfId="18"/>
    <tableColumn id="20" xr3:uid="{2EFB9F8D-9F79-9A4B-A07F-7B89ED126770}" name="data_aggiudicazione_definitiva" dataDxfId="17"/>
    <tableColumn id="21" xr3:uid="{53692EC3-65EF-FA48-AF11-B42662CD5C84}" name="data_pubblicazione_scp" dataDxfId="16"/>
    <tableColumn id="22" xr3:uid="{DAA0A1F4-31FD-E749-81CB-770642EB6329}" name="ruolo" dataDxfId="13"/>
    <tableColumn id="27" xr3:uid="{A56273B9-D60E-8146-93A3-F300E74C8585}" name="cod_offerta" dataDxfId="12">
      <calculatedColumnFormula>INT(AM2/4)</calculatedColumnFormula>
    </tableColumn>
    <tableColumn id="33" xr3:uid="{6A6F1243-AB03-304B-81DA-D239910B13FB}" name="cod_offerta_text" dataDxfId="10">
      <calculatedColumnFormula>TEXT(AJ2,0)</calculatedColumnFormula>
    </tableColumn>
    <tableColumn id="23" xr3:uid="{C1437E69-BA09-AE4C-82AC-FA1FCBF9DC5D}" name="aggiudicatario" dataDxfId="11"/>
    <tableColumn id="24" xr3:uid="{19BEBC1A-1BC2-F247-8564-5A50475E5F24}" name="cf_aggiudicatario" dataDxfId="9"/>
    <tableColumn id="34" xr3:uid="{6D32F3F1-4C24-4645-93BE-F8000EA1570C}" name="cf_aggiudicatario_text" dataDxfId="7">
      <calculatedColumnFormula>TEXT(Tabella2[[#This Row],[cf_aggiudicatario]],0)</calculatedColumnFormula>
    </tableColumn>
    <tableColumn id="26" xr3:uid="{C5522505-D34F-5449-8F18-B8112A644CB1}" name="contratto" dataDxfId="8">
      <calculatedColumnFormula>_xlfn.CONCAT(Tabella2[[#This Row],[cig]],"-",Tabella2[[#This Row],[cf_aggiudicatario]])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B2736-44E0-C54B-8593-13C32EC44889}">
  <dimension ref="A1:AO114"/>
  <sheetViews>
    <sheetView tabSelected="1" topLeftCell="F1" zoomScale="110" workbookViewId="0">
      <selection activeCell="C7" sqref="C7"/>
    </sheetView>
  </sheetViews>
  <sheetFormatPr baseColWidth="10" defaultRowHeight="15" x14ac:dyDescent="0.2"/>
  <cols>
    <col min="3" max="3" width="255.83203125" bestFit="1" customWidth="1"/>
    <col min="4" max="4" width="26.5" bestFit="1" customWidth="1"/>
    <col min="5" max="5" width="26.5" customWidth="1"/>
    <col min="6" max="6" width="23.83203125" bestFit="1" customWidth="1"/>
    <col min="7" max="7" width="12.83203125" customWidth="1"/>
    <col min="8" max="8" width="18" bestFit="1" customWidth="1"/>
    <col min="9" max="9" width="13.1640625" customWidth="1"/>
    <col min="10" max="10" width="32.1640625" customWidth="1"/>
    <col min="12" max="12" width="29.83203125" customWidth="1"/>
    <col min="13" max="13" width="35.5" bestFit="1" customWidth="1"/>
    <col min="14" max="14" width="58.5" bestFit="1" customWidth="1"/>
    <col min="15" max="15" width="26" customWidth="1"/>
    <col min="16" max="17" width="28.1640625" customWidth="1"/>
    <col min="18" max="18" width="35" customWidth="1"/>
    <col min="20" max="20" width="97.1640625" customWidth="1"/>
    <col min="21" max="21" width="33.5" bestFit="1" customWidth="1"/>
    <col min="22" max="22" width="59.33203125" bestFit="1" customWidth="1"/>
    <col min="23" max="26" width="28.6640625" customWidth="1"/>
    <col min="27" max="31" width="46.1640625" customWidth="1"/>
    <col min="32" max="32" width="22.1640625" customWidth="1"/>
    <col min="33" max="33" width="26.5" customWidth="1"/>
    <col min="34" max="34" width="25.83203125" customWidth="1"/>
    <col min="35" max="35" width="12" customWidth="1"/>
    <col min="36" max="36" width="12" style="18" customWidth="1"/>
    <col min="37" max="37" width="16.5" style="20" bestFit="1" customWidth="1"/>
    <col min="38" max="38" width="36.6640625" bestFit="1" customWidth="1"/>
    <col min="39" max="39" width="15.5" style="12" customWidth="1"/>
    <col min="40" max="40" width="20.83203125" style="20" bestFit="1" customWidth="1"/>
    <col min="41" max="41" width="23.1640625" bestFit="1" customWidth="1"/>
  </cols>
  <sheetData>
    <row r="1" spans="1:41" x14ac:dyDescent="0.2">
      <c r="A1" s="9" t="s">
        <v>0</v>
      </c>
      <c r="B1" s="9" t="s">
        <v>409</v>
      </c>
      <c r="C1" s="9" t="s">
        <v>1</v>
      </c>
      <c r="D1" s="9" t="s">
        <v>395</v>
      </c>
      <c r="E1" s="9" t="s">
        <v>404</v>
      </c>
      <c r="F1" s="9" t="s">
        <v>2</v>
      </c>
      <c r="G1" s="9" t="s">
        <v>3</v>
      </c>
      <c r="H1" s="9" t="s">
        <v>405</v>
      </c>
      <c r="I1" s="9" t="s">
        <v>4</v>
      </c>
      <c r="J1" s="9" t="s">
        <v>5</v>
      </c>
      <c r="K1" s="9" t="s">
        <v>6</v>
      </c>
      <c r="L1" s="9" t="s">
        <v>7</v>
      </c>
      <c r="M1" s="9" t="s">
        <v>400</v>
      </c>
      <c r="N1" s="9" t="s">
        <v>8</v>
      </c>
      <c r="O1" s="9" t="s">
        <v>9</v>
      </c>
      <c r="P1" s="9" t="s">
        <v>10</v>
      </c>
      <c r="Q1" s="9" t="s">
        <v>406</v>
      </c>
      <c r="R1" s="9" t="s">
        <v>11</v>
      </c>
      <c r="S1" s="9" t="s">
        <v>12</v>
      </c>
      <c r="T1" s="9" t="s">
        <v>13</v>
      </c>
      <c r="U1" s="9" t="s">
        <v>14</v>
      </c>
      <c r="V1" s="9" t="s">
        <v>15</v>
      </c>
      <c r="W1" s="9" t="s">
        <v>16</v>
      </c>
      <c r="X1" s="9" t="s">
        <v>407</v>
      </c>
      <c r="Y1" s="9" t="s">
        <v>393</v>
      </c>
      <c r="Z1" s="9" t="s">
        <v>408</v>
      </c>
      <c r="AA1" s="9" t="s">
        <v>363</v>
      </c>
      <c r="AB1" s="9" t="s">
        <v>396</v>
      </c>
      <c r="AC1" s="9" t="s">
        <v>403</v>
      </c>
      <c r="AD1" s="9" t="s">
        <v>398</v>
      </c>
      <c r="AE1" s="9" t="s">
        <v>397</v>
      </c>
      <c r="AF1" s="9" t="s">
        <v>17</v>
      </c>
      <c r="AG1" s="9" t="s">
        <v>18</v>
      </c>
      <c r="AH1" s="9" t="s">
        <v>19</v>
      </c>
      <c r="AI1" s="9" t="s">
        <v>20</v>
      </c>
      <c r="AJ1" s="15" t="s">
        <v>394</v>
      </c>
      <c r="AK1" s="19" t="s">
        <v>401</v>
      </c>
      <c r="AL1" s="9" t="s">
        <v>21</v>
      </c>
      <c r="AM1" s="9" t="s">
        <v>22</v>
      </c>
      <c r="AN1" s="19" t="s">
        <v>402</v>
      </c>
      <c r="AO1" s="9" t="s">
        <v>392</v>
      </c>
    </row>
    <row r="2" spans="1:41" x14ac:dyDescent="0.2">
      <c r="A2" s="1">
        <v>528757</v>
      </c>
      <c r="B2" s="1" t="str">
        <f>TEXT(Tabella2[[#This Row],[id_gara]],0)</f>
        <v>528757</v>
      </c>
      <c r="C2" s="5" t="s">
        <v>62</v>
      </c>
      <c r="D2" s="5">
        <f t="shared" ref="D2:D33" si="0">A2*3</f>
        <v>1586271</v>
      </c>
      <c r="E2" s="5" t="str">
        <f>TEXT(Tabella2[[#This Row],[codice_pubblicazione_bando]],0)</f>
        <v>1586271</v>
      </c>
      <c r="F2" s="5" t="s">
        <v>23</v>
      </c>
      <c r="G2" s="1">
        <v>116240000000</v>
      </c>
      <c r="H2" s="1" t="str">
        <f>TEXT(Tabella2[[#This Row],[importo_gara]],0)</f>
        <v>116240000000</v>
      </c>
      <c r="I2" s="1">
        <v>23</v>
      </c>
      <c r="J2" s="5" t="s">
        <v>50</v>
      </c>
      <c r="K2" s="5" t="s">
        <v>51</v>
      </c>
      <c r="L2" s="1">
        <v>2268260904</v>
      </c>
      <c r="M2" s="1" t="str">
        <f>TEXT(Tabella2[[#This Row],[codice_fiscale_stazione_appaltante]],0)</f>
        <v>2268260904</v>
      </c>
      <c r="N2" s="5" t="s">
        <v>52</v>
      </c>
      <c r="O2" s="5" t="s">
        <v>39</v>
      </c>
      <c r="P2" s="1">
        <v>20090064</v>
      </c>
      <c r="Q2" s="1" t="str">
        <f>TEXT(Tabella2[[#This Row],[codice_istat_stazione_appaltante]],0)</f>
        <v>20090064</v>
      </c>
      <c r="R2" s="5" t="s">
        <v>24</v>
      </c>
      <c r="S2" s="5" t="s">
        <v>63</v>
      </c>
      <c r="T2" s="5" t="s">
        <v>64</v>
      </c>
      <c r="U2" s="5" t="s">
        <v>26</v>
      </c>
      <c r="V2" s="5" t="s">
        <v>362</v>
      </c>
      <c r="W2" s="1">
        <v>22200000000</v>
      </c>
      <c r="X2" s="1" t="str">
        <f>TEXT(Tabella2[[#This Row],[imp_lotto]],0)</f>
        <v>22200000000</v>
      </c>
      <c r="Y2" s="1" t="str">
        <f>Tabella2[[#This Row],[cig]]</f>
        <v>764361704B</v>
      </c>
      <c r="Z2" s="1" t="str">
        <f>TEXT(Tabella2[[#This Row],[fattura]],0)</f>
        <v>764361704B</v>
      </c>
      <c r="AA2" s="5" t="s">
        <v>27</v>
      </c>
      <c r="AB2" s="5" t="str">
        <f t="shared" ref="AB2:AB33" si="1">TEXT(A2*5,0)</f>
        <v>2643785</v>
      </c>
      <c r="AC2" s="5" t="str">
        <f>TEXT(Tabella2[[#This Row],[codice_pubblicazione_esito]],0)</f>
        <v>2643785</v>
      </c>
      <c r="AD2" s="6">
        <f>Tabella2[[#This Row],[data_scadenza_gara]]-90</f>
        <v>43445.083333333336</v>
      </c>
      <c r="AE2" s="6">
        <f>Tabella2[[#This Row],[data_pubblicazione_esito]]-30</f>
        <v>43535.083333333336</v>
      </c>
      <c r="AF2" s="6">
        <v>43565.083333333336</v>
      </c>
      <c r="AG2" s="6">
        <v>43565.083333333336</v>
      </c>
      <c r="AH2" s="6">
        <v>43845.424395798611</v>
      </c>
      <c r="AI2" s="5" t="s">
        <v>25</v>
      </c>
      <c r="AJ2" s="16">
        <f t="shared" ref="AJ2:AJ33" si="2">INT(AM2/4)</f>
        <v>215145039</v>
      </c>
      <c r="AK2" s="5" t="str">
        <f t="shared" ref="AK2:AK33" si="3">TEXT(AJ2,0)</f>
        <v>215145039</v>
      </c>
      <c r="AL2" s="5" t="s">
        <v>65</v>
      </c>
      <c r="AM2" s="14" t="s">
        <v>33</v>
      </c>
      <c r="AN2" s="21" t="str">
        <f>TEXT(Tabella2[[#This Row],[cf_aggiudicatario]],0)</f>
        <v>860580158</v>
      </c>
      <c r="AO2" s="13" t="str">
        <f>_xlfn.CONCAT(Tabella2[[#This Row],[cig]],"-",Tabella2[[#This Row],[cf_aggiudicatario]])</f>
        <v>764361704B-00860580158</v>
      </c>
    </row>
    <row r="3" spans="1:41" x14ac:dyDescent="0.2">
      <c r="A3" s="2">
        <v>528757</v>
      </c>
      <c r="B3" s="2" t="str">
        <f>TEXT(Tabella2[[#This Row],[id_gara]],0)</f>
        <v>528757</v>
      </c>
      <c r="C3" s="3" t="s">
        <v>62</v>
      </c>
      <c r="D3" s="3">
        <f t="shared" si="0"/>
        <v>1586271</v>
      </c>
      <c r="E3" s="3" t="str">
        <f>TEXT(Tabella2[[#This Row],[codice_pubblicazione_bando]],0)</f>
        <v>1586271</v>
      </c>
      <c r="F3" s="3" t="s">
        <v>23</v>
      </c>
      <c r="G3" s="2">
        <v>116240000000</v>
      </c>
      <c r="H3" s="2" t="str">
        <f>TEXT(Tabella2[[#This Row],[importo_gara]],0)</f>
        <v>116240000000</v>
      </c>
      <c r="I3" s="2">
        <v>23</v>
      </c>
      <c r="J3" s="3" t="s">
        <v>50</v>
      </c>
      <c r="K3" s="3" t="s">
        <v>51</v>
      </c>
      <c r="L3" s="2">
        <v>2268260904</v>
      </c>
      <c r="M3" s="2" t="str">
        <f>TEXT(Tabella2[[#This Row],[codice_fiscale_stazione_appaltante]],0)</f>
        <v>2268260904</v>
      </c>
      <c r="N3" s="3" t="s">
        <v>52</v>
      </c>
      <c r="O3" s="3" t="s">
        <v>39</v>
      </c>
      <c r="P3" s="2">
        <v>20090064</v>
      </c>
      <c r="Q3" s="2" t="str">
        <f>TEXT(Tabella2[[#This Row],[codice_istat_stazione_appaltante]],0)</f>
        <v>20090064</v>
      </c>
      <c r="R3" s="3" t="s">
        <v>24</v>
      </c>
      <c r="S3" s="3" t="s">
        <v>63</v>
      </c>
      <c r="T3" s="3" t="s">
        <v>64</v>
      </c>
      <c r="U3" s="3" t="s">
        <v>26</v>
      </c>
      <c r="V3" s="3" t="s">
        <v>362</v>
      </c>
      <c r="W3" s="2">
        <v>22200000000</v>
      </c>
      <c r="X3" s="2" t="str">
        <f>TEXT(Tabella2[[#This Row],[imp_lotto]],0)</f>
        <v>22200000000</v>
      </c>
      <c r="Y3" s="2" t="str">
        <f>Tabella2[[#This Row],[cig]]</f>
        <v>764361704B</v>
      </c>
      <c r="Z3" s="2" t="str">
        <f>TEXT(Tabella2[[#This Row],[fattura]],0)</f>
        <v>764361704B</v>
      </c>
      <c r="AA3" s="3" t="s">
        <v>27</v>
      </c>
      <c r="AB3" s="3" t="str">
        <f t="shared" si="1"/>
        <v>2643785</v>
      </c>
      <c r="AC3" s="3" t="str">
        <f>TEXT(Tabella2[[#This Row],[codice_pubblicazione_esito]],0)</f>
        <v>2643785</v>
      </c>
      <c r="AD3" s="4">
        <f>Tabella2[[#This Row],[data_scadenza_gara]]-90</f>
        <v>43445.083333333336</v>
      </c>
      <c r="AE3" s="4">
        <f>Tabella2[[#This Row],[data_pubblicazione_esito]]-30</f>
        <v>43535.083333333336</v>
      </c>
      <c r="AF3" s="4">
        <v>43565.083333333336</v>
      </c>
      <c r="AG3" s="4">
        <v>43565.083333333336</v>
      </c>
      <c r="AH3" s="4">
        <v>43845.424527048614</v>
      </c>
      <c r="AI3" s="3" t="s">
        <v>25</v>
      </c>
      <c r="AJ3" s="17">
        <f t="shared" si="2"/>
        <v>215145039</v>
      </c>
      <c r="AK3" s="3" t="str">
        <f t="shared" si="3"/>
        <v>215145039</v>
      </c>
      <c r="AL3" s="3" t="s">
        <v>65</v>
      </c>
      <c r="AM3" s="10" t="s">
        <v>33</v>
      </c>
      <c r="AN3" s="22" t="str">
        <f>TEXT(Tabella2[[#This Row],[cf_aggiudicatario]],0)</f>
        <v>860580158</v>
      </c>
      <c r="AO3" s="13" t="str">
        <f>_xlfn.CONCAT(Tabella2[[#This Row],[cig]],"-",Tabella2[[#This Row],[cf_aggiudicatario]])</f>
        <v>764361704B-00860580158</v>
      </c>
    </row>
    <row r="4" spans="1:41" x14ac:dyDescent="0.2">
      <c r="A4" s="1">
        <v>528951</v>
      </c>
      <c r="B4" s="1" t="str">
        <f>TEXT(Tabella2[[#This Row],[id_gara]],0)</f>
        <v>528951</v>
      </c>
      <c r="C4" s="5" t="s">
        <v>368</v>
      </c>
      <c r="D4" s="5">
        <f t="shared" si="0"/>
        <v>1586853</v>
      </c>
      <c r="E4" s="5" t="str">
        <f>TEXT(Tabella2[[#This Row],[codice_pubblicazione_bando]],0)</f>
        <v>1586853</v>
      </c>
      <c r="F4" s="5" t="s">
        <v>23</v>
      </c>
      <c r="G4" s="1">
        <v>77220000000</v>
      </c>
      <c r="H4" s="1" t="str">
        <f>TEXT(Tabella2[[#This Row],[importo_gara]],0)</f>
        <v>77220000000</v>
      </c>
      <c r="I4" s="1">
        <v>37</v>
      </c>
      <c r="J4" s="5" t="s">
        <v>50</v>
      </c>
      <c r="K4" s="5" t="s">
        <v>51</v>
      </c>
      <c r="L4" s="1">
        <v>2268260904</v>
      </c>
      <c r="M4" s="1" t="str">
        <f>TEXT(Tabella2[[#This Row],[codice_fiscale_stazione_appaltante]],0)</f>
        <v>2268260904</v>
      </c>
      <c r="N4" s="5" t="s">
        <v>52</v>
      </c>
      <c r="O4" s="5" t="s">
        <v>39</v>
      </c>
      <c r="P4" s="1">
        <v>20090064</v>
      </c>
      <c r="Q4" s="1" t="str">
        <f>TEXT(Tabella2[[#This Row],[codice_istat_stazione_appaltante]],0)</f>
        <v>20090064</v>
      </c>
      <c r="R4" s="5" t="s">
        <v>24</v>
      </c>
      <c r="S4" s="5" t="s">
        <v>66</v>
      </c>
      <c r="T4" s="5" t="s">
        <v>67</v>
      </c>
      <c r="U4" s="5" t="s">
        <v>26</v>
      </c>
      <c r="V4" s="5" t="s">
        <v>362</v>
      </c>
      <c r="W4" s="1">
        <v>576000000</v>
      </c>
      <c r="X4" s="1" t="str">
        <f>TEXT(Tabella2[[#This Row],[imp_lotto]],0)</f>
        <v>576000000</v>
      </c>
      <c r="Y4" s="1" t="str">
        <f>Tabella2[[#This Row],[cig]]</f>
        <v>76369713D6</v>
      </c>
      <c r="Z4" s="1" t="str">
        <f>TEXT(Tabella2[[#This Row],[fattura]],0)</f>
        <v>76369713D6</v>
      </c>
      <c r="AA4" s="5" t="s">
        <v>27</v>
      </c>
      <c r="AB4" s="5" t="str">
        <f t="shared" si="1"/>
        <v>2644755</v>
      </c>
      <c r="AC4" s="5" t="str">
        <f>TEXT(Tabella2[[#This Row],[codice_pubblicazione_esito]],0)</f>
        <v>2644755</v>
      </c>
      <c r="AD4" s="6">
        <f>Tabella2[[#This Row],[data_scadenza_gara]]-90</f>
        <v>43536.083333333336</v>
      </c>
      <c r="AE4" s="6">
        <f>Tabella2[[#This Row],[data_pubblicazione_esito]]-30</f>
        <v>43626.083333333336</v>
      </c>
      <c r="AF4" s="6">
        <v>43656.083333333336</v>
      </c>
      <c r="AG4" s="6">
        <v>43656.083333333336</v>
      </c>
      <c r="AH4" s="6">
        <v>43846.625122800928</v>
      </c>
      <c r="AI4" s="5" t="s">
        <v>25</v>
      </c>
      <c r="AJ4" s="16">
        <f t="shared" si="2"/>
        <v>586177621</v>
      </c>
      <c r="AK4" s="5" t="str">
        <f t="shared" si="3"/>
        <v>586177621</v>
      </c>
      <c r="AL4" s="5" t="s">
        <v>68</v>
      </c>
      <c r="AM4" s="11" t="s">
        <v>69</v>
      </c>
      <c r="AN4" s="23" t="str">
        <f>TEXT(Tabella2[[#This Row],[cf_aggiudicatario]],0)</f>
        <v>2344710484</v>
      </c>
      <c r="AO4" s="13" t="str">
        <f>_xlfn.CONCAT(Tabella2[[#This Row],[cig]],"-",Tabella2[[#This Row],[cf_aggiudicatario]])</f>
        <v>76369713D6-02344710484</v>
      </c>
    </row>
    <row r="5" spans="1:41" x14ac:dyDescent="0.2">
      <c r="A5" s="2">
        <v>528951</v>
      </c>
      <c r="B5" s="2" t="str">
        <f>TEXT(Tabella2[[#This Row],[id_gara]],0)</f>
        <v>528951</v>
      </c>
      <c r="C5" s="3" t="s">
        <v>368</v>
      </c>
      <c r="D5" s="3">
        <f t="shared" si="0"/>
        <v>1586853</v>
      </c>
      <c r="E5" s="3" t="str">
        <f>TEXT(Tabella2[[#This Row],[codice_pubblicazione_bando]],0)</f>
        <v>1586853</v>
      </c>
      <c r="F5" s="3" t="s">
        <v>23</v>
      </c>
      <c r="G5" s="2">
        <v>77220000000</v>
      </c>
      <c r="H5" s="2" t="str">
        <f>TEXT(Tabella2[[#This Row],[importo_gara]],0)</f>
        <v>77220000000</v>
      </c>
      <c r="I5" s="2">
        <v>37</v>
      </c>
      <c r="J5" s="3" t="s">
        <v>50</v>
      </c>
      <c r="K5" s="3" t="s">
        <v>51</v>
      </c>
      <c r="L5" s="2">
        <v>2268260904</v>
      </c>
      <c r="M5" s="2" t="str">
        <f>TEXT(Tabella2[[#This Row],[codice_fiscale_stazione_appaltante]],0)</f>
        <v>2268260904</v>
      </c>
      <c r="N5" s="3" t="s">
        <v>52</v>
      </c>
      <c r="O5" s="3" t="s">
        <v>39</v>
      </c>
      <c r="P5" s="2">
        <v>20090064</v>
      </c>
      <c r="Q5" s="2" t="str">
        <f>TEXT(Tabella2[[#This Row],[codice_istat_stazione_appaltante]],0)</f>
        <v>20090064</v>
      </c>
      <c r="R5" s="3" t="s">
        <v>24</v>
      </c>
      <c r="S5" s="3" t="s">
        <v>70</v>
      </c>
      <c r="T5" s="3" t="s">
        <v>71</v>
      </c>
      <c r="U5" s="3" t="s">
        <v>26</v>
      </c>
      <c r="V5" s="3" t="s">
        <v>362</v>
      </c>
      <c r="W5" s="2">
        <v>900000000</v>
      </c>
      <c r="X5" s="2" t="str">
        <f>TEXT(Tabella2[[#This Row],[imp_lotto]],0)</f>
        <v>900000000</v>
      </c>
      <c r="Y5" s="2" t="str">
        <f>Tabella2[[#This Row],[cig]]</f>
        <v>7636980B41</v>
      </c>
      <c r="Z5" s="2" t="str">
        <f>TEXT(Tabella2[[#This Row],[fattura]],0)</f>
        <v>7636980B41</v>
      </c>
      <c r="AA5" s="3" t="s">
        <v>27</v>
      </c>
      <c r="AB5" s="3" t="str">
        <f t="shared" si="1"/>
        <v>2644755</v>
      </c>
      <c r="AC5" s="3" t="str">
        <f>TEXT(Tabella2[[#This Row],[codice_pubblicazione_esito]],0)</f>
        <v>2644755</v>
      </c>
      <c r="AD5" s="4">
        <f>Tabella2[[#This Row],[data_scadenza_gara]]-90</f>
        <v>43536.083333333336</v>
      </c>
      <c r="AE5" s="4">
        <f>Tabella2[[#This Row],[data_pubblicazione_esito]]-30</f>
        <v>43626.083333333336</v>
      </c>
      <c r="AF5" s="4">
        <v>43656.083333333336</v>
      </c>
      <c r="AG5" s="4">
        <v>43656.083333333336</v>
      </c>
      <c r="AH5" s="4">
        <v>43846.627319537038</v>
      </c>
      <c r="AI5" s="3" t="s">
        <v>25</v>
      </c>
      <c r="AJ5" s="17">
        <f t="shared" si="2"/>
        <v>586177621</v>
      </c>
      <c r="AK5" s="3" t="str">
        <f t="shared" si="3"/>
        <v>586177621</v>
      </c>
      <c r="AL5" s="3" t="s">
        <v>68</v>
      </c>
      <c r="AM5" s="10" t="s">
        <v>69</v>
      </c>
      <c r="AN5" s="22" t="str">
        <f>TEXT(Tabella2[[#This Row],[cf_aggiudicatario]],0)</f>
        <v>2344710484</v>
      </c>
      <c r="AO5" s="13" t="str">
        <f>_xlfn.CONCAT(Tabella2[[#This Row],[cig]],"-",Tabella2[[#This Row],[cf_aggiudicatario]])</f>
        <v>7636980B41-02344710484</v>
      </c>
    </row>
    <row r="6" spans="1:41" x14ac:dyDescent="0.2">
      <c r="A6" s="1">
        <v>528951</v>
      </c>
      <c r="B6" s="1" t="str">
        <f>TEXT(Tabella2[[#This Row],[id_gara]],0)</f>
        <v>528951</v>
      </c>
      <c r="C6" s="5" t="s">
        <v>368</v>
      </c>
      <c r="D6" s="5">
        <f t="shared" si="0"/>
        <v>1586853</v>
      </c>
      <c r="E6" s="5" t="str">
        <f>TEXT(Tabella2[[#This Row],[codice_pubblicazione_bando]],0)</f>
        <v>1586853</v>
      </c>
      <c r="F6" s="5" t="s">
        <v>23</v>
      </c>
      <c r="G6" s="1">
        <v>77220000000</v>
      </c>
      <c r="H6" s="1" t="str">
        <f>TEXT(Tabella2[[#This Row],[importo_gara]],0)</f>
        <v>77220000000</v>
      </c>
      <c r="I6" s="1">
        <v>37</v>
      </c>
      <c r="J6" s="5" t="s">
        <v>50</v>
      </c>
      <c r="K6" s="5" t="s">
        <v>51</v>
      </c>
      <c r="L6" s="1">
        <v>2268260904</v>
      </c>
      <c r="M6" s="1" t="str">
        <f>TEXT(Tabella2[[#This Row],[codice_fiscale_stazione_appaltante]],0)</f>
        <v>2268260904</v>
      </c>
      <c r="N6" s="5" t="s">
        <v>52</v>
      </c>
      <c r="O6" s="5" t="s">
        <v>39</v>
      </c>
      <c r="P6" s="1">
        <v>20090064</v>
      </c>
      <c r="Q6" s="1" t="str">
        <f>TEXT(Tabella2[[#This Row],[codice_istat_stazione_appaltante]],0)</f>
        <v>20090064</v>
      </c>
      <c r="R6" s="5" t="s">
        <v>24</v>
      </c>
      <c r="S6" s="5" t="s">
        <v>72</v>
      </c>
      <c r="T6" s="5" t="s">
        <v>369</v>
      </c>
      <c r="U6" s="5" t="s">
        <v>26</v>
      </c>
      <c r="V6" s="5" t="s">
        <v>362</v>
      </c>
      <c r="W6" s="1">
        <v>450000000</v>
      </c>
      <c r="X6" s="1" t="str">
        <f>TEXT(Tabella2[[#This Row],[imp_lotto]],0)</f>
        <v>450000000</v>
      </c>
      <c r="Y6" s="1" t="str">
        <f>Tabella2[[#This Row],[cig]]</f>
        <v>7637002D68</v>
      </c>
      <c r="Z6" s="1" t="str">
        <f>TEXT(Tabella2[[#This Row],[fattura]],0)</f>
        <v>7637002D68</v>
      </c>
      <c r="AA6" s="5" t="s">
        <v>27</v>
      </c>
      <c r="AB6" s="5" t="str">
        <f t="shared" si="1"/>
        <v>2644755</v>
      </c>
      <c r="AC6" s="5" t="str">
        <f>TEXT(Tabella2[[#This Row],[codice_pubblicazione_esito]],0)</f>
        <v>2644755</v>
      </c>
      <c r="AD6" s="6">
        <f>Tabella2[[#This Row],[data_scadenza_gara]]-90</f>
        <v>43536.083333333336</v>
      </c>
      <c r="AE6" s="6">
        <f>Tabella2[[#This Row],[data_pubblicazione_esito]]-30</f>
        <v>43626.083333333336</v>
      </c>
      <c r="AF6" s="6">
        <v>43656.083333333336</v>
      </c>
      <c r="AG6" s="6">
        <v>43656.083333333336</v>
      </c>
      <c r="AH6" s="6">
        <v>43846.631037696759</v>
      </c>
      <c r="AI6" s="5" t="s">
        <v>25</v>
      </c>
      <c r="AJ6" s="16">
        <f t="shared" si="2"/>
        <v>881012559</v>
      </c>
      <c r="AK6" s="5" t="str">
        <f t="shared" si="3"/>
        <v>881012559</v>
      </c>
      <c r="AL6" s="5" t="s">
        <v>73</v>
      </c>
      <c r="AM6" s="11" t="s">
        <v>40</v>
      </c>
      <c r="AN6" s="23" t="str">
        <f>TEXT(Tabella2[[#This Row],[cf_aggiudicatario]],0)</f>
        <v>3524050238</v>
      </c>
      <c r="AO6" s="13" t="str">
        <f>_xlfn.CONCAT(Tabella2[[#This Row],[cig]],"-",Tabella2[[#This Row],[cf_aggiudicatario]])</f>
        <v>7637002D68-03524050238</v>
      </c>
    </row>
    <row r="7" spans="1:41" x14ac:dyDescent="0.2">
      <c r="A7" s="2">
        <v>528951</v>
      </c>
      <c r="B7" s="2" t="str">
        <f>TEXT(Tabella2[[#This Row],[id_gara]],0)</f>
        <v>528951</v>
      </c>
      <c r="C7" s="3" t="s">
        <v>368</v>
      </c>
      <c r="D7" s="3">
        <f t="shared" si="0"/>
        <v>1586853</v>
      </c>
      <c r="E7" s="3" t="str">
        <f>TEXT(Tabella2[[#This Row],[codice_pubblicazione_bando]],0)</f>
        <v>1586853</v>
      </c>
      <c r="F7" s="3" t="s">
        <v>23</v>
      </c>
      <c r="G7" s="2">
        <v>77220000000</v>
      </c>
      <c r="H7" s="2" t="str">
        <f>TEXT(Tabella2[[#This Row],[importo_gara]],0)</f>
        <v>77220000000</v>
      </c>
      <c r="I7" s="2">
        <v>37</v>
      </c>
      <c r="J7" s="3" t="s">
        <v>50</v>
      </c>
      <c r="K7" s="3" t="s">
        <v>51</v>
      </c>
      <c r="L7" s="2">
        <v>2268260904</v>
      </c>
      <c r="M7" s="2" t="str">
        <f>TEXT(Tabella2[[#This Row],[codice_fiscale_stazione_appaltante]],0)</f>
        <v>2268260904</v>
      </c>
      <c r="N7" s="3" t="s">
        <v>52</v>
      </c>
      <c r="O7" s="3" t="s">
        <v>39</v>
      </c>
      <c r="P7" s="2">
        <v>20090064</v>
      </c>
      <c r="Q7" s="2" t="str">
        <f>TEXT(Tabella2[[#This Row],[codice_istat_stazione_appaltante]],0)</f>
        <v>20090064</v>
      </c>
      <c r="R7" s="3" t="s">
        <v>24</v>
      </c>
      <c r="S7" s="3" t="s">
        <v>74</v>
      </c>
      <c r="T7" s="3" t="s">
        <v>370</v>
      </c>
      <c r="U7" s="3" t="s">
        <v>26</v>
      </c>
      <c r="V7" s="3" t="s">
        <v>362</v>
      </c>
      <c r="W7" s="2">
        <v>2520000000</v>
      </c>
      <c r="X7" s="2" t="str">
        <f>TEXT(Tabella2[[#This Row],[imp_lotto]],0)</f>
        <v>2520000000</v>
      </c>
      <c r="Y7" s="2" t="str">
        <f>Tabella2[[#This Row],[cig]]</f>
        <v>76370060B9</v>
      </c>
      <c r="Z7" s="2" t="str">
        <f>TEXT(Tabella2[[#This Row],[fattura]],0)</f>
        <v>76370060B9</v>
      </c>
      <c r="AA7" s="3" t="s">
        <v>27</v>
      </c>
      <c r="AB7" s="3" t="str">
        <f t="shared" si="1"/>
        <v>2644755</v>
      </c>
      <c r="AC7" s="3" t="str">
        <f>TEXT(Tabella2[[#This Row],[codice_pubblicazione_esito]],0)</f>
        <v>2644755</v>
      </c>
      <c r="AD7" s="4">
        <f>Tabella2[[#This Row],[data_scadenza_gara]]-90</f>
        <v>43536.083333333336</v>
      </c>
      <c r="AE7" s="4">
        <f>Tabella2[[#This Row],[data_pubblicazione_esito]]-30</f>
        <v>43626.083333333336</v>
      </c>
      <c r="AF7" s="4">
        <v>43656.083333333336</v>
      </c>
      <c r="AG7" s="4">
        <v>43656.083333333336</v>
      </c>
      <c r="AH7" s="4">
        <v>43846.633067523151</v>
      </c>
      <c r="AI7" s="3" t="s">
        <v>25</v>
      </c>
      <c r="AJ7" s="17">
        <f t="shared" si="2"/>
        <v>19167648</v>
      </c>
      <c r="AK7" s="3" t="str">
        <f t="shared" si="3"/>
        <v>19167648</v>
      </c>
      <c r="AL7" s="3" t="s">
        <v>75</v>
      </c>
      <c r="AM7" s="10" t="s">
        <v>76</v>
      </c>
      <c r="AN7" s="22" t="str">
        <f>TEXT(Tabella2[[#This Row],[cf_aggiudicatario]],0)</f>
        <v>76670595</v>
      </c>
      <c r="AO7" s="13" t="str">
        <f>_xlfn.CONCAT(Tabella2[[#This Row],[cig]],"-",Tabella2[[#This Row],[cf_aggiudicatario]])</f>
        <v>76370060B9-00076670595</v>
      </c>
    </row>
    <row r="8" spans="1:41" x14ac:dyDescent="0.2">
      <c r="A8" s="1">
        <v>528951</v>
      </c>
      <c r="B8" s="1" t="str">
        <f>TEXT(Tabella2[[#This Row],[id_gara]],0)</f>
        <v>528951</v>
      </c>
      <c r="C8" s="5" t="s">
        <v>368</v>
      </c>
      <c r="D8" s="5">
        <f t="shared" si="0"/>
        <v>1586853</v>
      </c>
      <c r="E8" s="5" t="str">
        <f>TEXT(Tabella2[[#This Row],[codice_pubblicazione_bando]],0)</f>
        <v>1586853</v>
      </c>
      <c r="F8" s="5" t="s">
        <v>23</v>
      </c>
      <c r="G8" s="1">
        <v>77220000000</v>
      </c>
      <c r="H8" s="1" t="str">
        <f>TEXT(Tabella2[[#This Row],[importo_gara]],0)</f>
        <v>77220000000</v>
      </c>
      <c r="I8" s="1">
        <v>37</v>
      </c>
      <c r="J8" s="5" t="s">
        <v>50</v>
      </c>
      <c r="K8" s="5" t="s">
        <v>51</v>
      </c>
      <c r="L8" s="1">
        <v>2268260904</v>
      </c>
      <c r="M8" s="1" t="str">
        <f>TEXT(Tabella2[[#This Row],[codice_fiscale_stazione_appaltante]],0)</f>
        <v>2268260904</v>
      </c>
      <c r="N8" s="5" t="s">
        <v>52</v>
      </c>
      <c r="O8" s="5" t="s">
        <v>39</v>
      </c>
      <c r="P8" s="1">
        <v>20090064</v>
      </c>
      <c r="Q8" s="1" t="str">
        <f>TEXT(Tabella2[[#This Row],[codice_istat_stazione_appaltante]],0)</f>
        <v>20090064</v>
      </c>
      <c r="R8" s="5" t="s">
        <v>24</v>
      </c>
      <c r="S8" s="5" t="s">
        <v>77</v>
      </c>
      <c r="T8" s="5" t="s">
        <v>371</v>
      </c>
      <c r="U8" s="5" t="s">
        <v>26</v>
      </c>
      <c r="V8" s="5" t="s">
        <v>362</v>
      </c>
      <c r="W8" s="1">
        <v>3150000000</v>
      </c>
      <c r="X8" s="1" t="str">
        <f>TEXT(Tabella2[[#This Row],[imp_lotto]],0)</f>
        <v>3150000000</v>
      </c>
      <c r="Y8" s="1" t="str">
        <f>Tabella2[[#This Row],[cig]]</f>
        <v>7637009332</v>
      </c>
      <c r="Z8" s="1" t="str">
        <f>TEXT(Tabella2[[#This Row],[fattura]],0)</f>
        <v>7637009332</v>
      </c>
      <c r="AA8" s="5" t="s">
        <v>27</v>
      </c>
      <c r="AB8" s="5" t="str">
        <f t="shared" si="1"/>
        <v>2644755</v>
      </c>
      <c r="AC8" s="5" t="str">
        <f>TEXT(Tabella2[[#This Row],[codice_pubblicazione_esito]],0)</f>
        <v>2644755</v>
      </c>
      <c r="AD8" s="6">
        <f>Tabella2[[#This Row],[data_scadenza_gara]]-90</f>
        <v>43536.083333333336</v>
      </c>
      <c r="AE8" s="6">
        <f>Tabella2[[#This Row],[data_pubblicazione_esito]]-30</f>
        <v>43626.083333333336</v>
      </c>
      <c r="AF8" s="6">
        <v>43656.083333333336</v>
      </c>
      <c r="AG8" s="6">
        <v>43656.083333333336</v>
      </c>
      <c r="AH8" s="6">
        <v>43846.634943217592</v>
      </c>
      <c r="AI8" s="5" t="s">
        <v>25</v>
      </c>
      <c r="AJ8" s="16">
        <f t="shared" si="2"/>
        <v>600360039</v>
      </c>
      <c r="AK8" s="5" t="str">
        <f t="shared" si="3"/>
        <v>600360039</v>
      </c>
      <c r="AL8" s="5" t="s">
        <v>365</v>
      </c>
      <c r="AM8" s="11" t="s">
        <v>78</v>
      </c>
      <c r="AN8" s="23" t="str">
        <f>TEXT(Tabella2[[#This Row],[cf_aggiudicatario]],0)</f>
        <v>2401440157</v>
      </c>
      <c r="AO8" s="13" t="str">
        <f>_xlfn.CONCAT(Tabella2[[#This Row],[cig]],"-",Tabella2[[#This Row],[cf_aggiudicatario]])</f>
        <v>7637009332-02401440157</v>
      </c>
    </row>
    <row r="9" spans="1:41" x14ac:dyDescent="0.2">
      <c r="A9" s="2">
        <v>528951</v>
      </c>
      <c r="B9" s="2" t="str">
        <f>TEXT(Tabella2[[#This Row],[id_gara]],0)</f>
        <v>528951</v>
      </c>
      <c r="C9" s="3" t="s">
        <v>368</v>
      </c>
      <c r="D9" s="3">
        <f t="shared" si="0"/>
        <v>1586853</v>
      </c>
      <c r="E9" s="3" t="str">
        <f>TEXT(Tabella2[[#This Row],[codice_pubblicazione_bando]],0)</f>
        <v>1586853</v>
      </c>
      <c r="F9" s="3" t="s">
        <v>23</v>
      </c>
      <c r="G9" s="2">
        <v>77220000000</v>
      </c>
      <c r="H9" s="2" t="str">
        <f>TEXT(Tabella2[[#This Row],[importo_gara]],0)</f>
        <v>77220000000</v>
      </c>
      <c r="I9" s="2">
        <v>37</v>
      </c>
      <c r="J9" s="3" t="s">
        <v>50</v>
      </c>
      <c r="K9" s="3" t="s">
        <v>51</v>
      </c>
      <c r="L9" s="2">
        <v>2268260904</v>
      </c>
      <c r="M9" s="2" t="str">
        <f>TEXT(Tabella2[[#This Row],[codice_fiscale_stazione_appaltante]],0)</f>
        <v>2268260904</v>
      </c>
      <c r="N9" s="3" t="s">
        <v>52</v>
      </c>
      <c r="O9" s="3" t="s">
        <v>39</v>
      </c>
      <c r="P9" s="2">
        <v>20090064</v>
      </c>
      <c r="Q9" s="2" t="str">
        <f>TEXT(Tabella2[[#This Row],[codice_istat_stazione_appaltante]],0)</f>
        <v>20090064</v>
      </c>
      <c r="R9" s="3" t="s">
        <v>24</v>
      </c>
      <c r="S9" s="3" t="s">
        <v>79</v>
      </c>
      <c r="T9" s="3" t="s">
        <v>372</v>
      </c>
      <c r="U9" s="3" t="s">
        <v>26</v>
      </c>
      <c r="V9" s="3" t="s">
        <v>362</v>
      </c>
      <c r="W9" s="2">
        <v>270000000</v>
      </c>
      <c r="X9" s="2" t="str">
        <f>TEXT(Tabella2[[#This Row],[imp_lotto]],0)</f>
        <v>270000000</v>
      </c>
      <c r="Y9" s="2" t="str">
        <f>Tabella2[[#This Row],[cig]]</f>
        <v>763701367E</v>
      </c>
      <c r="Z9" s="2" t="str">
        <f>TEXT(Tabella2[[#This Row],[fattura]],0)</f>
        <v>763701367E</v>
      </c>
      <c r="AA9" s="3" t="s">
        <v>27</v>
      </c>
      <c r="AB9" s="3" t="str">
        <f t="shared" si="1"/>
        <v>2644755</v>
      </c>
      <c r="AC9" s="3" t="str">
        <f>TEXT(Tabella2[[#This Row],[codice_pubblicazione_esito]],0)</f>
        <v>2644755</v>
      </c>
      <c r="AD9" s="4">
        <f>Tabella2[[#This Row],[data_scadenza_gara]]-90</f>
        <v>43536.083333333336</v>
      </c>
      <c r="AE9" s="4">
        <f>Tabella2[[#This Row],[data_pubblicazione_esito]]-30</f>
        <v>43626.083333333336</v>
      </c>
      <c r="AF9" s="4">
        <v>43656.083333333336</v>
      </c>
      <c r="AG9" s="4">
        <v>43656.083333333336</v>
      </c>
      <c r="AH9" s="4">
        <v>43846.636106006947</v>
      </c>
      <c r="AI9" s="3" t="s">
        <v>25</v>
      </c>
      <c r="AJ9" s="17">
        <f t="shared" si="2"/>
        <v>600360039</v>
      </c>
      <c r="AK9" s="3" t="str">
        <f t="shared" si="3"/>
        <v>600360039</v>
      </c>
      <c r="AL9" s="3" t="s">
        <v>365</v>
      </c>
      <c r="AM9" s="10" t="s">
        <v>78</v>
      </c>
      <c r="AN9" s="22" t="str">
        <f>TEXT(Tabella2[[#This Row],[cf_aggiudicatario]],0)</f>
        <v>2401440157</v>
      </c>
      <c r="AO9" s="13" t="str">
        <f>_xlfn.CONCAT(Tabella2[[#This Row],[cig]],"-",Tabella2[[#This Row],[cf_aggiudicatario]])</f>
        <v>763701367E-02401440157</v>
      </c>
    </row>
    <row r="10" spans="1:41" x14ac:dyDescent="0.2">
      <c r="A10" s="1">
        <v>528951</v>
      </c>
      <c r="B10" s="1" t="str">
        <f>TEXT(Tabella2[[#This Row],[id_gara]],0)</f>
        <v>528951</v>
      </c>
      <c r="C10" s="5" t="s">
        <v>368</v>
      </c>
      <c r="D10" s="5">
        <f t="shared" si="0"/>
        <v>1586853</v>
      </c>
      <c r="E10" s="5" t="str">
        <f>TEXT(Tabella2[[#This Row],[codice_pubblicazione_bando]],0)</f>
        <v>1586853</v>
      </c>
      <c r="F10" s="5" t="s">
        <v>23</v>
      </c>
      <c r="G10" s="1">
        <v>77220000000</v>
      </c>
      <c r="H10" s="1" t="str">
        <f>TEXT(Tabella2[[#This Row],[importo_gara]],0)</f>
        <v>77220000000</v>
      </c>
      <c r="I10" s="1">
        <v>37</v>
      </c>
      <c r="J10" s="5" t="s">
        <v>50</v>
      </c>
      <c r="K10" s="5" t="s">
        <v>51</v>
      </c>
      <c r="L10" s="1">
        <v>2268260904</v>
      </c>
      <c r="M10" s="1" t="str">
        <f>TEXT(Tabella2[[#This Row],[codice_fiscale_stazione_appaltante]],0)</f>
        <v>2268260904</v>
      </c>
      <c r="N10" s="5" t="s">
        <v>52</v>
      </c>
      <c r="O10" s="5" t="s">
        <v>39</v>
      </c>
      <c r="P10" s="1">
        <v>20090064</v>
      </c>
      <c r="Q10" s="1" t="str">
        <f>TEXT(Tabella2[[#This Row],[codice_istat_stazione_appaltante]],0)</f>
        <v>20090064</v>
      </c>
      <c r="R10" s="5" t="s">
        <v>24</v>
      </c>
      <c r="S10" s="5" t="s">
        <v>80</v>
      </c>
      <c r="T10" s="5" t="s">
        <v>373</v>
      </c>
      <c r="U10" s="5" t="s">
        <v>26</v>
      </c>
      <c r="V10" s="5" t="s">
        <v>362</v>
      </c>
      <c r="W10" s="1">
        <v>487500000</v>
      </c>
      <c r="X10" s="1" t="str">
        <f>TEXT(Tabella2[[#This Row],[imp_lotto]],0)</f>
        <v>487500000</v>
      </c>
      <c r="Y10" s="1" t="str">
        <f>Tabella2[[#This Row],[cig]]</f>
        <v>7637014751</v>
      </c>
      <c r="Z10" s="1" t="str">
        <f>TEXT(Tabella2[[#This Row],[fattura]],0)</f>
        <v>7637014751</v>
      </c>
      <c r="AA10" s="5" t="s">
        <v>27</v>
      </c>
      <c r="AB10" s="5" t="str">
        <f t="shared" si="1"/>
        <v>2644755</v>
      </c>
      <c r="AC10" s="5" t="str">
        <f>TEXT(Tabella2[[#This Row],[codice_pubblicazione_esito]],0)</f>
        <v>2644755</v>
      </c>
      <c r="AD10" s="6">
        <f>Tabella2[[#This Row],[data_scadenza_gara]]-90</f>
        <v>43536.083333333336</v>
      </c>
      <c r="AE10" s="6">
        <f>Tabella2[[#This Row],[data_pubblicazione_esito]]-30</f>
        <v>43626.083333333336</v>
      </c>
      <c r="AF10" s="6">
        <v>43656.083333333336</v>
      </c>
      <c r="AG10" s="6">
        <v>43656.083333333336</v>
      </c>
      <c r="AH10" s="6">
        <v>43846.637247615741</v>
      </c>
      <c r="AI10" s="5" t="s">
        <v>25</v>
      </c>
      <c r="AJ10" s="16">
        <f t="shared" si="2"/>
        <v>600360039</v>
      </c>
      <c r="AK10" s="5" t="str">
        <f t="shared" si="3"/>
        <v>600360039</v>
      </c>
      <c r="AL10" s="5" t="s">
        <v>365</v>
      </c>
      <c r="AM10" s="11" t="s">
        <v>78</v>
      </c>
      <c r="AN10" s="23" t="str">
        <f>TEXT(Tabella2[[#This Row],[cf_aggiudicatario]],0)</f>
        <v>2401440157</v>
      </c>
      <c r="AO10" s="13" t="str">
        <f>_xlfn.CONCAT(Tabella2[[#This Row],[cig]],"-",Tabella2[[#This Row],[cf_aggiudicatario]])</f>
        <v>7637014751-02401440157</v>
      </c>
    </row>
    <row r="11" spans="1:41" ht="15" customHeight="1" x14ac:dyDescent="0.2">
      <c r="A11" s="2">
        <v>528951</v>
      </c>
      <c r="B11" s="2" t="str">
        <f>TEXT(Tabella2[[#This Row],[id_gara]],0)</f>
        <v>528951</v>
      </c>
      <c r="C11" s="3" t="s">
        <v>368</v>
      </c>
      <c r="D11" s="3">
        <f t="shared" si="0"/>
        <v>1586853</v>
      </c>
      <c r="E11" s="3" t="str">
        <f>TEXT(Tabella2[[#This Row],[codice_pubblicazione_bando]],0)</f>
        <v>1586853</v>
      </c>
      <c r="F11" s="3" t="s">
        <v>23</v>
      </c>
      <c r="G11" s="2">
        <v>77220000000</v>
      </c>
      <c r="H11" s="2" t="str">
        <f>TEXT(Tabella2[[#This Row],[importo_gara]],0)</f>
        <v>77220000000</v>
      </c>
      <c r="I11" s="2">
        <v>37</v>
      </c>
      <c r="J11" s="3" t="s">
        <v>50</v>
      </c>
      <c r="K11" s="3" t="s">
        <v>51</v>
      </c>
      <c r="L11" s="2">
        <v>2268260904</v>
      </c>
      <c r="M11" s="2" t="str">
        <f>TEXT(Tabella2[[#This Row],[codice_fiscale_stazione_appaltante]],0)</f>
        <v>2268260904</v>
      </c>
      <c r="N11" s="3" t="s">
        <v>52</v>
      </c>
      <c r="O11" s="3" t="s">
        <v>39</v>
      </c>
      <c r="P11" s="2">
        <v>20090064</v>
      </c>
      <c r="Q11" s="2" t="str">
        <f>TEXT(Tabella2[[#This Row],[codice_istat_stazione_appaltante]],0)</f>
        <v>20090064</v>
      </c>
      <c r="R11" s="3" t="s">
        <v>24</v>
      </c>
      <c r="S11" s="3" t="s">
        <v>81</v>
      </c>
      <c r="T11" s="7" t="s">
        <v>383</v>
      </c>
      <c r="U11" s="3" t="s">
        <v>26</v>
      </c>
      <c r="V11" s="3" t="s">
        <v>362</v>
      </c>
      <c r="W11" s="2">
        <v>1800000000</v>
      </c>
      <c r="X11" s="2" t="str">
        <f>TEXT(Tabella2[[#This Row],[imp_lotto]],0)</f>
        <v>1800000000</v>
      </c>
      <c r="Y11" s="2" t="str">
        <f>Tabella2[[#This Row],[cig]]</f>
        <v>76370168F7</v>
      </c>
      <c r="Z11" s="2" t="str">
        <f>TEXT(Tabella2[[#This Row],[fattura]],0)</f>
        <v>76370168F7</v>
      </c>
      <c r="AA11" s="3" t="s">
        <v>27</v>
      </c>
      <c r="AB11" s="3" t="str">
        <f t="shared" si="1"/>
        <v>2644755</v>
      </c>
      <c r="AC11" s="3" t="str">
        <f>TEXT(Tabella2[[#This Row],[codice_pubblicazione_esito]],0)</f>
        <v>2644755</v>
      </c>
      <c r="AD11" s="4">
        <f>Tabella2[[#This Row],[data_scadenza_gara]]-90</f>
        <v>43536.083333333336</v>
      </c>
      <c r="AE11" s="4">
        <f>Tabella2[[#This Row],[data_pubblicazione_esito]]-30</f>
        <v>43626.083333333336</v>
      </c>
      <c r="AF11" s="4">
        <v>43656.083333333336</v>
      </c>
      <c r="AG11" s="4">
        <v>43656.083333333336</v>
      </c>
      <c r="AH11" s="4">
        <v>43846.638479317131</v>
      </c>
      <c r="AI11" s="3" t="s">
        <v>25</v>
      </c>
      <c r="AJ11" s="17">
        <f t="shared" si="2"/>
        <v>19167648</v>
      </c>
      <c r="AK11" s="3" t="str">
        <f t="shared" si="3"/>
        <v>19167648</v>
      </c>
      <c r="AL11" s="3" t="s">
        <v>75</v>
      </c>
      <c r="AM11" s="10" t="s">
        <v>76</v>
      </c>
      <c r="AN11" s="22" t="str">
        <f>TEXT(Tabella2[[#This Row],[cf_aggiudicatario]],0)</f>
        <v>76670595</v>
      </c>
      <c r="AO11" s="13" t="str">
        <f>_xlfn.CONCAT(Tabella2[[#This Row],[cig]],"-",Tabella2[[#This Row],[cf_aggiudicatario]])</f>
        <v>76370168F7-00076670595</v>
      </c>
    </row>
    <row r="12" spans="1:41" x14ac:dyDescent="0.2">
      <c r="A12" s="1">
        <v>528951</v>
      </c>
      <c r="B12" s="1" t="str">
        <f>TEXT(Tabella2[[#This Row],[id_gara]],0)</f>
        <v>528951</v>
      </c>
      <c r="C12" s="5" t="s">
        <v>368</v>
      </c>
      <c r="D12" s="5">
        <f t="shared" si="0"/>
        <v>1586853</v>
      </c>
      <c r="E12" s="5" t="str">
        <f>TEXT(Tabella2[[#This Row],[codice_pubblicazione_bando]],0)</f>
        <v>1586853</v>
      </c>
      <c r="F12" s="5" t="s">
        <v>23</v>
      </c>
      <c r="G12" s="1">
        <v>77220000000</v>
      </c>
      <c r="H12" s="1" t="str">
        <f>TEXT(Tabella2[[#This Row],[importo_gara]],0)</f>
        <v>77220000000</v>
      </c>
      <c r="I12" s="1">
        <v>37</v>
      </c>
      <c r="J12" s="5" t="s">
        <v>50</v>
      </c>
      <c r="K12" s="5" t="s">
        <v>51</v>
      </c>
      <c r="L12" s="1">
        <v>2268260904</v>
      </c>
      <c r="M12" s="1" t="str">
        <f>TEXT(Tabella2[[#This Row],[codice_fiscale_stazione_appaltante]],0)</f>
        <v>2268260904</v>
      </c>
      <c r="N12" s="5" t="s">
        <v>52</v>
      </c>
      <c r="O12" s="5" t="s">
        <v>39</v>
      </c>
      <c r="P12" s="1">
        <v>20090064</v>
      </c>
      <c r="Q12" s="1" t="str">
        <f>TEXT(Tabella2[[#This Row],[codice_istat_stazione_appaltante]],0)</f>
        <v>20090064</v>
      </c>
      <c r="R12" s="5" t="s">
        <v>24</v>
      </c>
      <c r="S12" s="5" t="s">
        <v>82</v>
      </c>
      <c r="T12" s="5" t="s">
        <v>83</v>
      </c>
      <c r="U12" s="5" t="s">
        <v>26</v>
      </c>
      <c r="V12" s="5" t="s">
        <v>362</v>
      </c>
      <c r="W12" s="1">
        <v>2700000000</v>
      </c>
      <c r="X12" s="1" t="str">
        <f>TEXT(Tabella2[[#This Row],[imp_lotto]],0)</f>
        <v>2700000000</v>
      </c>
      <c r="Y12" s="1" t="str">
        <f>Tabella2[[#This Row],[cig]]</f>
        <v>7637021D16</v>
      </c>
      <c r="Z12" s="1" t="str">
        <f>TEXT(Tabella2[[#This Row],[fattura]],0)</f>
        <v>7637021D16</v>
      </c>
      <c r="AA12" s="5" t="s">
        <v>27</v>
      </c>
      <c r="AB12" s="5" t="str">
        <f t="shared" si="1"/>
        <v>2644755</v>
      </c>
      <c r="AC12" s="5" t="str">
        <f>TEXT(Tabella2[[#This Row],[codice_pubblicazione_esito]],0)</f>
        <v>2644755</v>
      </c>
      <c r="AD12" s="6">
        <f>Tabella2[[#This Row],[data_scadenza_gara]]-90</f>
        <v>43536.083333333336</v>
      </c>
      <c r="AE12" s="6">
        <f>Tabella2[[#This Row],[data_pubblicazione_esito]]-30</f>
        <v>43626.083333333336</v>
      </c>
      <c r="AF12" s="6">
        <v>43656.083333333336</v>
      </c>
      <c r="AG12" s="6">
        <v>43656.083333333336</v>
      </c>
      <c r="AH12" s="6">
        <v>43846.641178356484</v>
      </c>
      <c r="AI12" s="5" t="s">
        <v>25</v>
      </c>
      <c r="AJ12" s="16">
        <f t="shared" si="2"/>
        <v>600360039</v>
      </c>
      <c r="AK12" s="5" t="str">
        <f t="shared" si="3"/>
        <v>600360039</v>
      </c>
      <c r="AL12" s="5" t="s">
        <v>365</v>
      </c>
      <c r="AM12" s="11" t="s">
        <v>78</v>
      </c>
      <c r="AN12" s="23" t="str">
        <f>TEXT(Tabella2[[#This Row],[cf_aggiudicatario]],0)</f>
        <v>2401440157</v>
      </c>
      <c r="AO12" s="13" t="str">
        <f>_xlfn.CONCAT(Tabella2[[#This Row],[cig]],"-",Tabella2[[#This Row],[cf_aggiudicatario]])</f>
        <v>7637021D16-02401440157</v>
      </c>
    </row>
    <row r="13" spans="1:41" x14ac:dyDescent="0.2">
      <c r="A13" s="2">
        <v>528951</v>
      </c>
      <c r="B13" s="2" t="str">
        <f>TEXT(Tabella2[[#This Row],[id_gara]],0)</f>
        <v>528951</v>
      </c>
      <c r="C13" s="3" t="s">
        <v>368</v>
      </c>
      <c r="D13" s="3">
        <f t="shared" si="0"/>
        <v>1586853</v>
      </c>
      <c r="E13" s="3" t="str">
        <f>TEXT(Tabella2[[#This Row],[codice_pubblicazione_bando]],0)</f>
        <v>1586853</v>
      </c>
      <c r="F13" s="3" t="s">
        <v>23</v>
      </c>
      <c r="G13" s="2">
        <v>77220000000</v>
      </c>
      <c r="H13" s="2" t="str">
        <f>TEXT(Tabella2[[#This Row],[importo_gara]],0)</f>
        <v>77220000000</v>
      </c>
      <c r="I13" s="2">
        <v>37</v>
      </c>
      <c r="J13" s="3" t="s">
        <v>50</v>
      </c>
      <c r="K13" s="3" t="s">
        <v>51</v>
      </c>
      <c r="L13" s="2">
        <v>2268260904</v>
      </c>
      <c r="M13" s="2" t="str">
        <f>TEXT(Tabella2[[#This Row],[codice_fiscale_stazione_appaltante]],0)</f>
        <v>2268260904</v>
      </c>
      <c r="N13" s="3" t="s">
        <v>52</v>
      </c>
      <c r="O13" s="3" t="s">
        <v>39</v>
      </c>
      <c r="P13" s="2">
        <v>20090064</v>
      </c>
      <c r="Q13" s="2" t="str">
        <f>TEXT(Tabella2[[#This Row],[codice_istat_stazione_appaltante]],0)</f>
        <v>20090064</v>
      </c>
      <c r="R13" s="3" t="s">
        <v>24</v>
      </c>
      <c r="S13" s="3" t="s">
        <v>84</v>
      </c>
      <c r="T13" s="3" t="s">
        <v>85</v>
      </c>
      <c r="U13" s="3" t="s">
        <v>26</v>
      </c>
      <c r="V13" s="3" t="s">
        <v>362</v>
      </c>
      <c r="W13" s="2">
        <v>6750000000</v>
      </c>
      <c r="X13" s="2" t="str">
        <f>TEXT(Tabella2[[#This Row],[imp_lotto]],0)</f>
        <v>6750000000</v>
      </c>
      <c r="Y13" s="2" t="str">
        <f>Tabella2[[#This Row],[cig]]</f>
        <v>7637023EBC</v>
      </c>
      <c r="Z13" s="2" t="str">
        <f>TEXT(Tabella2[[#This Row],[fattura]],0)</f>
        <v>7637023EBC</v>
      </c>
      <c r="AA13" s="3" t="s">
        <v>27</v>
      </c>
      <c r="AB13" s="3" t="str">
        <f t="shared" si="1"/>
        <v>2644755</v>
      </c>
      <c r="AC13" s="3" t="str">
        <f>TEXT(Tabella2[[#This Row],[codice_pubblicazione_esito]],0)</f>
        <v>2644755</v>
      </c>
      <c r="AD13" s="4">
        <f>Tabella2[[#This Row],[data_scadenza_gara]]-90</f>
        <v>43536.083333333336</v>
      </c>
      <c r="AE13" s="4">
        <f>Tabella2[[#This Row],[data_pubblicazione_esito]]-30</f>
        <v>43626.083333333336</v>
      </c>
      <c r="AF13" s="4">
        <v>43656.083333333336</v>
      </c>
      <c r="AG13" s="4">
        <v>43656.083333333336</v>
      </c>
      <c r="AH13" s="4">
        <v>43846.642183252312</v>
      </c>
      <c r="AI13" s="3" t="s">
        <v>25</v>
      </c>
      <c r="AJ13" s="17">
        <f t="shared" si="2"/>
        <v>881012559</v>
      </c>
      <c r="AK13" s="3" t="str">
        <f t="shared" si="3"/>
        <v>881012559</v>
      </c>
      <c r="AL13" s="3" t="s">
        <v>73</v>
      </c>
      <c r="AM13" s="10" t="s">
        <v>40</v>
      </c>
      <c r="AN13" s="22" t="str">
        <f>TEXT(Tabella2[[#This Row],[cf_aggiudicatario]],0)</f>
        <v>3524050238</v>
      </c>
      <c r="AO13" s="13" t="str">
        <f>_xlfn.CONCAT(Tabella2[[#This Row],[cig]],"-",Tabella2[[#This Row],[cf_aggiudicatario]])</f>
        <v>7637023EBC-03524050238</v>
      </c>
    </row>
    <row r="14" spans="1:41" x14ac:dyDescent="0.2">
      <c r="A14" s="1">
        <v>528951</v>
      </c>
      <c r="B14" s="1" t="str">
        <f>TEXT(Tabella2[[#This Row],[id_gara]],0)</f>
        <v>528951</v>
      </c>
      <c r="C14" s="5" t="s">
        <v>368</v>
      </c>
      <c r="D14" s="5">
        <f t="shared" si="0"/>
        <v>1586853</v>
      </c>
      <c r="E14" s="5" t="str">
        <f>TEXT(Tabella2[[#This Row],[codice_pubblicazione_bando]],0)</f>
        <v>1586853</v>
      </c>
      <c r="F14" s="5" t="s">
        <v>23</v>
      </c>
      <c r="G14" s="1">
        <v>77220000000</v>
      </c>
      <c r="H14" s="1" t="str">
        <f>TEXT(Tabella2[[#This Row],[importo_gara]],0)</f>
        <v>77220000000</v>
      </c>
      <c r="I14" s="1">
        <v>37</v>
      </c>
      <c r="J14" s="5" t="s">
        <v>50</v>
      </c>
      <c r="K14" s="5" t="s">
        <v>51</v>
      </c>
      <c r="L14" s="1">
        <v>2268260904</v>
      </c>
      <c r="M14" s="1" t="str">
        <f>TEXT(Tabella2[[#This Row],[codice_fiscale_stazione_appaltante]],0)</f>
        <v>2268260904</v>
      </c>
      <c r="N14" s="5" t="s">
        <v>52</v>
      </c>
      <c r="O14" s="5" t="s">
        <v>39</v>
      </c>
      <c r="P14" s="1">
        <v>20090064</v>
      </c>
      <c r="Q14" s="1" t="str">
        <f>TEXT(Tabella2[[#This Row],[codice_istat_stazione_appaltante]],0)</f>
        <v>20090064</v>
      </c>
      <c r="R14" s="5" t="s">
        <v>24</v>
      </c>
      <c r="S14" s="5" t="s">
        <v>86</v>
      </c>
      <c r="T14" s="5" t="s">
        <v>87</v>
      </c>
      <c r="U14" s="5" t="s">
        <v>26</v>
      </c>
      <c r="V14" s="5" t="s">
        <v>362</v>
      </c>
      <c r="W14" s="1">
        <v>1512000000</v>
      </c>
      <c r="X14" s="1" t="str">
        <f>TEXT(Tabella2[[#This Row],[imp_lotto]],0)</f>
        <v>1512000000</v>
      </c>
      <c r="Y14" s="1" t="str">
        <f>Tabella2[[#This Row],[cig]]</f>
        <v>763702613A</v>
      </c>
      <c r="Z14" s="1" t="str">
        <f>TEXT(Tabella2[[#This Row],[fattura]],0)</f>
        <v>763702613A</v>
      </c>
      <c r="AA14" s="5" t="s">
        <v>27</v>
      </c>
      <c r="AB14" s="5" t="str">
        <f t="shared" si="1"/>
        <v>2644755</v>
      </c>
      <c r="AC14" s="5" t="str">
        <f>TEXT(Tabella2[[#This Row],[codice_pubblicazione_esito]],0)</f>
        <v>2644755</v>
      </c>
      <c r="AD14" s="6">
        <f>Tabella2[[#This Row],[data_scadenza_gara]]-90</f>
        <v>43536.083333333336</v>
      </c>
      <c r="AE14" s="6">
        <f>Tabella2[[#This Row],[data_pubblicazione_esito]]-30</f>
        <v>43626.083333333336</v>
      </c>
      <c r="AF14" s="6">
        <v>43656.083333333336</v>
      </c>
      <c r="AG14" s="6">
        <v>43656.083333333336</v>
      </c>
      <c r="AH14" s="6">
        <v>43846.64319628472</v>
      </c>
      <c r="AI14" s="5" t="s">
        <v>25</v>
      </c>
      <c r="AJ14" s="16">
        <f t="shared" si="2"/>
        <v>19167648</v>
      </c>
      <c r="AK14" s="5" t="str">
        <f t="shared" si="3"/>
        <v>19167648</v>
      </c>
      <c r="AL14" s="5" t="s">
        <v>75</v>
      </c>
      <c r="AM14" s="11" t="s">
        <v>76</v>
      </c>
      <c r="AN14" s="23" t="str">
        <f>TEXT(Tabella2[[#This Row],[cf_aggiudicatario]],0)</f>
        <v>76670595</v>
      </c>
      <c r="AO14" s="13" t="str">
        <f>_xlfn.CONCAT(Tabella2[[#This Row],[cig]],"-",Tabella2[[#This Row],[cf_aggiudicatario]])</f>
        <v>763702613A-00076670595</v>
      </c>
    </row>
    <row r="15" spans="1:41" x14ac:dyDescent="0.2">
      <c r="A15" s="2">
        <v>528951</v>
      </c>
      <c r="B15" s="2" t="str">
        <f>TEXT(Tabella2[[#This Row],[id_gara]],0)</f>
        <v>528951</v>
      </c>
      <c r="C15" s="3" t="s">
        <v>368</v>
      </c>
      <c r="D15" s="3">
        <f t="shared" si="0"/>
        <v>1586853</v>
      </c>
      <c r="E15" s="3" t="str">
        <f>TEXT(Tabella2[[#This Row],[codice_pubblicazione_bando]],0)</f>
        <v>1586853</v>
      </c>
      <c r="F15" s="3" t="s">
        <v>23</v>
      </c>
      <c r="G15" s="2">
        <v>77220000000</v>
      </c>
      <c r="H15" s="2" t="str">
        <f>TEXT(Tabella2[[#This Row],[importo_gara]],0)</f>
        <v>77220000000</v>
      </c>
      <c r="I15" s="2">
        <v>37</v>
      </c>
      <c r="J15" s="3" t="s">
        <v>50</v>
      </c>
      <c r="K15" s="3" t="s">
        <v>51</v>
      </c>
      <c r="L15" s="2">
        <v>2268260904</v>
      </c>
      <c r="M15" s="2" t="str">
        <f>TEXT(Tabella2[[#This Row],[codice_fiscale_stazione_appaltante]],0)</f>
        <v>2268260904</v>
      </c>
      <c r="N15" s="3" t="s">
        <v>52</v>
      </c>
      <c r="O15" s="3" t="s">
        <v>39</v>
      </c>
      <c r="P15" s="2">
        <v>20090064</v>
      </c>
      <c r="Q15" s="2" t="str">
        <f>TEXT(Tabella2[[#This Row],[codice_istat_stazione_appaltante]],0)</f>
        <v>20090064</v>
      </c>
      <c r="R15" s="3" t="s">
        <v>24</v>
      </c>
      <c r="S15" s="3" t="s">
        <v>88</v>
      </c>
      <c r="T15" s="3" t="s">
        <v>89</v>
      </c>
      <c r="U15" s="3" t="s">
        <v>26</v>
      </c>
      <c r="V15" s="3" t="s">
        <v>362</v>
      </c>
      <c r="W15" s="2">
        <v>1512000000</v>
      </c>
      <c r="X15" s="2" t="str">
        <f>TEXT(Tabella2[[#This Row],[imp_lotto]],0)</f>
        <v>1512000000</v>
      </c>
      <c r="Y15" s="2" t="str">
        <f>Tabella2[[#This Row],[cig]]</f>
        <v>76370282E0</v>
      </c>
      <c r="Z15" s="2" t="str">
        <f>TEXT(Tabella2[[#This Row],[fattura]],0)</f>
        <v>76370282</v>
      </c>
      <c r="AA15" s="3" t="s">
        <v>27</v>
      </c>
      <c r="AB15" s="3" t="str">
        <f t="shared" si="1"/>
        <v>2644755</v>
      </c>
      <c r="AC15" s="3" t="str">
        <f>TEXT(Tabella2[[#This Row],[codice_pubblicazione_esito]],0)</f>
        <v>2644755</v>
      </c>
      <c r="AD15" s="4">
        <f>Tabella2[[#This Row],[data_scadenza_gara]]-90</f>
        <v>43536.083333333336</v>
      </c>
      <c r="AE15" s="4">
        <f>Tabella2[[#This Row],[data_pubblicazione_esito]]-30</f>
        <v>43626.083333333336</v>
      </c>
      <c r="AF15" s="4">
        <v>43656.083333333336</v>
      </c>
      <c r="AG15" s="4">
        <v>43656.083333333336</v>
      </c>
      <c r="AH15" s="4">
        <v>43846.64421186343</v>
      </c>
      <c r="AI15" s="3" t="s">
        <v>25</v>
      </c>
      <c r="AJ15" s="17">
        <f t="shared" si="2"/>
        <v>19167648</v>
      </c>
      <c r="AK15" s="3" t="str">
        <f t="shared" si="3"/>
        <v>19167648</v>
      </c>
      <c r="AL15" s="3" t="s">
        <v>75</v>
      </c>
      <c r="AM15" s="10" t="s">
        <v>76</v>
      </c>
      <c r="AN15" s="22" t="str">
        <f>TEXT(Tabella2[[#This Row],[cf_aggiudicatario]],0)</f>
        <v>76670595</v>
      </c>
      <c r="AO15" s="13" t="str">
        <f>_xlfn.CONCAT(Tabella2[[#This Row],[cig]],"-",Tabella2[[#This Row],[cf_aggiudicatario]])</f>
        <v>76370282E0-00076670595</v>
      </c>
    </row>
    <row r="16" spans="1:41" x14ac:dyDescent="0.2">
      <c r="A16" s="1">
        <v>528951</v>
      </c>
      <c r="B16" s="1" t="str">
        <f>TEXT(Tabella2[[#This Row],[id_gara]],0)</f>
        <v>528951</v>
      </c>
      <c r="C16" s="5" t="s">
        <v>368</v>
      </c>
      <c r="D16" s="5">
        <f t="shared" si="0"/>
        <v>1586853</v>
      </c>
      <c r="E16" s="5" t="str">
        <f>TEXT(Tabella2[[#This Row],[codice_pubblicazione_bando]],0)</f>
        <v>1586853</v>
      </c>
      <c r="F16" s="5" t="s">
        <v>23</v>
      </c>
      <c r="G16" s="1">
        <v>77220000000</v>
      </c>
      <c r="H16" s="1" t="str">
        <f>TEXT(Tabella2[[#This Row],[importo_gara]],0)</f>
        <v>77220000000</v>
      </c>
      <c r="I16" s="1">
        <v>37</v>
      </c>
      <c r="J16" s="5" t="s">
        <v>50</v>
      </c>
      <c r="K16" s="5" t="s">
        <v>51</v>
      </c>
      <c r="L16" s="1">
        <v>2268260904</v>
      </c>
      <c r="M16" s="1" t="str">
        <f>TEXT(Tabella2[[#This Row],[codice_fiscale_stazione_appaltante]],0)</f>
        <v>2268260904</v>
      </c>
      <c r="N16" s="5" t="s">
        <v>52</v>
      </c>
      <c r="O16" s="5" t="s">
        <v>39</v>
      </c>
      <c r="P16" s="1">
        <v>20090064</v>
      </c>
      <c r="Q16" s="1" t="str">
        <f>TEXT(Tabella2[[#This Row],[codice_istat_stazione_appaltante]],0)</f>
        <v>20090064</v>
      </c>
      <c r="R16" s="5" t="s">
        <v>24</v>
      </c>
      <c r="S16" s="5" t="s">
        <v>90</v>
      </c>
      <c r="T16" s="5" t="s">
        <v>91</v>
      </c>
      <c r="U16" s="5" t="s">
        <v>26</v>
      </c>
      <c r="V16" s="5" t="s">
        <v>362</v>
      </c>
      <c r="W16" s="1">
        <v>2475000000</v>
      </c>
      <c r="X16" s="1" t="str">
        <f>TEXT(Tabella2[[#This Row],[imp_lotto]],0)</f>
        <v>2475000000</v>
      </c>
      <c r="Y16" s="1" t="str">
        <f>Tabella2[[#This Row],[cig]]</f>
        <v>763703262C</v>
      </c>
      <c r="Z16" s="1" t="str">
        <f>TEXT(Tabella2[[#This Row],[fattura]],0)</f>
        <v>763703262C</v>
      </c>
      <c r="AA16" s="5" t="s">
        <v>27</v>
      </c>
      <c r="AB16" s="5" t="str">
        <f t="shared" si="1"/>
        <v>2644755</v>
      </c>
      <c r="AC16" s="5" t="str">
        <f>TEXT(Tabella2[[#This Row],[codice_pubblicazione_esito]],0)</f>
        <v>2644755</v>
      </c>
      <c r="AD16" s="6">
        <f>Tabella2[[#This Row],[data_scadenza_gara]]-90</f>
        <v>43536.083333333336</v>
      </c>
      <c r="AE16" s="6">
        <f>Tabella2[[#This Row],[data_pubblicazione_esito]]-30</f>
        <v>43626.083333333336</v>
      </c>
      <c r="AF16" s="6">
        <v>43656.083333333336</v>
      </c>
      <c r="AG16" s="6">
        <v>43656.083333333336</v>
      </c>
      <c r="AH16" s="6">
        <v>43846.645281018522</v>
      </c>
      <c r="AI16" s="5" t="s">
        <v>25</v>
      </c>
      <c r="AJ16" s="16">
        <f t="shared" si="2"/>
        <v>19167648</v>
      </c>
      <c r="AK16" s="5" t="str">
        <f t="shared" si="3"/>
        <v>19167648</v>
      </c>
      <c r="AL16" s="5" t="s">
        <v>75</v>
      </c>
      <c r="AM16" s="11" t="s">
        <v>76</v>
      </c>
      <c r="AN16" s="23" t="str">
        <f>TEXT(Tabella2[[#This Row],[cf_aggiudicatario]],0)</f>
        <v>76670595</v>
      </c>
      <c r="AO16" s="13" t="str">
        <f>_xlfn.CONCAT(Tabella2[[#This Row],[cig]],"-",Tabella2[[#This Row],[cf_aggiudicatario]])</f>
        <v>763703262C-00076670595</v>
      </c>
    </row>
    <row r="17" spans="1:41" x14ac:dyDescent="0.2">
      <c r="A17" s="2">
        <v>528951</v>
      </c>
      <c r="B17" s="2" t="str">
        <f>TEXT(Tabella2[[#This Row],[id_gara]],0)</f>
        <v>528951</v>
      </c>
      <c r="C17" s="3" t="s">
        <v>368</v>
      </c>
      <c r="D17" s="3">
        <f t="shared" si="0"/>
        <v>1586853</v>
      </c>
      <c r="E17" s="3" t="str">
        <f>TEXT(Tabella2[[#This Row],[codice_pubblicazione_bando]],0)</f>
        <v>1586853</v>
      </c>
      <c r="F17" s="3" t="s">
        <v>23</v>
      </c>
      <c r="G17" s="2">
        <v>77220000000</v>
      </c>
      <c r="H17" s="2" t="str">
        <f>TEXT(Tabella2[[#This Row],[importo_gara]],0)</f>
        <v>77220000000</v>
      </c>
      <c r="I17" s="2">
        <v>37</v>
      </c>
      <c r="J17" s="3" t="s">
        <v>50</v>
      </c>
      <c r="K17" s="3" t="s">
        <v>51</v>
      </c>
      <c r="L17" s="2">
        <v>2268260904</v>
      </c>
      <c r="M17" s="2" t="str">
        <f>TEXT(Tabella2[[#This Row],[codice_fiscale_stazione_appaltante]],0)</f>
        <v>2268260904</v>
      </c>
      <c r="N17" s="3" t="s">
        <v>52</v>
      </c>
      <c r="O17" s="3" t="s">
        <v>39</v>
      </c>
      <c r="P17" s="2">
        <v>20090064</v>
      </c>
      <c r="Q17" s="2" t="str">
        <f>TEXT(Tabella2[[#This Row],[codice_istat_stazione_appaltante]],0)</f>
        <v>20090064</v>
      </c>
      <c r="R17" s="3" t="s">
        <v>24</v>
      </c>
      <c r="S17" s="3" t="s">
        <v>92</v>
      </c>
      <c r="T17" s="3" t="s">
        <v>93</v>
      </c>
      <c r="U17" s="3" t="s">
        <v>26</v>
      </c>
      <c r="V17" s="3" t="s">
        <v>362</v>
      </c>
      <c r="W17" s="2">
        <v>1200000000</v>
      </c>
      <c r="X17" s="2" t="str">
        <f>TEXT(Tabella2[[#This Row],[imp_lotto]],0)</f>
        <v>1200000000</v>
      </c>
      <c r="Y17" s="2" t="str">
        <f>Tabella2[[#This Row],[cig]]</f>
        <v>76370358A5</v>
      </c>
      <c r="Z17" s="2" t="str">
        <f>TEXT(Tabella2[[#This Row],[fattura]],0)</f>
        <v>76370358A5</v>
      </c>
      <c r="AA17" s="3" t="s">
        <v>27</v>
      </c>
      <c r="AB17" s="3" t="str">
        <f t="shared" si="1"/>
        <v>2644755</v>
      </c>
      <c r="AC17" s="3" t="str">
        <f>TEXT(Tabella2[[#This Row],[codice_pubblicazione_esito]],0)</f>
        <v>2644755</v>
      </c>
      <c r="AD17" s="4">
        <f>Tabella2[[#This Row],[data_scadenza_gara]]-90</f>
        <v>43536.083333333336</v>
      </c>
      <c r="AE17" s="4">
        <f>Tabella2[[#This Row],[data_pubblicazione_esito]]-30</f>
        <v>43626.083333333336</v>
      </c>
      <c r="AF17" s="4">
        <v>43656.083333333336</v>
      </c>
      <c r="AG17" s="4">
        <v>43656.083333333336</v>
      </c>
      <c r="AH17" s="4">
        <v>43846.646444131948</v>
      </c>
      <c r="AI17" s="3" t="s">
        <v>25</v>
      </c>
      <c r="AJ17" s="17">
        <f t="shared" si="2"/>
        <v>19167648</v>
      </c>
      <c r="AK17" s="3" t="str">
        <f t="shared" si="3"/>
        <v>19167648</v>
      </c>
      <c r="AL17" s="3" t="s">
        <v>75</v>
      </c>
      <c r="AM17" s="10" t="s">
        <v>76</v>
      </c>
      <c r="AN17" s="22" t="str">
        <f>TEXT(Tabella2[[#This Row],[cf_aggiudicatario]],0)</f>
        <v>76670595</v>
      </c>
      <c r="AO17" s="13" t="str">
        <f>_xlfn.CONCAT(Tabella2[[#This Row],[cig]],"-",Tabella2[[#This Row],[cf_aggiudicatario]])</f>
        <v>76370358A5-00076670595</v>
      </c>
    </row>
    <row r="18" spans="1:41" x14ac:dyDescent="0.2">
      <c r="A18" s="1">
        <v>528951</v>
      </c>
      <c r="B18" s="1" t="str">
        <f>TEXT(Tabella2[[#This Row],[id_gara]],0)</f>
        <v>528951</v>
      </c>
      <c r="C18" s="5" t="s">
        <v>368</v>
      </c>
      <c r="D18" s="5">
        <f t="shared" si="0"/>
        <v>1586853</v>
      </c>
      <c r="E18" s="5" t="str">
        <f>TEXT(Tabella2[[#This Row],[codice_pubblicazione_bando]],0)</f>
        <v>1586853</v>
      </c>
      <c r="F18" s="5" t="s">
        <v>23</v>
      </c>
      <c r="G18" s="1">
        <v>77220000000</v>
      </c>
      <c r="H18" s="1" t="str">
        <f>TEXT(Tabella2[[#This Row],[importo_gara]],0)</f>
        <v>77220000000</v>
      </c>
      <c r="I18" s="1">
        <v>37</v>
      </c>
      <c r="J18" s="5" t="s">
        <v>50</v>
      </c>
      <c r="K18" s="5" t="s">
        <v>51</v>
      </c>
      <c r="L18" s="1">
        <v>2268260904</v>
      </c>
      <c r="M18" s="1" t="str">
        <f>TEXT(Tabella2[[#This Row],[codice_fiscale_stazione_appaltante]],0)</f>
        <v>2268260904</v>
      </c>
      <c r="N18" s="5" t="s">
        <v>52</v>
      </c>
      <c r="O18" s="5" t="s">
        <v>39</v>
      </c>
      <c r="P18" s="1">
        <v>20090064</v>
      </c>
      <c r="Q18" s="1" t="str">
        <f>TEXT(Tabella2[[#This Row],[codice_istat_stazione_appaltante]],0)</f>
        <v>20090064</v>
      </c>
      <c r="R18" s="5" t="s">
        <v>24</v>
      </c>
      <c r="S18" s="5" t="s">
        <v>94</v>
      </c>
      <c r="T18" s="5" t="s">
        <v>95</v>
      </c>
      <c r="U18" s="5" t="s">
        <v>26</v>
      </c>
      <c r="V18" s="5" t="s">
        <v>362</v>
      </c>
      <c r="W18" s="1">
        <v>90000000</v>
      </c>
      <c r="X18" s="1" t="str">
        <f>TEXT(Tabella2[[#This Row],[imp_lotto]],0)</f>
        <v>90000000</v>
      </c>
      <c r="Y18" s="1" t="str">
        <f>Tabella2[[#This Row],[cig]]</f>
        <v>7637038B1E</v>
      </c>
      <c r="Z18" s="1" t="str">
        <f>TEXT(Tabella2[[#This Row],[fattura]],0)</f>
        <v>7637038B1E</v>
      </c>
      <c r="AA18" s="5" t="s">
        <v>27</v>
      </c>
      <c r="AB18" s="5" t="str">
        <f t="shared" si="1"/>
        <v>2644755</v>
      </c>
      <c r="AC18" s="5" t="str">
        <f>TEXT(Tabella2[[#This Row],[codice_pubblicazione_esito]],0)</f>
        <v>2644755</v>
      </c>
      <c r="AD18" s="6">
        <f>Tabella2[[#This Row],[data_scadenza_gara]]-90</f>
        <v>43536.083333333336</v>
      </c>
      <c r="AE18" s="6">
        <f>Tabella2[[#This Row],[data_pubblicazione_esito]]-30</f>
        <v>43626.083333333336</v>
      </c>
      <c r="AF18" s="6">
        <v>43656.083333333336</v>
      </c>
      <c r="AG18" s="6">
        <v>43656.083333333336</v>
      </c>
      <c r="AH18" s="6">
        <v>43846.647345844911</v>
      </c>
      <c r="AI18" s="5" t="s">
        <v>25</v>
      </c>
      <c r="AJ18" s="16">
        <f t="shared" si="2"/>
        <v>19167648</v>
      </c>
      <c r="AK18" s="5" t="str">
        <f t="shared" si="3"/>
        <v>19167648</v>
      </c>
      <c r="AL18" s="5" t="s">
        <v>75</v>
      </c>
      <c r="AM18" s="11" t="s">
        <v>76</v>
      </c>
      <c r="AN18" s="23" t="str">
        <f>TEXT(Tabella2[[#This Row],[cf_aggiudicatario]],0)</f>
        <v>76670595</v>
      </c>
      <c r="AO18" s="13" t="str">
        <f>_xlfn.CONCAT(Tabella2[[#This Row],[cig]],"-",Tabella2[[#This Row],[cf_aggiudicatario]])</f>
        <v>7637038B1E-00076670595</v>
      </c>
    </row>
    <row r="19" spans="1:41" x14ac:dyDescent="0.2">
      <c r="A19" s="2">
        <v>528951</v>
      </c>
      <c r="B19" s="2" t="str">
        <f>TEXT(Tabella2[[#This Row],[id_gara]],0)</f>
        <v>528951</v>
      </c>
      <c r="C19" s="3" t="s">
        <v>368</v>
      </c>
      <c r="D19" s="3">
        <f t="shared" si="0"/>
        <v>1586853</v>
      </c>
      <c r="E19" s="3" t="str">
        <f>TEXT(Tabella2[[#This Row],[codice_pubblicazione_bando]],0)</f>
        <v>1586853</v>
      </c>
      <c r="F19" s="3" t="s">
        <v>23</v>
      </c>
      <c r="G19" s="2">
        <v>77220000000</v>
      </c>
      <c r="H19" s="2" t="str">
        <f>TEXT(Tabella2[[#This Row],[importo_gara]],0)</f>
        <v>77220000000</v>
      </c>
      <c r="I19" s="2">
        <v>37</v>
      </c>
      <c r="J19" s="3" t="s">
        <v>50</v>
      </c>
      <c r="K19" s="3" t="s">
        <v>51</v>
      </c>
      <c r="L19" s="2">
        <v>2268260904</v>
      </c>
      <c r="M19" s="2" t="str">
        <f>TEXT(Tabella2[[#This Row],[codice_fiscale_stazione_appaltante]],0)</f>
        <v>2268260904</v>
      </c>
      <c r="N19" s="3" t="s">
        <v>52</v>
      </c>
      <c r="O19" s="3" t="s">
        <v>39</v>
      </c>
      <c r="P19" s="2">
        <v>20090064</v>
      </c>
      <c r="Q19" s="2" t="str">
        <f>TEXT(Tabella2[[#This Row],[codice_istat_stazione_appaltante]],0)</f>
        <v>20090064</v>
      </c>
      <c r="R19" s="3" t="s">
        <v>24</v>
      </c>
      <c r="S19" s="3" t="s">
        <v>96</v>
      </c>
      <c r="T19" s="3" t="s">
        <v>97</v>
      </c>
      <c r="U19" s="3" t="s">
        <v>26</v>
      </c>
      <c r="V19" s="3" t="s">
        <v>362</v>
      </c>
      <c r="W19" s="2">
        <v>1800000000</v>
      </c>
      <c r="X19" s="2" t="str">
        <f>TEXT(Tabella2[[#This Row],[imp_lotto]],0)</f>
        <v>1800000000</v>
      </c>
      <c r="Y19" s="2" t="str">
        <f>Tabella2[[#This Row],[cig]]</f>
        <v>7637041D97</v>
      </c>
      <c r="Z19" s="2" t="str">
        <f>TEXT(Tabella2[[#This Row],[fattura]],0)</f>
        <v>7637041D97</v>
      </c>
      <c r="AA19" s="3" t="s">
        <v>27</v>
      </c>
      <c r="AB19" s="3" t="str">
        <f t="shared" si="1"/>
        <v>2644755</v>
      </c>
      <c r="AC19" s="3" t="str">
        <f>TEXT(Tabella2[[#This Row],[codice_pubblicazione_esito]],0)</f>
        <v>2644755</v>
      </c>
      <c r="AD19" s="4">
        <f>Tabella2[[#This Row],[data_scadenza_gara]]-90</f>
        <v>43536.083333333336</v>
      </c>
      <c r="AE19" s="4">
        <f>Tabella2[[#This Row],[data_pubblicazione_esito]]-30</f>
        <v>43626.083333333336</v>
      </c>
      <c r="AF19" s="4">
        <v>43656.083333333336</v>
      </c>
      <c r="AG19" s="4">
        <v>43656.083333333336</v>
      </c>
      <c r="AH19" s="4">
        <v>43846.648389664355</v>
      </c>
      <c r="AI19" s="3" t="s">
        <v>25</v>
      </c>
      <c r="AJ19" s="17">
        <f t="shared" si="2"/>
        <v>19167648</v>
      </c>
      <c r="AK19" s="3" t="str">
        <f t="shared" si="3"/>
        <v>19167648</v>
      </c>
      <c r="AL19" s="3" t="s">
        <v>75</v>
      </c>
      <c r="AM19" s="10" t="s">
        <v>76</v>
      </c>
      <c r="AN19" s="22" t="str">
        <f>TEXT(Tabella2[[#This Row],[cf_aggiudicatario]],0)</f>
        <v>76670595</v>
      </c>
      <c r="AO19" s="13" t="str">
        <f>_xlfn.CONCAT(Tabella2[[#This Row],[cig]],"-",Tabella2[[#This Row],[cf_aggiudicatario]])</f>
        <v>7637041D97-00076670595</v>
      </c>
    </row>
    <row r="20" spans="1:41" x14ac:dyDescent="0.2">
      <c r="A20" s="1">
        <v>528951</v>
      </c>
      <c r="B20" s="1" t="str">
        <f>TEXT(Tabella2[[#This Row],[id_gara]],0)</f>
        <v>528951</v>
      </c>
      <c r="C20" s="5" t="s">
        <v>368</v>
      </c>
      <c r="D20" s="5">
        <f t="shared" si="0"/>
        <v>1586853</v>
      </c>
      <c r="E20" s="5" t="str">
        <f>TEXT(Tabella2[[#This Row],[codice_pubblicazione_bando]],0)</f>
        <v>1586853</v>
      </c>
      <c r="F20" s="5" t="s">
        <v>23</v>
      </c>
      <c r="G20" s="1">
        <v>77220000000</v>
      </c>
      <c r="H20" s="1" t="str">
        <f>TEXT(Tabella2[[#This Row],[importo_gara]],0)</f>
        <v>77220000000</v>
      </c>
      <c r="I20" s="1">
        <v>37</v>
      </c>
      <c r="J20" s="5" t="s">
        <v>50</v>
      </c>
      <c r="K20" s="5" t="s">
        <v>51</v>
      </c>
      <c r="L20" s="1">
        <v>2268260904</v>
      </c>
      <c r="M20" s="1" t="str">
        <f>TEXT(Tabella2[[#This Row],[codice_fiscale_stazione_appaltante]],0)</f>
        <v>2268260904</v>
      </c>
      <c r="N20" s="5" t="s">
        <v>52</v>
      </c>
      <c r="O20" s="5" t="s">
        <v>39</v>
      </c>
      <c r="P20" s="1">
        <v>20090064</v>
      </c>
      <c r="Q20" s="1" t="str">
        <f>TEXT(Tabella2[[#This Row],[codice_istat_stazione_appaltante]],0)</f>
        <v>20090064</v>
      </c>
      <c r="R20" s="5" t="s">
        <v>24</v>
      </c>
      <c r="S20" s="5" t="s">
        <v>98</v>
      </c>
      <c r="T20" s="5" t="s">
        <v>99</v>
      </c>
      <c r="U20" s="5" t="s">
        <v>26</v>
      </c>
      <c r="V20" s="5" t="s">
        <v>362</v>
      </c>
      <c r="W20" s="1">
        <v>240000000</v>
      </c>
      <c r="X20" s="1" t="str">
        <f>TEXT(Tabella2[[#This Row],[imp_lotto]],0)</f>
        <v>240000000</v>
      </c>
      <c r="Y20" s="1" t="str">
        <f>Tabella2[[#This Row],[cig]]</f>
        <v>7637042E6A</v>
      </c>
      <c r="Z20" s="1" t="str">
        <f>TEXT(Tabella2[[#This Row],[fattura]],0)</f>
        <v>7637042E6A</v>
      </c>
      <c r="AA20" s="5" t="s">
        <v>27</v>
      </c>
      <c r="AB20" s="5" t="str">
        <f t="shared" si="1"/>
        <v>2644755</v>
      </c>
      <c r="AC20" s="5" t="str">
        <f>TEXT(Tabella2[[#This Row],[codice_pubblicazione_esito]],0)</f>
        <v>2644755</v>
      </c>
      <c r="AD20" s="6">
        <f>Tabella2[[#This Row],[data_scadenza_gara]]-90</f>
        <v>43536.083333333336</v>
      </c>
      <c r="AE20" s="6">
        <f>Tabella2[[#This Row],[data_pubblicazione_esito]]-30</f>
        <v>43626.083333333336</v>
      </c>
      <c r="AF20" s="6">
        <v>43656.083333333336</v>
      </c>
      <c r="AG20" s="6">
        <v>43656.083333333336</v>
      </c>
      <c r="AH20" s="6">
        <v>43846.64942952546</v>
      </c>
      <c r="AI20" s="5" t="s">
        <v>25</v>
      </c>
      <c r="AJ20" s="16">
        <f t="shared" si="2"/>
        <v>600360039</v>
      </c>
      <c r="AK20" s="5" t="str">
        <f t="shared" si="3"/>
        <v>600360039</v>
      </c>
      <c r="AL20" s="5" t="s">
        <v>365</v>
      </c>
      <c r="AM20" s="11" t="s">
        <v>78</v>
      </c>
      <c r="AN20" s="23" t="str">
        <f>TEXT(Tabella2[[#This Row],[cf_aggiudicatario]],0)</f>
        <v>2401440157</v>
      </c>
      <c r="AO20" s="13" t="str">
        <f>_xlfn.CONCAT(Tabella2[[#This Row],[cig]],"-",Tabella2[[#This Row],[cf_aggiudicatario]])</f>
        <v>7637042E6A-02401440157</v>
      </c>
    </row>
    <row r="21" spans="1:41" x14ac:dyDescent="0.2">
      <c r="A21" s="2">
        <v>528951</v>
      </c>
      <c r="B21" s="2" t="str">
        <f>TEXT(Tabella2[[#This Row],[id_gara]],0)</f>
        <v>528951</v>
      </c>
      <c r="C21" s="3" t="s">
        <v>368</v>
      </c>
      <c r="D21" s="3">
        <f t="shared" si="0"/>
        <v>1586853</v>
      </c>
      <c r="E21" s="3" t="str">
        <f>TEXT(Tabella2[[#This Row],[codice_pubblicazione_bando]],0)</f>
        <v>1586853</v>
      </c>
      <c r="F21" s="3" t="s">
        <v>23</v>
      </c>
      <c r="G21" s="2">
        <v>77220000000</v>
      </c>
      <c r="H21" s="2" t="str">
        <f>TEXT(Tabella2[[#This Row],[importo_gara]],0)</f>
        <v>77220000000</v>
      </c>
      <c r="I21" s="2">
        <v>37</v>
      </c>
      <c r="J21" s="3" t="s">
        <v>50</v>
      </c>
      <c r="K21" s="3" t="s">
        <v>51</v>
      </c>
      <c r="L21" s="2">
        <v>2268260904</v>
      </c>
      <c r="M21" s="2" t="str">
        <f>TEXT(Tabella2[[#This Row],[codice_fiscale_stazione_appaltante]],0)</f>
        <v>2268260904</v>
      </c>
      <c r="N21" s="3" t="s">
        <v>52</v>
      </c>
      <c r="O21" s="3" t="s">
        <v>39</v>
      </c>
      <c r="P21" s="2">
        <v>20090064</v>
      </c>
      <c r="Q21" s="2" t="str">
        <f>TEXT(Tabella2[[#This Row],[codice_istat_stazione_appaltante]],0)</f>
        <v>20090064</v>
      </c>
      <c r="R21" s="3" t="s">
        <v>24</v>
      </c>
      <c r="S21" s="3" t="s">
        <v>100</v>
      </c>
      <c r="T21" s="3" t="s">
        <v>101</v>
      </c>
      <c r="U21" s="3" t="s">
        <v>26</v>
      </c>
      <c r="V21" s="3" t="s">
        <v>362</v>
      </c>
      <c r="W21" s="2">
        <v>225000000</v>
      </c>
      <c r="X21" s="2" t="str">
        <f>TEXT(Tabella2[[#This Row],[imp_lotto]],0)</f>
        <v>225000000</v>
      </c>
      <c r="Y21" s="2" t="str">
        <f>Tabella2[[#This Row],[cig]]</f>
        <v>7637049434</v>
      </c>
      <c r="Z21" s="2" t="str">
        <f>TEXT(Tabella2[[#This Row],[fattura]],0)</f>
        <v>7637049434</v>
      </c>
      <c r="AA21" s="3" t="s">
        <v>27</v>
      </c>
      <c r="AB21" s="3" t="str">
        <f t="shared" si="1"/>
        <v>2644755</v>
      </c>
      <c r="AC21" s="3" t="str">
        <f>TEXT(Tabella2[[#This Row],[codice_pubblicazione_esito]],0)</f>
        <v>2644755</v>
      </c>
      <c r="AD21" s="4">
        <f>Tabella2[[#This Row],[data_scadenza_gara]]-90</f>
        <v>43536.083333333336</v>
      </c>
      <c r="AE21" s="4">
        <f>Tabella2[[#This Row],[data_pubblicazione_esito]]-30</f>
        <v>43626.083333333336</v>
      </c>
      <c r="AF21" s="4">
        <v>43656.083333333336</v>
      </c>
      <c r="AG21" s="4">
        <v>43656.083333333336</v>
      </c>
      <c r="AH21" s="4">
        <v>43846.650492708337</v>
      </c>
      <c r="AI21" s="3" t="s">
        <v>25</v>
      </c>
      <c r="AJ21" s="17">
        <f t="shared" si="2"/>
        <v>19167648</v>
      </c>
      <c r="AK21" s="3" t="str">
        <f t="shared" si="3"/>
        <v>19167648</v>
      </c>
      <c r="AL21" s="3" t="s">
        <v>75</v>
      </c>
      <c r="AM21" s="10" t="s">
        <v>76</v>
      </c>
      <c r="AN21" s="22" t="str">
        <f>TEXT(Tabella2[[#This Row],[cf_aggiudicatario]],0)</f>
        <v>76670595</v>
      </c>
      <c r="AO21" s="13" t="str">
        <f>_xlfn.CONCAT(Tabella2[[#This Row],[cig]],"-",Tabella2[[#This Row],[cf_aggiudicatario]])</f>
        <v>7637049434-00076670595</v>
      </c>
    </row>
    <row r="22" spans="1:41" x14ac:dyDescent="0.2">
      <c r="A22" s="1">
        <v>528951</v>
      </c>
      <c r="B22" s="1" t="str">
        <f>TEXT(Tabella2[[#This Row],[id_gara]],0)</f>
        <v>528951</v>
      </c>
      <c r="C22" s="5" t="s">
        <v>368</v>
      </c>
      <c r="D22" s="5">
        <f t="shared" si="0"/>
        <v>1586853</v>
      </c>
      <c r="E22" s="5" t="str">
        <f>TEXT(Tabella2[[#This Row],[codice_pubblicazione_bando]],0)</f>
        <v>1586853</v>
      </c>
      <c r="F22" s="5" t="s">
        <v>23</v>
      </c>
      <c r="G22" s="1">
        <v>77220000000</v>
      </c>
      <c r="H22" s="1" t="str">
        <f>TEXT(Tabella2[[#This Row],[importo_gara]],0)</f>
        <v>77220000000</v>
      </c>
      <c r="I22" s="1">
        <v>37</v>
      </c>
      <c r="J22" s="5" t="s">
        <v>50</v>
      </c>
      <c r="K22" s="5" t="s">
        <v>51</v>
      </c>
      <c r="L22" s="1">
        <v>2268260904</v>
      </c>
      <c r="M22" s="1" t="str">
        <f>TEXT(Tabella2[[#This Row],[codice_fiscale_stazione_appaltante]],0)</f>
        <v>2268260904</v>
      </c>
      <c r="N22" s="5" t="s">
        <v>52</v>
      </c>
      <c r="O22" s="5" t="s">
        <v>39</v>
      </c>
      <c r="P22" s="1">
        <v>20090064</v>
      </c>
      <c r="Q22" s="1" t="str">
        <f>TEXT(Tabella2[[#This Row],[codice_istat_stazione_appaltante]],0)</f>
        <v>20090064</v>
      </c>
      <c r="R22" s="5" t="s">
        <v>24</v>
      </c>
      <c r="S22" s="5" t="s">
        <v>102</v>
      </c>
      <c r="T22" s="5" t="s">
        <v>103</v>
      </c>
      <c r="U22" s="5" t="s">
        <v>26</v>
      </c>
      <c r="V22" s="5" t="s">
        <v>362</v>
      </c>
      <c r="W22" s="1">
        <v>1170000000</v>
      </c>
      <c r="X22" s="1" t="str">
        <f>TEXT(Tabella2[[#This Row],[imp_lotto]],0)</f>
        <v>1170000000</v>
      </c>
      <c r="Y22" s="1" t="str">
        <f>Tabella2[[#This Row],[cig]]</f>
        <v>76370515DA</v>
      </c>
      <c r="Z22" s="1" t="str">
        <f>TEXT(Tabella2[[#This Row],[fattura]],0)</f>
        <v>76370515DA</v>
      </c>
      <c r="AA22" s="5" t="s">
        <v>27</v>
      </c>
      <c r="AB22" s="5" t="str">
        <f t="shared" si="1"/>
        <v>2644755</v>
      </c>
      <c r="AC22" s="5" t="str">
        <f>TEXT(Tabella2[[#This Row],[codice_pubblicazione_esito]],0)</f>
        <v>2644755</v>
      </c>
      <c r="AD22" s="6">
        <f>Tabella2[[#This Row],[data_scadenza_gara]]-90</f>
        <v>43536.083333333336</v>
      </c>
      <c r="AE22" s="6">
        <f>Tabella2[[#This Row],[data_pubblicazione_esito]]-30</f>
        <v>43626.083333333336</v>
      </c>
      <c r="AF22" s="6">
        <v>43656.083333333336</v>
      </c>
      <c r="AG22" s="6">
        <v>43656.083333333336</v>
      </c>
      <c r="AH22" s="6">
        <v>43846.651524780093</v>
      </c>
      <c r="AI22" s="5" t="s">
        <v>25</v>
      </c>
      <c r="AJ22" s="16">
        <f t="shared" si="2"/>
        <v>881012559</v>
      </c>
      <c r="AK22" s="5" t="str">
        <f t="shared" si="3"/>
        <v>881012559</v>
      </c>
      <c r="AL22" s="5" t="s">
        <v>73</v>
      </c>
      <c r="AM22" s="11" t="s">
        <v>40</v>
      </c>
      <c r="AN22" s="23" t="str">
        <f>TEXT(Tabella2[[#This Row],[cf_aggiudicatario]],0)</f>
        <v>3524050238</v>
      </c>
      <c r="AO22" s="13" t="str">
        <f>_xlfn.CONCAT(Tabella2[[#This Row],[cig]],"-",Tabella2[[#This Row],[cf_aggiudicatario]])</f>
        <v>76370515DA-03524050238</v>
      </c>
    </row>
    <row r="23" spans="1:41" x14ac:dyDescent="0.2">
      <c r="A23" s="2">
        <v>528951</v>
      </c>
      <c r="B23" s="2" t="str">
        <f>TEXT(Tabella2[[#This Row],[id_gara]],0)</f>
        <v>528951</v>
      </c>
      <c r="C23" s="3" t="s">
        <v>368</v>
      </c>
      <c r="D23" s="3">
        <f t="shared" si="0"/>
        <v>1586853</v>
      </c>
      <c r="E23" s="3" t="str">
        <f>TEXT(Tabella2[[#This Row],[codice_pubblicazione_bando]],0)</f>
        <v>1586853</v>
      </c>
      <c r="F23" s="3" t="s">
        <v>23</v>
      </c>
      <c r="G23" s="2">
        <v>77220000000</v>
      </c>
      <c r="H23" s="2" t="str">
        <f>TEXT(Tabella2[[#This Row],[importo_gara]],0)</f>
        <v>77220000000</v>
      </c>
      <c r="I23" s="2">
        <v>37</v>
      </c>
      <c r="J23" s="3" t="s">
        <v>50</v>
      </c>
      <c r="K23" s="3" t="s">
        <v>51</v>
      </c>
      <c r="L23" s="2">
        <v>2268260904</v>
      </c>
      <c r="M23" s="2" t="str">
        <f>TEXT(Tabella2[[#This Row],[codice_fiscale_stazione_appaltante]],0)</f>
        <v>2268260904</v>
      </c>
      <c r="N23" s="3" t="s">
        <v>52</v>
      </c>
      <c r="O23" s="3" t="s">
        <v>39</v>
      </c>
      <c r="P23" s="2">
        <v>20090064</v>
      </c>
      <c r="Q23" s="2" t="str">
        <f>TEXT(Tabella2[[#This Row],[codice_istat_stazione_appaltante]],0)</f>
        <v>20090064</v>
      </c>
      <c r="R23" s="3" t="s">
        <v>24</v>
      </c>
      <c r="S23" s="3" t="s">
        <v>104</v>
      </c>
      <c r="T23" s="3" t="s">
        <v>374</v>
      </c>
      <c r="U23" s="3" t="s">
        <v>26</v>
      </c>
      <c r="V23" s="3" t="s">
        <v>362</v>
      </c>
      <c r="W23" s="2">
        <v>3300000000</v>
      </c>
      <c r="X23" s="2" t="str">
        <f>TEXT(Tabella2[[#This Row],[imp_lotto]],0)</f>
        <v>3300000000</v>
      </c>
      <c r="Y23" s="2" t="str">
        <f>Tabella2[[#This Row],[cig]]</f>
        <v>76370569F9</v>
      </c>
      <c r="Z23" s="2" t="str">
        <f>TEXT(Tabella2[[#This Row],[fattura]],0)</f>
        <v>76370569F9</v>
      </c>
      <c r="AA23" s="3" t="s">
        <v>27</v>
      </c>
      <c r="AB23" s="3" t="str">
        <f t="shared" si="1"/>
        <v>2644755</v>
      </c>
      <c r="AC23" s="3" t="str">
        <f>TEXT(Tabella2[[#This Row],[codice_pubblicazione_esito]],0)</f>
        <v>2644755</v>
      </c>
      <c r="AD23" s="4">
        <f>Tabella2[[#This Row],[data_scadenza_gara]]-90</f>
        <v>43536.083333333336</v>
      </c>
      <c r="AE23" s="4">
        <f>Tabella2[[#This Row],[data_pubblicazione_esito]]-30</f>
        <v>43626.083333333336</v>
      </c>
      <c r="AF23" s="4">
        <v>43656.083333333336</v>
      </c>
      <c r="AG23" s="4">
        <v>43656.083333333336</v>
      </c>
      <c r="AH23" s="4">
        <v>43846.652505370374</v>
      </c>
      <c r="AI23" s="3" t="s">
        <v>25</v>
      </c>
      <c r="AJ23" s="17">
        <f t="shared" si="2"/>
        <v>19167648</v>
      </c>
      <c r="AK23" s="3" t="str">
        <f t="shared" si="3"/>
        <v>19167648</v>
      </c>
      <c r="AL23" s="3" t="s">
        <v>75</v>
      </c>
      <c r="AM23" s="10" t="s">
        <v>76</v>
      </c>
      <c r="AN23" s="22" t="str">
        <f>TEXT(Tabella2[[#This Row],[cf_aggiudicatario]],0)</f>
        <v>76670595</v>
      </c>
      <c r="AO23" s="13" t="str">
        <f>_xlfn.CONCAT(Tabella2[[#This Row],[cig]],"-",Tabella2[[#This Row],[cf_aggiudicatario]])</f>
        <v>76370569F9-00076670595</v>
      </c>
    </row>
    <row r="24" spans="1:41" x14ac:dyDescent="0.2">
      <c r="A24" s="1">
        <v>528951</v>
      </c>
      <c r="B24" s="1" t="str">
        <f>TEXT(Tabella2[[#This Row],[id_gara]],0)</f>
        <v>528951</v>
      </c>
      <c r="C24" s="5" t="s">
        <v>368</v>
      </c>
      <c r="D24" s="5">
        <f t="shared" si="0"/>
        <v>1586853</v>
      </c>
      <c r="E24" s="5" t="str">
        <f>TEXT(Tabella2[[#This Row],[codice_pubblicazione_bando]],0)</f>
        <v>1586853</v>
      </c>
      <c r="F24" s="5" t="s">
        <v>23</v>
      </c>
      <c r="G24" s="1">
        <v>77220000000</v>
      </c>
      <c r="H24" s="1" t="str">
        <f>TEXT(Tabella2[[#This Row],[importo_gara]],0)</f>
        <v>77220000000</v>
      </c>
      <c r="I24" s="1">
        <v>37</v>
      </c>
      <c r="J24" s="5" t="s">
        <v>50</v>
      </c>
      <c r="K24" s="5" t="s">
        <v>51</v>
      </c>
      <c r="L24" s="1">
        <v>2268260904</v>
      </c>
      <c r="M24" s="1" t="str">
        <f>TEXT(Tabella2[[#This Row],[codice_fiscale_stazione_appaltante]],0)</f>
        <v>2268260904</v>
      </c>
      <c r="N24" s="5" t="s">
        <v>52</v>
      </c>
      <c r="O24" s="5" t="s">
        <v>39</v>
      </c>
      <c r="P24" s="1">
        <v>20090064</v>
      </c>
      <c r="Q24" s="1" t="str">
        <f>TEXT(Tabella2[[#This Row],[codice_istat_stazione_appaltante]],0)</f>
        <v>20090064</v>
      </c>
      <c r="R24" s="5" t="s">
        <v>24</v>
      </c>
      <c r="S24" s="5" t="s">
        <v>105</v>
      </c>
      <c r="T24" s="5" t="s">
        <v>106</v>
      </c>
      <c r="U24" s="3" t="s">
        <v>26</v>
      </c>
      <c r="V24" s="5" t="s">
        <v>362</v>
      </c>
      <c r="W24" s="1">
        <v>1500000000</v>
      </c>
      <c r="X24" s="1" t="str">
        <f>TEXT(Tabella2[[#This Row],[imp_lotto]],0)</f>
        <v>1500000000</v>
      </c>
      <c r="Y24" s="1" t="str">
        <f>Tabella2[[#This Row],[cig]]</f>
        <v>77128469DC</v>
      </c>
      <c r="Z24" s="1" t="str">
        <f>TEXT(Tabella2[[#This Row],[fattura]],0)</f>
        <v>77128469DC</v>
      </c>
      <c r="AA24" s="5" t="s">
        <v>27</v>
      </c>
      <c r="AB24" s="5" t="str">
        <f t="shared" si="1"/>
        <v>2644755</v>
      </c>
      <c r="AC24" s="5" t="str">
        <f>TEXT(Tabella2[[#This Row],[codice_pubblicazione_esito]],0)</f>
        <v>2644755</v>
      </c>
      <c r="AD24" s="6">
        <f>Tabella2[[#This Row],[data_scadenza_gara]]-90</f>
        <v>43536.083333333336</v>
      </c>
      <c r="AE24" s="6">
        <f>Tabella2[[#This Row],[data_pubblicazione_esito]]-30</f>
        <v>43626.083333333336</v>
      </c>
      <c r="AF24" s="6">
        <v>43656.083333333336</v>
      </c>
      <c r="AG24" s="6">
        <v>43656.083333333336</v>
      </c>
      <c r="AH24" s="6">
        <v>43846.654865358796</v>
      </c>
      <c r="AI24" s="5" t="s">
        <v>25</v>
      </c>
      <c r="AJ24" s="16">
        <f t="shared" si="2"/>
        <v>2418515039</v>
      </c>
      <c r="AK24" s="5" t="str">
        <f t="shared" si="3"/>
        <v>2418515039</v>
      </c>
      <c r="AL24" s="5" t="s">
        <v>107</v>
      </c>
      <c r="AM24" s="11" t="s">
        <v>108</v>
      </c>
      <c r="AN24" s="23" t="str">
        <f>TEXT(Tabella2[[#This Row],[cf_aggiudicatario]],0)</f>
        <v>9674060158</v>
      </c>
      <c r="AO24" s="13" t="str">
        <f>_xlfn.CONCAT(Tabella2[[#This Row],[cig]],"-",Tabella2[[#This Row],[cf_aggiudicatario]])</f>
        <v>77128469DC-09674060158</v>
      </c>
    </row>
    <row r="25" spans="1:41" x14ac:dyDescent="0.2">
      <c r="A25" s="2">
        <v>528951</v>
      </c>
      <c r="B25" s="2" t="str">
        <f>TEXT(Tabella2[[#This Row],[id_gara]],0)</f>
        <v>528951</v>
      </c>
      <c r="C25" s="3" t="s">
        <v>368</v>
      </c>
      <c r="D25" s="3">
        <f t="shared" si="0"/>
        <v>1586853</v>
      </c>
      <c r="E25" s="3" t="str">
        <f>TEXT(Tabella2[[#This Row],[codice_pubblicazione_bando]],0)</f>
        <v>1586853</v>
      </c>
      <c r="F25" s="3" t="s">
        <v>23</v>
      </c>
      <c r="G25" s="2">
        <v>77220000000</v>
      </c>
      <c r="H25" s="2" t="str">
        <f>TEXT(Tabella2[[#This Row],[importo_gara]],0)</f>
        <v>77220000000</v>
      </c>
      <c r="I25" s="2">
        <v>37</v>
      </c>
      <c r="J25" s="3" t="s">
        <v>50</v>
      </c>
      <c r="K25" s="3" t="s">
        <v>51</v>
      </c>
      <c r="L25" s="2">
        <v>2268260904</v>
      </c>
      <c r="M25" s="2" t="str">
        <f>TEXT(Tabella2[[#This Row],[codice_fiscale_stazione_appaltante]],0)</f>
        <v>2268260904</v>
      </c>
      <c r="N25" s="3" t="s">
        <v>52</v>
      </c>
      <c r="O25" s="3" t="s">
        <v>39</v>
      </c>
      <c r="P25" s="2">
        <v>20090064</v>
      </c>
      <c r="Q25" s="2" t="str">
        <f>TEXT(Tabella2[[#This Row],[codice_istat_stazione_appaltante]],0)</f>
        <v>20090064</v>
      </c>
      <c r="R25" s="3" t="s">
        <v>24</v>
      </c>
      <c r="S25" s="3" t="s">
        <v>109</v>
      </c>
      <c r="T25" s="3" t="s">
        <v>110</v>
      </c>
      <c r="U25" s="3" t="s">
        <v>26</v>
      </c>
      <c r="V25" s="3" t="s">
        <v>362</v>
      </c>
      <c r="W25" s="2">
        <v>2322000000</v>
      </c>
      <c r="X25" s="2" t="str">
        <f>TEXT(Tabella2[[#This Row],[imp_lotto]],0)</f>
        <v>2322000000</v>
      </c>
      <c r="Y25" s="2" t="str">
        <f>Tabella2[[#This Row],[cig]]</f>
        <v>771286163E</v>
      </c>
      <c r="Z25" s="2" t="str">
        <f>TEXT(Tabella2[[#This Row],[fattura]],0)</f>
        <v>771286163E</v>
      </c>
      <c r="AA25" s="3" t="s">
        <v>27</v>
      </c>
      <c r="AB25" s="3" t="str">
        <f t="shared" si="1"/>
        <v>2644755</v>
      </c>
      <c r="AC25" s="3" t="str">
        <f>TEXT(Tabella2[[#This Row],[codice_pubblicazione_esito]],0)</f>
        <v>2644755</v>
      </c>
      <c r="AD25" s="4">
        <f>Tabella2[[#This Row],[data_scadenza_gara]]-90</f>
        <v>43536.083333333336</v>
      </c>
      <c r="AE25" s="4">
        <f>Tabella2[[#This Row],[data_pubblicazione_esito]]-30</f>
        <v>43626.083333333336</v>
      </c>
      <c r="AF25" s="4">
        <v>43656.083333333336</v>
      </c>
      <c r="AG25" s="4">
        <v>43656.083333333336</v>
      </c>
      <c r="AH25" s="4">
        <v>43846.660646087963</v>
      </c>
      <c r="AI25" s="3" t="s">
        <v>25</v>
      </c>
      <c r="AJ25" s="17">
        <f t="shared" si="2"/>
        <v>2418515039</v>
      </c>
      <c r="AK25" s="3" t="str">
        <f t="shared" si="3"/>
        <v>2418515039</v>
      </c>
      <c r="AL25" s="3" t="s">
        <v>107</v>
      </c>
      <c r="AM25" s="10" t="s">
        <v>108</v>
      </c>
      <c r="AN25" s="22" t="str">
        <f>TEXT(Tabella2[[#This Row],[cf_aggiudicatario]],0)</f>
        <v>9674060158</v>
      </c>
      <c r="AO25" s="13" t="str">
        <f>_xlfn.CONCAT(Tabella2[[#This Row],[cig]],"-",Tabella2[[#This Row],[cf_aggiudicatario]])</f>
        <v>771286163E-09674060158</v>
      </c>
    </row>
    <row r="26" spans="1:41" x14ac:dyDescent="0.2">
      <c r="A26" s="1">
        <v>528951</v>
      </c>
      <c r="B26" s="1" t="str">
        <f>TEXT(Tabella2[[#This Row],[id_gara]],0)</f>
        <v>528951</v>
      </c>
      <c r="C26" s="5" t="s">
        <v>368</v>
      </c>
      <c r="D26" s="5">
        <f t="shared" si="0"/>
        <v>1586853</v>
      </c>
      <c r="E26" s="5" t="str">
        <f>TEXT(Tabella2[[#This Row],[codice_pubblicazione_bando]],0)</f>
        <v>1586853</v>
      </c>
      <c r="F26" s="5" t="s">
        <v>23</v>
      </c>
      <c r="G26" s="1">
        <v>77220000000</v>
      </c>
      <c r="H26" s="1" t="str">
        <f>TEXT(Tabella2[[#This Row],[importo_gara]],0)</f>
        <v>77220000000</v>
      </c>
      <c r="I26" s="1">
        <v>37</v>
      </c>
      <c r="J26" s="5" t="s">
        <v>50</v>
      </c>
      <c r="K26" s="5" t="s">
        <v>51</v>
      </c>
      <c r="L26" s="1">
        <v>2268260904</v>
      </c>
      <c r="M26" s="1" t="str">
        <f>TEXT(Tabella2[[#This Row],[codice_fiscale_stazione_appaltante]],0)</f>
        <v>2268260904</v>
      </c>
      <c r="N26" s="5" t="s">
        <v>52</v>
      </c>
      <c r="O26" s="5" t="s">
        <v>39</v>
      </c>
      <c r="P26" s="1">
        <v>20090064</v>
      </c>
      <c r="Q26" s="1" t="str">
        <f>TEXT(Tabella2[[#This Row],[codice_istat_stazione_appaltante]],0)</f>
        <v>20090064</v>
      </c>
      <c r="R26" s="5" t="s">
        <v>24</v>
      </c>
      <c r="S26" s="5" t="s">
        <v>111</v>
      </c>
      <c r="T26" s="5" t="s">
        <v>112</v>
      </c>
      <c r="U26" s="3" t="s">
        <v>26</v>
      </c>
      <c r="V26" s="5" t="s">
        <v>362</v>
      </c>
      <c r="W26" s="1">
        <v>18000000000</v>
      </c>
      <c r="X26" s="1" t="str">
        <f>TEXT(Tabella2[[#This Row],[imp_lotto]],0)</f>
        <v>18000000000</v>
      </c>
      <c r="Y26" s="1" t="str">
        <f>Tabella2[[#This Row],[cig]]</f>
        <v>7712870DA9</v>
      </c>
      <c r="Z26" s="1" t="str">
        <f>TEXT(Tabella2[[#This Row],[fattura]],0)</f>
        <v>7712870DA9</v>
      </c>
      <c r="AA26" s="5" t="s">
        <v>27</v>
      </c>
      <c r="AB26" s="5" t="str">
        <f t="shared" si="1"/>
        <v>2644755</v>
      </c>
      <c r="AC26" s="5" t="str">
        <f>TEXT(Tabella2[[#This Row],[codice_pubblicazione_esito]],0)</f>
        <v>2644755</v>
      </c>
      <c r="AD26" s="6">
        <f>Tabella2[[#This Row],[data_scadenza_gara]]-90</f>
        <v>43536.083333333336</v>
      </c>
      <c r="AE26" s="6">
        <f>Tabella2[[#This Row],[data_pubblicazione_esito]]-30</f>
        <v>43626.083333333336</v>
      </c>
      <c r="AF26" s="6">
        <v>43656.083333333336</v>
      </c>
      <c r="AG26" s="6">
        <v>43656.083333333336</v>
      </c>
      <c r="AH26" s="6">
        <v>43846.661668738423</v>
      </c>
      <c r="AI26" s="5" t="s">
        <v>25</v>
      </c>
      <c r="AJ26" s="16">
        <f t="shared" si="2"/>
        <v>600360039</v>
      </c>
      <c r="AK26" s="5" t="str">
        <f t="shared" si="3"/>
        <v>600360039</v>
      </c>
      <c r="AL26" s="5" t="s">
        <v>365</v>
      </c>
      <c r="AM26" s="11" t="s">
        <v>78</v>
      </c>
      <c r="AN26" s="23" t="str">
        <f>TEXT(Tabella2[[#This Row],[cf_aggiudicatario]],0)</f>
        <v>2401440157</v>
      </c>
      <c r="AO26" s="13" t="str">
        <f>_xlfn.CONCAT(Tabella2[[#This Row],[cig]],"-",Tabella2[[#This Row],[cf_aggiudicatario]])</f>
        <v>7712870DA9-02401440157</v>
      </c>
    </row>
    <row r="27" spans="1:41" x14ac:dyDescent="0.2">
      <c r="A27" s="2">
        <v>528951</v>
      </c>
      <c r="B27" s="2" t="str">
        <f>TEXT(Tabella2[[#This Row],[id_gara]],0)</f>
        <v>528951</v>
      </c>
      <c r="C27" s="3" t="s">
        <v>368</v>
      </c>
      <c r="D27" s="3">
        <f t="shared" si="0"/>
        <v>1586853</v>
      </c>
      <c r="E27" s="3" t="str">
        <f>TEXT(Tabella2[[#This Row],[codice_pubblicazione_bando]],0)</f>
        <v>1586853</v>
      </c>
      <c r="F27" s="3" t="s">
        <v>23</v>
      </c>
      <c r="G27" s="2">
        <v>77220000000</v>
      </c>
      <c r="H27" s="2" t="str">
        <f>TEXT(Tabella2[[#This Row],[importo_gara]],0)</f>
        <v>77220000000</v>
      </c>
      <c r="I27" s="2">
        <v>37</v>
      </c>
      <c r="J27" s="3" t="s">
        <v>50</v>
      </c>
      <c r="K27" s="3" t="s">
        <v>51</v>
      </c>
      <c r="L27" s="2">
        <v>2268260904</v>
      </c>
      <c r="M27" s="2" t="str">
        <f>TEXT(Tabella2[[#This Row],[codice_fiscale_stazione_appaltante]],0)</f>
        <v>2268260904</v>
      </c>
      <c r="N27" s="3" t="s">
        <v>52</v>
      </c>
      <c r="O27" s="3" t="s">
        <v>39</v>
      </c>
      <c r="P27" s="2">
        <v>20090064</v>
      </c>
      <c r="Q27" s="2" t="str">
        <f>TEXT(Tabella2[[#This Row],[codice_istat_stazione_appaltante]],0)</f>
        <v>20090064</v>
      </c>
      <c r="R27" s="3" t="s">
        <v>24</v>
      </c>
      <c r="S27" s="3" t="s">
        <v>113</v>
      </c>
      <c r="T27" s="3" t="s">
        <v>114</v>
      </c>
      <c r="U27" s="3" t="s">
        <v>26</v>
      </c>
      <c r="V27" s="3" t="s">
        <v>362</v>
      </c>
      <c r="W27" s="2">
        <v>450000000</v>
      </c>
      <c r="X27" s="2" t="str">
        <f>TEXT(Tabella2[[#This Row],[imp_lotto]],0)</f>
        <v>450000000</v>
      </c>
      <c r="Y27" s="2" t="str">
        <f>Tabella2[[#This Row],[cig]]</f>
        <v>77128751CD</v>
      </c>
      <c r="Z27" s="2" t="str">
        <f>TEXT(Tabella2[[#This Row],[fattura]],0)</f>
        <v>77128751CD</v>
      </c>
      <c r="AA27" s="3" t="s">
        <v>27</v>
      </c>
      <c r="AB27" s="3" t="str">
        <f t="shared" si="1"/>
        <v>2644755</v>
      </c>
      <c r="AC27" s="3" t="str">
        <f>TEXT(Tabella2[[#This Row],[codice_pubblicazione_esito]],0)</f>
        <v>2644755</v>
      </c>
      <c r="AD27" s="4">
        <f>Tabella2[[#This Row],[data_scadenza_gara]]-90</f>
        <v>43536.083333333336</v>
      </c>
      <c r="AE27" s="4">
        <f>Tabella2[[#This Row],[data_pubblicazione_esito]]-30</f>
        <v>43626.083333333336</v>
      </c>
      <c r="AF27" s="4">
        <v>43656.083333333336</v>
      </c>
      <c r="AG27" s="4">
        <v>43656.083333333336</v>
      </c>
      <c r="AH27" s="4">
        <v>43846.662669398145</v>
      </c>
      <c r="AI27" s="3" t="s">
        <v>25</v>
      </c>
      <c r="AJ27" s="17">
        <f t="shared" si="2"/>
        <v>600360039</v>
      </c>
      <c r="AK27" s="3" t="str">
        <f t="shared" si="3"/>
        <v>600360039</v>
      </c>
      <c r="AL27" s="3" t="s">
        <v>365</v>
      </c>
      <c r="AM27" s="10" t="s">
        <v>78</v>
      </c>
      <c r="AN27" s="22" t="str">
        <f>TEXT(Tabella2[[#This Row],[cf_aggiudicatario]],0)</f>
        <v>2401440157</v>
      </c>
      <c r="AO27" s="13" t="str">
        <f>_xlfn.CONCAT(Tabella2[[#This Row],[cig]],"-",Tabella2[[#This Row],[cf_aggiudicatario]])</f>
        <v>77128751CD-02401440157</v>
      </c>
    </row>
    <row r="28" spans="1:41" x14ac:dyDescent="0.2">
      <c r="A28" s="1">
        <v>528951</v>
      </c>
      <c r="B28" s="1" t="str">
        <f>TEXT(Tabella2[[#This Row],[id_gara]],0)</f>
        <v>528951</v>
      </c>
      <c r="C28" s="5" t="s">
        <v>368</v>
      </c>
      <c r="D28" s="5">
        <f t="shared" si="0"/>
        <v>1586853</v>
      </c>
      <c r="E28" s="5" t="str">
        <f>TEXT(Tabella2[[#This Row],[codice_pubblicazione_bando]],0)</f>
        <v>1586853</v>
      </c>
      <c r="F28" s="5" t="s">
        <v>23</v>
      </c>
      <c r="G28" s="1">
        <v>77220000000</v>
      </c>
      <c r="H28" s="1" t="str">
        <f>TEXT(Tabella2[[#This Row],[importo_gara]],0)</f>
        <v>77220000000</v>
      </c>
      <c r="I28" s="1">
        <v>37</v>
      </c>
      <c r="J28" s="5" t="s">
        <v>50</v>
      </c>
      <c r="K28" s="5" t="s">
        <v>51</v>
      </c>
      <c r="L28" s="1">
        <v>2268260904</v>
      </c>
      <c r="M28" s="1" t="str">
        <f>TEXT(Tabella2[[#This Row],[codice_fiscale_stazione_appaltante]],0)</f>
        <v>2268260904</v>
      </c>
      <c r="N28" s="5" t="s">
        <v>52</v>
      </c>
      <c r="O28" s="5" t="s">
        <v>39</v>
      </c>
      <c r="P28" s="1">
        <v>20090064</v>
      </c>
      <c r="Q28" s="1" t="str">
        <f>TEXT(Tabella2[[#This Row],[codice_istat_stazione_appaltante]],0)</f>
        <v>20090064</v>
      </c>
      <c r="R28" s="5" t="s">
        <v>24</v>
      </c>
      <c r="S28" s="5" t="s">
        <v>115</v>
      </c>
      <c r="T28" s="5" t="s">
        <v>116</v>
      </c>
      <c r="U28" s="3" t="s">
        <v>26</v>
      </c>
      <c r="V28" s="5" t="s">
        <v>362</v>
      </c>
      <c r="W28" s="1">
        <v>1500000000</v>
      </c>
      <c r="X28" s="1" t="str">
        <f>TEXT(Tabella2[[#This Row],[imp_lotto]],0)</f>
        <v>1500000000</v>
      </c>
      <c r="Y28" s="1" t="str">
        <f>Tabella2[[#This Row],[cig]]</f>
        <v>77128816BF</v>
      </c>
      <c r="Z28" s="1" t="str">
        <f>TEXT(Tabella2[[#This Row],[fattura]],0)</f>
        <v>77128816BF</v>
      </c>
      <c r="AA28" s="5" t="s">
        <v>27</v>
      </c>
      <c r="AB28" s="5" t="str">
        <f t="shared" si="1"/>
        <v>2644755</v>
      </c>
      <c r="AC28" s="5" t="str">
        <f>TEXT(Tabella2[[#This Row],[codice_pubblicazione_esito]],0)</f>
        <v>2644755</v>
      </c>
      <c r="AD28" s="6">
        <f>Tabella2[[#This Row],[data_scadenza_gara]]-90</f>
        <v>43536.083333333336</v>
      </c>
      <c r="AE28" s="6">
        <f>Tabella2[[#This Row],[data_pubblicazione_esito]]-30</f>
        <v>43626.083333333336</v>
      </c>
      <c r="AF28" s="6">
        <v>43656.083333333336</v>
      </c>
      <c r="AG28" s="6">
        <v>43656.083333333336</v>
      </c>
      <c r="AH28" s="6">
        <v>43846.664281793979</v>
      </c>
      <c r="AI28" s="5" t="s">
        <v>25</v>
      </c>
      <c r="AJ28" s="16">
        <f t="shared" si="2"/>
        <v>1614850240</v>
      </c>
      <c r="AK28" s="5" t="str">
        <f t="shared" si="3"/>
        <v>1614850240</v>
      </c>
      <c r="AL28" s="5" t="s">
        <v>117</v>
      </c>
      <c r="AM28" s="11" t="s">
        <v>118</v>
      </c>
      <c r="AN28" s="23" t="str">
        <f>TEXT(Tabella2[[#This Row],[cf_aggiudicatario]],0)</f>
        <v>6459400963</v>
      </c>
      <c r="AO28" s="13" t="str">
        <f>_xlfn.CONCAT(Tabella2[[#This Row],[cig]],"-",Tabella2[[#This Row],[cf_aggiudicatario]])</f>
        <v>77128816BF-06459400963</v>
      </c>
    </row>
    <row r="29" spans="1:41" x14ac:dyDescent="0.2">
      <c r="A29" s="2">
        <v>528951</v>
      </c>
      <c r="B29" s="2" t="str">
        <f>TEXT(Tabella2[[#This Row],[id_gara]],0)</f>
        <v>528951</v>
      </c>
      <c r="C29" s="3" t="s">
        <v>368</v>
      </c>
      <c r="D29" s="3">
        <f t="shared" si="0"/>
        <v>1586853</v>
      </c>
      <c r="E29" s="3" t="str">
        <f>TEXT(Tabella2[[#This Row],[codice_pubblicazione_bando]],0)</f>
        <v>1586853</v>
      </c>
      <c r="F29" s="3" t="s">
        <v>23</v>
      </c>
      <c r="G29" s="2">
        <v>77220000000</v>
      </c>
      <c r="H29" s="2" t="str">
        <f>TEXT(Tabella2[[#This Row],[importo_gara]],0)</f>
        <v>77220000000</v>
      </c>
      <c r="I29" s="2">
        <v>37</v>
      </c>
      <c r="J29" s="3" t="s">
        <v>50</v>
      </c>
      <c r="K29" s="3" t="s">
        <v>51</v>
      </c>
      <c r="L29" s="2">
        <v>2268260904</v>
      </c>
      <c r="M29" s="2" t="str">
        <f>TEXT(Tabella2[[#This Row],[codice_fiscale_stazione_appaltante]],0)</f>
        <v>2268260904</v>
      </c>
      <c r="N29" s="3" t="s">
        <v>52</v>
      </c>
      <c r="O29" s="3" t="s">
        <v>39</v>
      </c>
      <c r="P29" s="2">
        <v>20090064</v>
      </c>
      <c r="Q29" s="2" t="str">
        <f>TEXT(Tabella2[[#This Row],[codice_istat_stazione_appaltante]],0)</f>
        <v>20090064</v>
      </c>
      <c r="R29" s="3" t="s">
        <v>24</v>
      </c>
      <c r="S29" s="3" t="s">
        <v>119</v>
      </c>
      <c r="T29" s="3" t="s">
        <v>120</v>
      </c>
      <c r="U29" s="3" t="s">
        <v>26</v>
      </c>
      <c r="V29" s="3" t="s">
        <v>362</v>
      </c>
      <c r="W29" s="2">
        <v>630000000</v>
      </c>
      <c r="X29" s="2" t="str">
        <f>TEXT(Tabella2[[#This Row],[imp_lotto]],0)</f>
        <v>630000000</v>
      </c>
      <c r="Y29" s="2" t="str">
        <f>Tabella2[[#This Row],[cig]]</f>
        <v>7712889D57</v>
      </c>
      <c r="Z29" s="2" t="str">
        <f>TEXT(Tabella2[[#This Row],[fattura]],0)</f>
        <v>7712889D57</v>
      </c>
      <c r="AA29" s="3" t="s">
        <v>27</v>
      </c>
      <c r="AB29" s="3" t="str">
        <f t="shared" si="1"/>
        <v>2644755</v>
      </c>
      <c r="AC29" s="3" t="str">
        <f>TEXT(Tabella2[[#This Row],[codice_pubblicazione_esito]],0)</f>
        <v>2644755</v>
      </c>
      <c r="AD29" s="4">
        <f>Tabella2[[#This Row],[data_scadenza_gara]]-90</f>
        <v>43536.083333333336</v>
      </c>
      <c r="AE29" s="4">
        <f>Tabella2[[#This Row],[data_pubblicazione_esito]]-30</f>
        <v>43626.083333333336</v>
      </c>
      <c r="AF29" s="4">
        <v>43656.083333333336</v>
      </c>
      <c r="AG29" s="4">
        <v>43656.083333333336</v>
      </c>
      <c r="AH29" s="4">
        <v>43846.666704444448</v>
      </c>
      <c r="AI29" s="3" t="s">
        <v>25</v>
      </c>
      <c r="AJ29" s="17">
        <f t="shared" si="2"/>
        <v>22506320052</v>
      </c>
      <c r="AK29" s="3" t="str">
        <f t="shared" si="3"/>
        <v>22506320052</v>
      </c>
      <c r="AL29" s="3" t="s">
        <v>121</v>
      </c>
      <c r="AM29" s="10" t="s">
        <v>122</v>
      </c>
      <c r="AN29" s="22" t="str">
        <f>TEXT(Tabella2[[#This Row],[cf_aggiudicatario]],0)</f>
        <v>90025280208</v>
      </c>
      <c r="AO29" s="13" t="str">
        <f>_xlfn.CONCAT(Tabella2[[#This Row],[cig]],"-",Tabella2[[#This Row],[cf_aggiudicatario]])</f>
        <v>7712889D57-90025280208</v>
      </c>
    </row>
    <row r="30" spans="1:41" x14ac:dyDescent="0.2">
      <c r="A30" s="2">
        <v>539697</v>
      </c>
      <c r="B30" s="2" t="str">
        <f>TEXT(Tabella2[[#This Row],[id_gara]],0)</f>
        <v>539697</v>
      </c>
      <c r="C30" s="3" t="s">
        <v>128</v>
      </c>
      <c r="D30" s="3">
        <f t="shared" si="0"/>
        <v>1619091</v>
      </c>
      <c r="E30" s="3" t="str">
        <f>TEXT(Tabella2[[#This Row],[codice_pubblicazione_bando]],0)</f>
        <v>1619091</v>
      </c>
      <c r="F30" s="3" t="s">
        <v>23</v>
      </c>
      <c r="G30" s="2">
        <v>55935019000</v>
      </c>
      <c r="H30" s="2" t="str">
        <f>TEXT(Tabella2[[#This Row],[importo_gara]],0)</f>
        <v>55935019000</v>
      </c>
      <c r="I30" s="2">
        <v>1</v>
      </c>
      <c r="J30" s="3" t="s">
        <v>123</v>
      </c>
      <c r="K30" s="3" t="s">
        <v>124</v>
      </c>
      <c r="L30" s="2">
        <v>349040287</v>
      </c>
      <c r="M30" s="2" t="str">
        <f>TEXT(Tabella2[[#This Row],[codice_fiscale_stazione_appaltante]],0)</f>
        <v>349040287</v>
      </c>
      <c r="N30" s="3" t="s">
        <v>125</v>
      </c>
      <c r="O30" s="3" t="s">
        <v>30</v>
      </c>
      <c r="P30" s="2">
        <v>5028060</v>
      </c>
      <c r="Q30" s="2" t="str">
        <f>TEXT(Tabella2[[#This Row],[codice_istat_stazione_appaltante]],0)</f>
        <v>5028060</v>
      </c>
      <c r="R30" s="3" t="s">
        <v>24</v>
      </c>
      <c r="S30" s="3" t="s">
        <v>129</v>
      </c>
      <c r="T30" s="3" t="s">
        <v>130</v>
      </c>
      <c r="U30" s="3" t="s">
        <v>26</v>
      </c>
      <c r="V30" s="3" t="s">
        <v>361</v>
      </c>
      <c r="W30" s="2">
        <v>55935019000</v>
      </c>
      <c r="X30" s="2" t="str">
        <f>TEXT(Tabella2[[#This Row],[imp_lotto]],0)</f>
        <v>55935019000</v>
      </c>
      <c r="Y30" s="2" t="str">
        <f>Tabella2[[#This Row],[cig]]</f>
        <v>7688013D04</v>
      </c>
      <c r="Z30" s="2" t="str">
        <f>TEXT(Tabella2[[#This Row],[fattura]],0)</f>
        <v>7688013D04</v>
      </c>
      <c r="AA30" s="3" t="s">
        <v>27</v>
      </c>
      <c r="AB30" s="3" t="str">
        <f t="shared" si="1"/>
        <v>2698485</v>
      </c>
      <c r="AC30" s="3" t="str">
        <f>TEXT(Tabella2[[#This Row],[codice_pubblicazione_esito]],0)</f>
        <v>2698485</v>
      </c>
      <c r="AD30" s="4">
        <f>Tabella2[[#This Row],[data_scadenza_gara]]-90</f>
        <v>43318.041666666664</v>
      </c>
      <c r="AE30" s="4">
        <f>Tabella2[[#This Row],[data_pubblicazione_esito]]-30</f>
        <v>43408.041666666664</v>
      </c>
      <c r="AF30" s="4">
        <v>43438.041666666664</v>
      </c>
      <c r="AG30" s="4">
        <v>43738.083333333336</v>
      </c>
      <c r="AH30" s="4">
        <v>44091.475227523151</v>
      </c>
      <c r="AI30" s="3" t="s">
        <v>25</v>
      </c>
      <c r="AJ30" s="17">
        <f t="shared" si="2"/>
        <v>593170046</v>
      </c>
      <c r="AK30" s="3" t="str">
        <f t="shared" si="3"/>
        <v>593170046</v>
      </c>
      <c r="AL30" s="3" t="s">
        <v>131</v>
      </c>
      <c r="AM30" s="10" t="s">
        <v>132</v>
      </c>
      <c r="AN30" s="22" t="str">
        <f>TEXT(Tabella2[[#This Row],[cf_aggiudicatario]],0)</f>
        <v>2372680187</v>
      </c>
      <c r="AO30" s="13" t="str">
        <f>_xlfn.CONCAT(Tabella2[[#This Row],[cig]],"-",Tabella2[[#This Row],[cf_aggiudicatario]])</f>
        <v>7688013D04-02372680187</v>
      </c>
    </row>
    <row r="31" spans="1:41" x14ac:dyDescent="0.2">
      <c r="A31" s="2">
        <v>585147</v>
      </c>
      <c r="B31" s="2" t="str">
        <f>TEXT(Tabella2[[#This Row],[id_gara]],0)</f>
        <v>585147</v>
      </c>
      <c r="C31" s="3" t="s">
        <v>145</v>
      </c>
      <c r="D31" s="3">
        <f t="shared" si="0"/>
        <v>1755441</v>
      </c>
      <c r="E31" s="3" t="str">
        <f>TEXT(Tabella2[[#This Row],[codice_pubblicazione_bando]],0)</f>
        <v>1755441</v>
      </c>
      <c r="F31" s="3" t="s">
        <v>35</v>
      </c>
      <c r="G31" s="2">
        <v>973861170000</v>
      </c>
      <c r="H31" s="2" t="str">
        <f>TEXT(Tabella2[[#This Row],[importo_gara]],0)</f>
        <v>973861170000</v>
      </c>
      <c r="I31" s="2">
        <v>15</v>
      </c>
      <c r="J31" s="3" t="s">
        <v>137</v>
      </c>
      <c r="K31" s="3" t="s">
        <v>138</v>
      </c>
      <c r="L31" s="2">
        <v>2218910715</v>
      </c>
      <c r="M31" s="2" t="str">
        <f>TEXT(Tabella2[[#This Row],[codice_fiscale_stazione_appaltante]],0)</f>
        <v>2218910715</v>
      </c>
      <c r="N31" s="3" t="s">
        <v>139</v>
      </c>
      <c r="O31" s="3" t="s">
        <v>31</v>
      </c>
      <c r="P31" s="2">
        <v>16071024</v>
      </c>
      <c r="Q31" s="2" t="str">
        <f>TEXT(Tabella2[[#This Row],[codice_istat_stazione_appaltante]],0)</f>
        <v>16071024</v>
      </c>
      <c r="R31" s="3" t="s">
        <v>24</v>
      </c>
      <c r="S31" s="3" t="s">
        <v>146</v>
      </c>
      <c r="T31" s="3" t="s">
        <v>147</v>
      </c>
      <c r="U31" s="3" t="s">
        <v>26</v>
      </c>
      <c r="V31" s="3" t="s">
        <v>362</v>
      </c>
      <c r="W31" s="2">
        <v>97497000000</v>
      </c>
      <c r="X31" s="2" t="str">
        <f>TEXT(Tabella2[[#This Row],[imp_lotto]],0)</f>
        <v>97497000000</v>
      </c>
      <c r="Y31" s="2" t="str">
        <f>Tabella2[[#This Row],[cig]]</f>
        <v>787873167F</v>
      </c>
      <c r="Z31" s="2" t="str">
        <f>TEXT(Tabella2[[#This Row],[fattura]],0)</f>
        <v>787873167F</v>
      </c>
      <c r="AA31" s="3" t="s">
        <v>27</v>
      </c>
      <c r="AB31" s="3" t="str">
        <f t="shared" si="1"/>
        <v>2925735</v>
      </c>
      <c r="AC31" s="3" t="str">
        <f>TEXT(Tabella2[[#This Row],[codice_pubblicazione_esito]],0)</f>
        <v>2925735</v>
      </c>
      <c r="AD31" s="4">
        <f>Tabella2[[#This Row],[data_scadenza_gara]]-90</f>
        <v>43794.041666666664</v>
      </c>
      <c r="AE31" s="4">
        <f>Tabella2[[#This Row],[data_pubblicazione_esito]]-30</f>
        <v>43884.041666666664</v>
      </c>
      <c r="AF31" s="4">
        <v>43914.041666666664</v>
      </c>
      <c r="AG31" s="4">
        <v>43900.041666666664</v>
      </c>
      <c r="AH31" s="4">
        <v>43921.461233182868</v>
      </c>
      <c r="AI31" s="3" t="s">
        <v>25</v>
      </c>
      <c r="AJ31" s="17">
        <f t="shared" si="2"/>
        <v>754062679</v>
      </c>
      <c r="AK31" s="3" t="str">
        <f t="shared" si="3"/>
        <v>754062679</v>
      </c>
      <c r="AL31" s="3" t="s">
        <v>148</v>
      </c>
      <c r="AM31" s="10" t="s">
        <v>44</v>
      </c>
      <c r="AN31" s="22" t="str">
        <f>TEXT(Tabella2[[#This Row],[cf_aggiudicatario]],0)</f>
        <v>3016250718</v>
      </c>
      <c r="AO31" s="13" t="str">
        <f>_xlfn.CONCAT(Tabella2[[#This Row],[cig]],"-",Tabella2[[#This Row],[cf_aggiudicatario]])</f>
        <v>787873167F-03016250718</v>
      </c>
    </row>
    <row r="32" spans="1:41" x14ac:dyDescent="0.2">
      <c r="A32" s="1">
        <v>585147</v>
      </c>
      <c r="B32" s="1" t="str">
        <f>TEXT(Tabella2[[#This Row],[id_gara]],0)</f>
        <v>585147</v>
      </c>
      <c r="C32" s="5" t="s">
        <v>145</v>
      </c>
      <c r="D32" s="5">
        <f t="shared" si="0"/>
        <v>1755441</v>
      </c>
      <c r="E32" s="5" t="str">
        <f>TEXT(Tabella2[[#This Row],[codice_pubblicazione_bando]],0)</f>
        <v>1755441</v>
      </c>
      <c r="F32" s="5" t="s">
        <v>35</v>
      </c>
      <c r="G32" s="1">
        <v>973861170000</v>
      </c>
      <c r="H32" s="1" t="str">
        <f>TEXT(Tabella2[[#This Row],[importo_gara]],0)</f>
        <v>973861170000</v>
      </c>
      <c r="I32" s="1">
        <v>15</v>
      </c>
      <c r="J32" s="5" t="s">
        <v>137</v>
      </c>
      <c r="K32" s="5" t="s">
        <v>138</v>
      </c>
      <c r="L32" s="1">
        <v>2218910715</v>
      </c>
      <c r="M32" s="1" t="str">
        <f>TEXT(Tabella2[[#This Row],[codice_fiscale_stazione_appaltante]],0)</f>
        <v>2218910715</v>
      </c>
      <c r="N32" s="5" t="s">
        <v>139</v>
      </c>
      <c r="O32" s="5" t="s">
        <v>31</v>
      </c>
      <c r="P32" s="1">
        <v>16071024</v>
      </c>
      <c r="Q32" s="1" t="str">
        <f>TEXT(Tabella2[[#This Row],[codice_istat_stazione_appaltante]],0)</f>
        <v>16071024</v>
      </c>
      <c r="R32" s="5" t="s">
        <v>24</v>
      </c>
      <c r="S32" s="5" t="s">
        <v>149</v>
      </c>
      <c r="T32" s="5" t="s">
        <v>150</v>
      </c>
      <c r="U32" s="5" t="s">
        <v>26</v>
      </c>
      <c r="V32" s="5" t="s">
        <v>362</v>
      </c>
      <c r="W32" s="1">
        <v>33120000000</v>
      </c>
      <c r="X32" s="1" t="str">
        <f>TEXT(Tabella2[[#This Row],[imp_lotto]],0)</f>
        <v>33120000000</v>
      </c>
      <c r="Y32" s="1" t="str">
        <f>Tabella2[[#This Row],[cig]]</f>
        <v>7878742F90</v>
      </c>
      <c r="Z32" s="1" t="str">
        <f>TEXT(Tabella2[[#This Row],[fattura]],0)</f>
        <v>7878742F90</v>
      </c>
      <c r="AA32" s="5" t="s">
        <v>27</v>
      </c>
      <c r="AB32" s="5" t="str">
        <f t="shared" si="1"/>
        <v>2925735</v>
      </c>
      <c r="AC32" s="5" t="str">
        <f>TEXT(Tabella2[[#This Row],[codice_pubblicazione_esito]],0)</f>
        <v>2925735</v>
      </c>
      <c r="AD32" s="6">
        <f>Tabella2[[#This Row],[data_scadenza_gara]]-90</f>
        <v>43794.041666666664</v>
      </c>
      <c r="AE32" s="6">
        <f>Tabella2[[#This Row],[data_pubblicazione_esito]]-30</f>
        <v>43884.041666666664</v>
      </c>
      <c r="AF32" s="6">
        <v>43914.041666666664</v>
      </c>
      <c r="AG32" s="6">
        <v>43900.041666666664</v>
      </c>
      <c r="AH32" s="6">
        <v>43921.465804467596</v>
      </c>
      <c r="AI32" s="5" t="s">
        <v>25</v>
      </c>
      <c r="AJ32" s="16">
        <f t="shared" si="2"/>
        <v>819487571</v>
      </c>
      <c r="AK32" s="5" t="str">
        <f t="shared" si="3"/>
        <v>819487571</v>
      </c>
      <c r="AL32" s="5" t="s">
        <v>151</v>
      </c>
      <c r="AM32" s="11" t="s">
        <v>144</v>
      </c>
      <c r="AN32" s="23" t="str">
        <f>TEXT(Tabella2[[#This Row],[cf_aggiudicatario]],0)</f>
        <v>3277950287</v>
      </c>
      <c r="AO32" s="13" t="str">
        <f>_xlfn.CONCAT(Tabella2[[#This Row],[cig]],"-",Tabella2[[#This Row],[cf_aggiudicatario]])</f>
        <v>7878742F90-03277950287</v>
      </c>
    </row>
    <row r="33" spans="1:41" x14ac:dyDescent="0.2">
      <c r="A33" s="2">
        <v>585147</v>
      </c>
      <c r="B33" s="2" t="str">
        <f>TEXT(Tabella2[[#This Row],[id_gara]],0)</f>
        <v>585147</v>
      </c>
      <c r="C33" s="3" t="s">
        <v>145</v>
      </c>
      <c r="D33" s="3">
        <f t="shared" si="0"/>
        <v>1755441</v>
      </c>
      <c r="E33" s="3" t="str">
        <f>TEXT(Tabella2[[#This Row],[codice_pubblicazione_bando]],0)</f>
        <v>1755441</v>
      </c>
      <c r="F33" s="3" t="s">
        <v>35</v>
      </c>
      <c r="G33" s="2">
        <v>973861170000</v>
      </c>
      <c r="H33" s="2" t="str">
        <f>TEXT(Tabella2[[#This Row],[importo_gara]],0)</f>
        <v>973861170000</v>
      </c>
      <c r="I33" s="2">
        <v>15</v>
      </c>
      <c r="J33" s="3" t="s">
        <v>137</v>
      </c>
      <c r="K33" s="3" t="s">
        <v>138</v>
      </c>
      <c r="L33" s="2">
        <v>2218910715</v>
      </c>
      <c r="M33" s="2" t="str">
        <f>TEXT(Tabella2[[#This Row],[codice_fiscale_stazione_appaltante]],0)</f>
        <v>2218910715</v>
      </c>
      <c r="N33" s="3" t="s">
        <v>139</v>
      </c>
      <c r="O33" s="3" t="s">
        <v>31</v>
      </c>
      <c r="P33" s="2">
        <v>16071024</v>
      </c>
      <c r="Q33" s="2" t="str">
        <f>TEXT(Tabella2[[#This Row],[codice_istat_stazione_appaltante]],0)</f>
        <v>16071024</v>
      </c>
      <c r="R33" s="3" t="s">
        <v>24</v>
      </c>
      <c r="S33" s="3" t="s">
        <v>152</v>
      </c>
      <c r="T33" s="3" t="s">
        <v>153</v>
      </c>
      <c r="U33" s="3" t="s">
        <v>26</v>
      </c>
      <c r="V33" s="3" t="s">
        <v>362</v>
      </c>
      <c r="W33" s="2">
        <v>37039200000</v>
      </c>
      <c r="X33" s="2" t="str">
        <f>TEXT(Tabella2[[#This Row],[imp_lotto]],0)</f>
        <v>37039200000</v>
      </c>
      <c r="Y33" s="2" t="str">
        <f>Tabella2[[#This Row],[cig]]</f>
        <v>7878748487</v>
      </c>
      <c r="Z33" s="2" t="str">
        <f>TEXT(Tabella2[[#This Row],[fattura]],0)</f>
        <v>7878748487</v>
      </c>
      <c r="AA33" s="3" t="s">
        <v>27</v>
      </c>
      <c r="AB33" s="3" t="str">
        <f t="shared" si="1"/>
        <v>2925735</v>
      </c>
      <c r="AC33" s="3" t="str">
        <f>TEXT(Tabella2[[#This Row],[codice_pubblicazione_esito]],0)</f>
        <v>2925735</v>
      </c>
      <c r="AD33" s="4">
        <f>Tabella2[[#This Row],[data_scadenza_gara]]-90</f>
        <v>43794.041666666664</v>
      </c>
      <c r="AE33" s="4">
        <f>Tabella2[[#This Row],[data_pubblicazione_esito]]-30</f>
        <v>43884.041666666664</v>
      </c>
      <c r="AF33" s="4">
        <v>43914.041666666664</v>
      </c>
      <c r="AG33" s="4">
        <v>43900.041666666664</v>
      </c>
      <c r="AH33" s="4">
        <v>43921.451489502317</v>
      </c>
      <c r="AI33" s="3" t="s">
        <v>25</v>
      </c>
      <c r="AJ33" s="17">
        <f t="shared" si="2"/>
        <v>809287558</v>
      </c>
      <c r="AK33" s="3" t="str">
        <f t="shared" si="3"/>
        <v>809287558</v>
      </c>
      <c r="AL33" s="3" t="s">
        <v>154</v>
      </c>
      <c r="AM33" s="10" t="s">
        <v>155</v>
      </c>
      <c r="AN33" s="22" t="str">
        <f>TEXT(Tabella2[[#This Row],[cf_aggiudicatario]],0)</f>
        <v>3237150234</v>
      </c>
      <c r="AO33" s="13" t="str">
        <f>_xlfn.CONCAT(Tabella2[[#This Row],[cig]],"-",Tabella2[[#This Row],[cf_aggiudicatario]])</f>
        <v>7878748487-03237150234</v>
      </c>
    </row>
    <row r="34" spans="1:41" x14ac:dyDescent="0.2">
      <c r="A34" s="1">
        <v>585147</v>
      </c>
      <c r="B34" s="1" t="str">
        <f>TEXT(Tabella2[[#This Row],[id_gara]],0)</f>
        <v>585147</v>
      </c>
      <c r="C34" s="5" t="s">
        <v>145</v>
      </c>
      <c r="D34" s="5">
        <f t="shared" ref="D34:D65" si="4">A34*3</f>
        <v>1755441</v>
      </c>
      <c r="E34" s="5" t="str">
        <f>TEXT(Tabella2[[#This Row],[codice_pubblicazione_bando]],0)</f>
        <v>1755441</v>
      </c>
      <c r="F34" s="5" t="s">
        <v>35</v>
      </c>
      <c r="G34" s="1">
        <v>973861170000</v>
      </c>
      <c r="H34" s="1" t="str">
        <f>TEXT(Tabella2[[#This Row],[importo_gara]],0)</f>
        <v>973861170000</v>
      </c>
      <c r="I34" s="1">
        <v>15</v>
      </c>
      <c r="J34" s="5" t="s">
        <v>137</v>
      </c>
      <c r="K34" s="5" t="s">
        <v>138</v>
      </c>
      <c r="L34" s="1">
        <v>2218910715</v>
      </c>
      <c r="M34" s="1" t="str">
        <f>TEXT(Tabella2[[#This Row],[codice_fiscale_stazione_appaltante]],0)</f>
        <v>2218910715</v>
      </c>
      <c r="N34" s="5" t="s">
        <v>139</v>
      </c>
      <c r="O34" s="5" t="s">
        <v>31</v>
      </c>
      <c r="P34" s="1">
        <v>16071024</v>
      </c>
      <c r="Q34" s="1" t="str">
        <f>TEXT(Tabella2[[#This Row],[codice_istat_stazione_appaltante]],0)</f>
        <v>16071024</v>
      </c>
      <c r="R34" s="5" t="s">
        <v>24</v>
      </c>
      <c r="S34" s="5" t="s">
        <v>156</v>
      </c>
      <c r="T34" s="5" t="s">
        <v>157</v>
      </c>
      <c r="U34" s="5" t="s">
        <v>26</v>
      </c>
      <c r="V34" s="5" t="s">
        <v>362</v>
      </c>
      <c r="W34" s="1">
        <v>1890600000</v>
      </c>
      <c r="X34" s="1" t="str">
        <f>TEXT(Tabella2[[#This Row],[imp_lotto]],0)</f>
        <v>1890600000</v>
      </c>
      <c r="Y34" s="1" t="str">
        <f>Tabella2[[#This Row],[cig]]</f>
        <v>78787538A6</v>
      </c>
      <c r="Z34" s="1" t="str">
        <f>TEXT(Tabella2[[#This Row],[fattura]],0)</f>
        <v>78787538A6</v>
      </c>
      <c r="AA34" s="5" t="s">
        <v>27</v>
      </c>
      <c r="AB34" s="5" t="str">
        <f t="shared" ref="AB34:AB65" si="5">TEXT(A34*5,0)</f>
        <v>2925735</v>
      </c>
      <c r="AC34" s="5" t="str">
        <f>TEXT(Tabella2[[#This Row],[codice_pubblicazione_esito]],0)</f>
        <v>2925735</v>
      </c>
      <c r="AD34" s="6">
        <f>Tabella2[[#This Row],[data_scadenza_gara]]-90</f>
        <v>43794.041666666664</v>
      </c>
      <c r="AE34" s="6">
        <f>Tabella2[[#This Row],[data_pubblicazione_esito]]-30</f>
        <v>43884.041666666664</v>
      </c>
      <c r="AF34" s="6">
        <v>43914.041666666664</v>
      </c>
      <c r="AG34" s="6">
        <v>43900.041666666664</v>
      </c>
      <c r="AH34" s="6">
        <v>43921.45213135417</v>
      </c>
      <c r="AI34" s="5" t="s">
        <v>25</v>
      </c>
      <c r="AJ34" s="16">
        <f t="shared" ref="AJ34:AJ65" si="6">INT(AM34/4)</f>
        <v>543387570</v>
      </c>
      <c r="AK34" s="5" t="str">
        <f t="shared" ref="AK34:AK65" si="7">TEXT(AJ34,0)</f>
        <v>543387570</v>
      </c>
      <c r="AL34" s="5" t="s">
        <v>158</v>
      </c>
      <c r="AM34" s="11" t="s">
        <v>37</v>
      </c>
      <c r="AN34" s="23" t="str">
        <f>TEXT(Tabella2[[#This Row],[cf_aggiudicatario]],0)</f>
        <v>2173550282</v>
      </c>
      <c r="AO34" s="13" t="str">
        <f>_xlfn.CONCAT(Tabella2[[#This Row],[cig]],"-",Tabella2[[#This Row],[cf_aggiudicatario]])</f>
        <v>78787538A6-02173550282</v>
      </c>
    </row>
    <row r="35" spans="1:41" x14ac:dyDescent="0.2">
      <c r="A35" s="2">
        <v>585147</v>
      </c>
      <c r="B35" s="2" t="str">
        <f>TEXT(Tabella2[[#This Row],[id_gara]],0)</f>
        <v>585147</v>
      </c>
      <c r="C35" s="3" t="s">
        <v>145</v>
      </c>
      <c r="D35" s="3">
        <f t="shared" si="4"/>
        <v>1755441</v>
      </c>
      <c r="E35" s="3" t="str">
        <f>TEXT(Tabella2[[#This Row],[codice_pubblicazione_bando]],0)</f>
        <v>1755441</v>
      </c>
      <c r="F35" s="3" t="s">
        <v>35</v>
      </c>
      <c r="G35" s="2">
        <v>973861170000</v>
      </c>
      <c r="H35" s="2" t="str">
        <f>TEXT(Tabella2[[#This Row],[importo_gara]],0)</f>
        <v>973861170000</v>
      </c>
      <c r="I35" s="2">
        <v>15</v>
      </c>
      <c r="J35" s="3" t="s">
        <v>137</v>
      </c>
      <c r="K35" s="3" t="s">
        <v>138</v>
      </c>
      <c r="L35" s="2">
        <v>2218910715</v>
      </c>
      <c r="M35" s="2" t="str">
        <f>TEXT(Tabella2[[#This Row],[codice_fiscale_stazione_appaltante]],0)</f>
        <v>2218910715</v>
      </c>
      <c r="N35" s="3" t="s">
        <v>139</v>
      </c>
      <c r="O35" s="3" t="s">
        <v>31</v>
      </c>
      <c r="P35" s="2">
        <v>16071024</v>
      </c>
      <c r="Q35" s="2" t="str">
        <f>TEXT(Tabella2[[#This Row],[codice_istat_stazione_appaltante]],0)</f>
        <v>16071024</v>
      </c>
      <c r="R35" s="3" t="s">
        <v>24</v>
      </c>
      <c r="S35" s="3" t="s">
        <v>159</v>
      </c>
      <c r="T35" s="3" t="s">
        <v>160</v>
      </c>
      <c r="U35" s="3" t="s">
        <v>26</v>
      </c>
      <c r="V35" s="3" t="s">
        <v>362</v>
      </c>
      <c r="W35" s="2">
        <v>496427400000</v>
      </c>
      <c r="X35" s="2" t="str">
        <f>TEXT(Tabella2[[#This Row],[imp_lotto]],0)</f>
        <v>496427400000</v>
      </c>
      <c r="Y35" s="2" t="str">
        <f>Tabella2[[#This Row],[cig]]</f>
        <v>78787630E9</v>
      </c>
      <c r="Z35" s="2" t="str">
        <f>TEXT(Tabella2[[#This Row],[fattura]],0)</f>
        <v>78787630000000000</v>
      </c>
      <c r="AA35" s="3" t="s">
        <v>27</v>
      </c>
      <c r="AB35" s="3" t="str">
        <f t="shared" si="5"/>
        <v>2925735</v>
      </c>
      <c r="AC35" s="3" t="str">
        <f>TEXT(Tabella2[[#This Row],[codice_pubblicazione_esito]],0)</f>
        <v>2925735</v>
      </c>
      <c r="AD35" s="4">
        <f>Tabella2[[#This Row],[data_scadenza_gara]]-90</f>
        <v>43794.041666666664</v>
      </c>
      <c r="AE35" s="4">
        <f>Tabella2[[#This Row],[data_pubblicazione_esito]]-30</f>
        <v>43884.041666666664</v>
      </c>
      <c r="AF35" s="4">
        <v>43914.041666666664</v>
      </c>
      <c r="AG35" s="4">
        <v>43900.041666666664</v>
      </c>
      <c r="AH35" s="4">
        <v>43921.453573530096</v>
      </c>
      <c r="AI35" s="3" t="s">
        <v>25</v>
      </c>
      <c r="AJ35" s="17">
        <f t="shared" si="6"/>
        <v>352442657</v>
      </c>
      <c r="AK35" s="3" t="str">
        <f t="shared" si="7"/>
        <v>352442657</v>
      </c>
      <c r="AL35" s="3" t="s">
        <v>161</v>
      </c>
      <c r="AM35" s="10" t="s">
        <v>162</v>
      </c>
      <c r="AN35" s="22" t="str">
        <f>TEXT(Tabella2[[#This Row],[cf_aggiudicatario]],0)</f>
        <v>1409770631</v>
      </c>
      <c r="AO35" s="13" t="str">
        <f>_xlfn.CONCAT(Tabella2[[#This Row],[cig]],"-",Tabella2[[#This Row],[cf_aggiudicatario]])</f>
        <v>78787630E9-01409770631</v>
      </c>
    </row>
    <row r="36" spans="1:41" x14ac:dyDescent="0.2">
      <c r="A36" s="1">
        <v>585147</v>
      </c>
      <c r="B36" s="1" t="str">
        <f>TEXT(Tabella2[[#This Row],[id_gara]],0)</f>
        <v>585147</v>
      </c>
      <c r="C36" s="5" t="s">
        <v>145</v>
      </c>
      <c r="D36" s="5">
        <f t="shared" si="4"/>
        <v>1755441</v>
      </c>
      <c r="E36" s="5" t="str">
        <f>TEXT(Tabella2[[#This Row],[codice_pubblicazione_bando]],0)</f>
        <v>1755441</v>
      </c>
      <c r="F36" s="5" t="s">
        <v>35</v>
      </c>
      <c r="G36" s="1">
        <v>973861170000</v>
      </c>
      <c r="H36" s="1" t="str">
        <f>TEXT(Tabella2[[#This Row],[importo_gara]],0)</f>
        <v>973861170000</v>
      </c>
      <c r="I36" s="1">
        <v>15</v>
      </c>
      <c r="J36" s="5" t="s">
        <v>137</v>
      </c>
      <c r="K36" s="5" t="s">
        <v>138</v>
      </c>
      <c r="L36" s="1">
        <v>2218910715</v>
      </c>
      <c r="M36" s="1" t="str">
        <f>TEXT(Tabella2[[#This Row],[codice_fiscale_stazione_appaltante]],0)</f>
        <v>2218910715</v>
      </c>
      <c r="N36" s="5" t="s">
        <v>139</v>
      </c>
      <c r="O36" s="5" t="s">
        <v>31</v>
      </c>
      <c r="P36" s="1">
        <v>16071024</v>
      </c>
      <c r="Q36" s="1" t="str">
        <f>TEXT(Tabella2[[#This Row],[codice_istat_stazione_appaltante]],0)</f>
        <v>16071024</v>
      </c>
      <c r="R36" s="5" t="s">
        <v>24</v>
      </c>
      <c r="S36" s="5" t="s">
        <v>163</v>
      </c>
      <c r="T36" s="5" t="s">
        <v>164</v>
      </c>
      <c r="U36" s="5" t="s">
        <v>26</v>
      </c>
      <c r="V36" s="5" t="s">
        <v>362</v>
      </c>
      <c r="W36" s="1">
        <v>7072500000</v>
      </c>
      <c r="X36" s="1" t="str">
        <f>TEXT(Tabella2[[#This Row],[imp_lotto]],0)</f>
        <v>7072500000</v>
      </c>
      <c r="Y36" s="1" t="str">
        <f>Tabella2[[#This Row],[cig]]</f>
        <v>7878768508</v>
      </c>
      <c r="Z36" s="1" t="str">
        <f>TEXT(Tabella2[[#This Row],[fattura]],0)</f>
        <v>7878768508</v>
      </c>
      <c r="AA36" s="5" t="s">
        <v>27</v>
      </c>
      <c r="AB36" s="5" t="str">
        <f t="shared" si="5"/>
        <v>2925735</v>
      </c>
      <c r="AC36" s="5" t="str">
        <f>TEXT(Tabella2[[#This Row],[codice_pubblicazione_esito]],0)</f>
        <v>2925735</v>
      </c>
      <c r="AD36" s="6">
        <f>Tabella2[[#This Row],[data_scadenza_gara]]-90</f>
        <v>43794.041666666664</v>
      </c>
      <c r="AE36" s="6">
        <f>Tabella2[[#This Row],[data_pubblicazione_esito]]-30</f>
        <v>43884.041666666664</v>
      </c>
      <c r="AF36" s="6">
        <v>43914.041666666664</v>
      </c>
      <c r="AG36" s="6">
        <v>43900.041666666664</v>
      </c>
      <c r="AH36" s="6">
        <v>43921.462671516201</v>
      </c>
      <c r="AI36" s="5" t="s">
        <v>25</v>
      </c>
      <c r="AJ36" s="16">
        <f t="shared" si="6"/>
        <v>543387570</v>
      </c>
      <c r="AK36" s="5" t="str">
        <f t="shared" si="7"/>
        <v>543387570</v>
      </c>
      <c r="AL36" s="5" t="s">
        <v>158</v>
      </c>
      <c r="AM36" s="11" t="s">
        <v>37</v>
      </c>
      <c r="AN36" s="23" t="str">
        <f>TEXT(Tabella2[[#This Row],[cf_aggiudicatario]],0)</f>
        <v>2173550282</v>
      </c>
      <c r="AO36" s="13" t="str">
        <f>_xlfn.CONCAT(Tabella2[[#This Row],[cig]],"-",Tabella2[[#This Row],[cf_aggiudicatario]])</f>
        <v>7878768508-02173550282</v>
      </c>
    </row>
    <row r="37" spans="1:41" x14ac:dyDescent="0.2">
      <c r="A37" s="2">
        <v>585147</v>
      </c>
      <c r="B37" s="2" t="str">
        <f>TEXT(Tabella2[[#This Row],[id_gara]],0)</f>
        <v>585147</v>
      </c>
      <c r="C37" s="3" t="s">
        <v>145</v>
      </c>
      <c r="D37" s="3">
        <f t="shared" si="4"/>
        <v>1755441</v>
      </c>
      <c r="E37" s="3" t="str">
        <f>TEXT(Tabella2[[#This Row],[codice_pubblicazione_bando]],0)</f>
        <v>1755441</v>
      </c>
      <c r="F37" s="3" t="s">
        <v>35</v>
      </c>
      <c r="G37" s="2">
        <v>973861170000</v>
      </c>
      <c r="H37" s="2" t="str">
        <f>TEXT(Tabella2[[#This Row],[importo_gara]],0)</f>
        <v>973861170000</v>
      </c>
      <c r="I37" s="2">
        <v>15</v>
      </c>
      <c r="J37" s="3" t="s">
        <v>137</v>
      </c>
      <c r="K37" s="3" t="s">
        <v>138</v>
      </c>
      <c r="L37" s="2">
        <v>2218910715</v>
      </c>
      <c r="M37" s="2" t="str">
        <f>TEXT(Tabella2[[#This Row],[codice_fiscale_stazione_appaltante]],0)</f>
        <v>2218910715</v>
      </c>
      <c r="N37" s="3" t="s">
        <v>139</v>
      </c>
      <c r="O37" s="3" t="s">
        <v>31</v>
      </c>
      <c r="P37" s="2">
        <v>16071024</v>
      </c>
      <c r="Q37" s="2" t="str">
        <f>TEXT(Tabella2[[#This Row],[codice_istat_stazione_appaltante]],0)</f>
        <v>16071024</v>
      </c>
      <c r="R37" s="3" t="s">
        <v>24</v>
      </c>
      <c r="S37" s="3" t="s">
        <v>165</v>
      </c>
      <c r="T37" s="3" t="s">
        <v>166</v>
      </c>
      <c r="U37" s="3" t="s">
        <v>26</v>
      </c>
      <c r="V37" s="3" t="s">
        <v>362</v>
      </c>
      <c r="W37" s="2">
        <v>16601400000</v>
      </c>
      <c r="X37" s="2" t="str">
        <f>TEXT(Tabella2[[#This Row],[imp_lotto]],0)</f>
        <v>16601400000</v>
      </c>
      <c r="Y37" s="2" t="str">
        <f>Tabella2[[#This Row],[cig]]</f>
        <v>787878316A</v>
      </c>
      <c r="Z37" s="2" t="str">
        <f>TEXT(Tabella2[[#This Row],[fattura]],0)</f>
        <v>787878316A</v>
      </c>
      <c r="AA37" s="3" t="s">
        <v>27</v>
      </c>
      <c r="AB37" s="3" t="str">
        <f t="shared" si="5"/>
        <v>2925735</v>
      </c>
      <c r="AC37" s="3" t="str">
        <f>TEXT(Tabella2[[#This Row],[codice_pubblicazione_esito]],0)</f>
        <v>2925735</v>
      </c>
      <c r="AD37" s="4">
        <f>Tabella2[[#This Row],[data_scadenza_gara]]-90</f>
        <v>43794.041666666664</v>
      </c>
      <c r="AE37" s="4">
        <f>Tabella2[[#This Row],[data_pubblicazione_esito]]-30</f>
        <v>43884.041666666664</v>
      </c>
      <c r="AF37" s="4">
        <v>43914.041666666664</v>
      </c>
      <c r="AG37" s="4">
        <v>43900.041666666664</v>
      </c>
      <c r="AH37" s="4">
        <v>43921.466786724537</v>
      </c>
      <c r="AI37" s="3" t="s">
        <v>25</v>
      </c>
      <c r="AJ37" s="17">
        <f t="shared" si="6"/>
        <v>626510188</v>
      </c>
      <c r="AK37" s="3" t="str">
        <f t="shared" si="7"/>
        <v>626510188</v>
      </c>
      <c r="AL37" s="3" t="s">
        <v>167</v>
      </c>
      <c r="AM37" s="10" t="s">
        <v>168</v>
      </c>
      <c r="AN37" s="22" t="str">
        <f>TEXT(Tabella2[[#This Row],[cf_aggiudicatario]],0)</f>
        <v>2506040753</v>
      </c>
      <c r="AO37" s="13" t="str">
        <f>_xlfn.CONCAT(Tabella2[[#This Row],[cig]],"-",Tabella2[[#This Row],[cf_aggiudicatario]])</f>
        <v>787878316A-02506040753</v>
      </c>
    </row>
    <row r="38" spans="1:41" x14ac:dyDescent="0.2">
      <c r="A38" s="1">
        <v>585147</v>
      </c>
      <c r="B38" s="1" t="str">
        <f>TEXT(Tabella2[[#This Row],[id_gara]],0)</f>
        <v>585147</v>
      </c>
      <c r="C38" s="5" t="s">
        <v>145</v>
      </c>
      <c r="D38" s="5">
        <f t="shared" si="4"/>
        <v>1755441</v>
      </c>
      <c r="E38" s="5" t="str">
        <f>TEXT(Tabella2[[#This Row],[codice_pubblicazione_bando]],0)</f>
        <v>1755441</v>
      </c>
      <c r="F38" s="5" t="s">
        <v>35</v>
      </c>
      <c r="G38" s="1">
        <v>973861170000</v>
      </c>
      <c r="H38" s="1" t="str">
        <f>TEXT(Tabella2[[#This Row],[importo_gara]],0)</f>
        <v>973861170000</v>
      </c>
      <c r="I38" s="1">
        <v>15</v>
      </c>
      <c r="J38" s="5" t="s">
        <v>137</v>
      </c>
      <c r="K38" s="5" t="s">
        <v>138</v>
      </c>
      <c r="L38" s="1">
        <v>2218910715</v>
      </c>
      <c r="M38" s="1" t="str">
        <f>TEXT(Tabella2[[#This Row],[codice_fiscale_stazione_appaltante]],0)</f>
        <v>2218910715</v>
      </c>
      <c r="N38" s="5" t="s">
        <v>139</v>
      </c>
      <c r="O38" s="5" t="s">
        <v>31</v>
      </c>
      <c r="P38" s="1">
        <v>16071024</v>
      </c>
      <c r="Q38" s="1" t="str">
        <f>TEXT(Tabella2[[#This Row],[codice_istat_stazione_appaltante]],0)</f>
        <v>16071024</v>
      </c>
      <c r="R38" s="5" t="s">
        <v>24</v>
      </c>
      <c r="S38" s="5" t="s">
        <v>169</v>
      </c>
      <c r="T38" s="5" t="s">
        <v>170</v>
      </c>
      <c r="U38" s="5" t="s">
        <v>26</v>
      </c>
      <c r="V38" s="5" t="s">
        <v>362</v>
      </c>
      <c r="W38" s="1">
        <v>15486360000</v>
      </c>
      <c r="X38" s="1" t="str">
        <f>TEXT(Tabella2[[#This Row],[imp_lotto]],0)</f>
        <v>15486360000</v>
      </c>
      <c r="Y38" s="1" t="str">
        <f>Tabella2[[#This Row],[cig]]</f>
        <v>7878785310</v>
      </c>
      <c r="Z38" s="1" t="str">
        <f>TEXT(Tabella2[[#This Row],[fattura]],0)</f>
        <v>7878785310</v>
      </c>
      <c r="AA38" s="5" t="s">
        <v>27</v>
      </c>
      <c r="AB38" s="5" t="str">
        <f t="shared" si="5"/>
        <v>2925735</v>
      </c>
      <c r="AC38" s="5" t="str">
        <f>TEXT(Tabella2[[#This Row],[codice_pubblicazione_esito]],0)</f>
        <v>2925735</v>
      </c>
      <c r="AD38" s="6">
        <f>Tabella2[[#This Row],[data_scadenza_gara]]-90</f>
        <v>43794.041666666664</v>
      </c>
      <c r="AE38" s="6">
        <f>Tabella2[[#This Row],[data_pubblicazione_esito]]-30</f>
        <v>43884.041666666664</v>
      </c>
      <c r="AF38" s="6">
        <v>43914.041666666664</v>
      </c>
      <c r="AG38" s="6">
        <v>43900.041666666664</v>
      </c>
      <c r="AH38" s="6">
        <v>43921.459468553243</v>
      </c>
      <c r="AI38" s="5" t="s">
        <v>25</v>
      </c>
      <c r="AJ38" s="16">
        <f t="shared" si="6"/>
        <v>2838240251</v>
      </c>
      <c r="AK38" s="5" t="str">
        <f t="shared" si="7"/>
        <v>2838240251</v>
      </c>
      <c r="AL38" s="5" t="s">
        <v>34</v>
      </c>
      <c r="AM38" s="11" t="s">
        <v>171</v>
      </c>
      <c r="AN38" s="23" t="str">
        <f>TEXT(Tabella2[[#This Row],[cf_aggiudicatario]],0)</f>
        <v>11352961004</v>
      </c>
      <c r="AO38" s="13" t="str">
        <f>_xlfn.CONCAT(Tabella2[[#This Row],[cig]],"-",Tabella2[[#This Row],[cf_aggiudicatario]])</f>
        <v>7878785310-11352961004</v>
      </c>
    </row>
    <row r="39" spans="1:41" x14ac:dyDescent="0.2">
      <c r="A39" s="2">
        <v>585147</v>
      </c>
      <c r="B39" s="2" t="str">
        <f>TEXT(Tabella2[[#This Row],[id_gara]],0)</f>
        <v>585147</v>
      </c>
      <c r="C39" s="3" t="s">
        <v>145</v>
      </c>
      <c r="D39" s="3">
        <f t="shared" si="4"/>
        <v>1755441</v>
      </c>
      <c r="E39" s="3" t="str">
        <f>TEXT(Tabella2[[#This Row],[codice_pubblicazione_bando]],0)</f>
        <v>1755441</v>
      </c>
      <c r="F39" s="3" t="s">
        <v>35</v>
      </c>
      <c r="G39" s="2">
        <v>973861170000</v>
      </c>
      <c r="H39" s="2" t="str">
        <f>TEXT(Tabella2[[#This Row],[importo_gara]],0)</f>
        <v>973861170000</v>
      </c>
      <c r="I39" s="2">
        <v>15</v>
      </c>
      <c r="J39" s="3" t="s">
        <v>137</v>
      </c>
      <c r="K39" s="3" t="s">
        <v>138</v>
      </c>
      <c r="L39" s="2">
        <v>2218910715</v>
      </c>
      <c r="M39" s="2" t="str">
        <f>TEXT(Tabella2[[#This Row],[codice_fiscale_stazione_appaltante]],0)</f>
        <v>2218910715</v>
      </c>
      <c r="N39" s="3" t="s">
        <v>139</v>
      </c>
      <c r="O39" s="3" t="s">
        <v>31</v>
      </c>
      <c r="P39" s="2">
        <v>16071024</v>
      </c>
      <c r="Q39" s="2" t="str">
        <f>TEXT(Tabella2[[#This Row],[codice_istat_stazione_appaltante]],0)</f>
        <v>16071024</v>
      </c>
      <c r="R39" s="3" t="s">
        <v>24</v>
      </c>
      <c r="S39" s="3" t="s">
        <v>172</v>
      </c>
      <c r="T39" s="3" t="s">
        <v>173</v>
      </c>
      <c r="U39" s="3" t="s">
        <v>26</v>
      </c>
      <c r="V39" s="3" t="s">
        <v>362</v>
      </c>
      <c r="W39" s="2">
        <v>2691000000</v>
      </c>
      <c r="X39" s="2" t="str">
        <f>TEXT(Tabella2[[#This Row],[imp_lotto]],0)</f>
        <v>2691000000</v>
      </c>
      <c r="Y39" s="2" t="str">
        <f>Tabella2[[#This Row],[cig]]</f>
        <v>78787874B6</v>
      </c>
      <c r="Z39" s="2" t="str">
        <f>TEXT(Tabella2[[#This Row],[fattura]],0)</f>
        <v>78787874B6</v>
      </c>
      <c r="AA39" s="3" t="s">
        <v>27</v>
      </c>
      <c r="AB39" s="3" t="str">
        <f t="shared" si="5"/>
        <v>2925735</v>
      </c>
      <c r="AC39" s="3" t="str">
        <f>TEXT(Tabella2[[#This Row],[codice_pubblicazione_esito]],0)</f>
        <v>2925735</v>
      </c>
      <c r="AD39" s="4">
        <f>Tabella2[[#This Row],[data_scadenza_gara]]-90</f>
        <v>43794.041666666664</v>
      </c>
      <c r="AE39" s="4">
        <f>Tabella2[[#This Row],[data_pubblicazione_esito]]-30</f>
        <v>43884.041666666664</v>
      </c>
      <c r="AF39" s="4">
        <v>43914.041666666664</v>
      </c>
      <c r="AG39" s="4">
        <v>43900.041666666664</v>
      </c>
      <c r="AH39" s="4">
        <v>43921.467035775466</v>
      </c>
      <c r="AI39" s="3" t="s">
        <v>25</v>
      </c>
      <c r="AJ39" s="17">
        <f t="shared" si="6"/>
        <v>2838240251</v>
      </c>
      <c r="AK39" s="3" t="str">
        <f t="shared" si="7"/>
        <v>2838240251</v>
      </c>
      <c r="AL39" s="3" t="s">
        <v>34</v>
      </c>
      <c r="AM39" s="10" t="s">
        <v>171</v>
      </c>
      <c r="AN39" s="22" t="str">
        <f>TEXT(Tabella2[[#This Row],[cf_aggiudicatario]],0)</f>
        <v>11352961004</v>
      </c>
      <c r="AO39" s="13" t="str">
        <f>_xlfn.CONCAT(Tabella2[[#This Row],[cig]],"-",Tabella2[[#This Row],[cf_aggiudicatario]])</f>
        <v>78787874B6-11352961004</v>
      </c>
    </row>
    <row r="40" spans="1:41" x14ac:dyDescent="0.2">
      <c r="A40" s="1">
        <v>585147</v>
      </c>
      <c r="B40" s="1" t="str">
        <f>TEXT(Tabella2[[#This Row],[id_gara]],0)</f>
        <v>585147</v>
      </c>
      <c r="C40" s="5" t="s">
        <v>145</v>
      </c>
      <c r="D40" s="5">
        <f t="shared" si="4"/>
        <v>1755441</v>
      </c>
      <c r="E40" s="5" t="str">
        <f>TEXT(Tabella2[[#This Row],[codice_pubblicazione_bando]],0)</f>
        <v>1755441</v>
      </c>
      <c r="F40" s="5" t="s">
        <v>35</v>
      </c>
      <c r="G40" s="1">
        <v>973861170000</v>
      </c>
      <c r="H40" s="1" t="str">
        <f>TEXT(Tabella2[[#This Row],[importo_gara]],0)</f>
        <v>973861170000</v>
      </c>
      <c r="I40" s="1">
        <v>15</v>
      </c>
      <c r="J40" s="5" t="s">
        <v>137</v>
      </c>
      <c r="K40" s="5" t="s">
        <v>138</v>
      </c>
      <c r="L40" s="1">
        <v>2218910715</v>
      </c>
      <c r="M40" s="1" t="str">
        <f>TEXT(Tabella2[[#This Row],[codice_fiscale_stazione_appaltante]],0)</f>
        <v>2218910715</v>
      </c>
      <c r="N40" s="5" t="s">
        <v>139</v>
      </c>
      <c r="O40" s="5" t="s">
        <v>31</v>
      </c>
      <c r="P40" s="1">
        <v>16071024</v>
      </c>
      <c r="Q40" s="1" t="str">
        <f>TEXT(Tabella2[[#This Row],[codice_istat_stazione_appaltante]],0)</f>
        <v>16071024</v>
      </c>
      <c r="R40" s="5" t="s">
        <v>24</v>
      </c>
      <c r="S40" s="5" t="s">
        <v>174</v>
      </c>
      <c r="T40" s="5" t="s">
        <v>175</v>
      </c>
      <c r="U40" s="5" t="s">
        <v>26</v>
      </c>
      <c r="V40" s="5" t="s">
        <v>362</v>
      </c>
      <c r="W40" s="1">
        <v>73692000000</v>
      </c>
      <c r="X40" s="1" t="str">
        <f>TEXT(Tabella2[[#This Row],[imp_lotto]],0)</f>
        <v>73692000000</v>
      </c>
      <c r="Y40" s="1" t="str">
        <f>Tabella2[[#This Row],[cig]]</f>
        <v>787879072F</v>
      </c>
      <c r="Z40" s="1" t="str">
        <f>TEXT(Tabella2[[#This Row],[fattura]],0)</f>
        <v>787879072F</v>
      </c>
      <c r="AA40" s="5" t="s">
        <v>27</v>
      </c>
      <c r="AB40" s="5" t="str">
        <f t="shared" si="5"/>
        <v>2925735</v>
      </c>
      <c r="AC40" s="5" t="str">
        <f>TEXT(Tabella2[[#This Row],[codice_pubblicazione_esito]],0)</f>
        <v>2925735</v>
      </c>
      <c r="AD40" s="6">
        <f>Tabella2[[#This Row],[data_scadenza_gara]]-90</f>
        <v>43794.041666666664</v>
      </c>
      <c r="AE40" s="6">
        <f>Tabella2[[#This Row],[data_pubblicazione_esito]]-30</f>
        <v>43884.041666666664</v>
      </c>
      <c r="AF40" s="6">
        <v>43914.041666666664</v>
      </c>
      <c r="AG40" s="6">
        <v>43900.041666666664</v>
      </c>
      <c r="AH40" s="6">
        <v>43921.467265219908</v>
      </c>
      <c r="AI40" s="5" t="s">
        <v>25</v>
      </c>
      <c r="AJ40" s="16">
        <f t="shared" si="6"/>
        <v>110045136</v>
      </c>
      <c r="AK40" s="5" t="str">
        <f t="shared" si="7"/>
        <v>110045136</v>
      </c>
      <c r="AL40" s="5" t="s">
        <v>48</v>
      </c>
      <c r="AM40" s="11" t="s">
        <v>49</v>
      </c>
      <c r="AN40" s="23" t="str">
        <f>TEXT(Tabella2[[#This Row],[cf_aggiudicatario]],0)</f>
        <v>440180545</v>
      </c>
      <c r="AO40" s="13" t="str">
        <f>_xlfn.CONCAT(Tabella2[[#This Row],[cig]],"-",Tabella2[[#This Row],[cf_aggiudicatario]])</f>
        <v>787879072F-00440180545</v>
      </c>
    </row>
    <row r="41" spans="1:41" x14ac:dyDescent="0.2">
      <c r="A41" s="2">
        <v>585147</v>
      </c>
      <c r="B41" s="2" t="str">
        <f>TEXT(Tabella2[[#This Row],[id_gara]],0)</f>
        <v>585147</v>
      </c>
      <c r="C41" s="3" t="s">
        <v>145</v>
      </c>
      <c r="D41" s="3">
        <f t="shared" si="4"/>
        <v>1755441</v>
      </c>
      <c r="E41" s="3" t="str">
        <f>TEXT(Tabella2[[#This Row],[codice_pubblicazione_bando]],0)</f>
        <v>1755441</v>
      </c>
      <c r="F41" s="3" t="s">
        <v>35</v>
      </c>
      <c r="G41" s="2">
        <v>973861170000</v>
      </c>
      <c r="H41" s="2" t="str">
        <f>TEXT(Tabella2[[#This Row],[importo_gara]],0)</f>
        <v>973861170000</v>
      </c>
      <c r="I41" s="2">
        <v>15</v>
      </c>
      <c r="J41" s="3" t="s">
        <v>137</v>
      </c>
      <c r="K41" s="3" t="s">
        <v>138</v>
      </c>
      <c r="L41" s="2">
        <v>2218910715</v>
      </c>
      <c r="M41" s="2" t="str">
        <f>TEXT(Tabella2[[#This Row],[codice_fiscale_stazione_appaltante]],0)</f>
        <v>2218910715</v>
      </c>
      <c r="N41" s="3" t="s">
        <v>139</v>
      </c>
      <c r="O41" s="3" t="s">
        <v>31</v>
      </c>
      <c r="P41" s="2">
        <v>16071024</v>
      </c>
      <c r="Q41" s="2" t="str">
        <f>TEXT(Tabella2[[#This Row],[codice_istat_stazione_appaltante]],0)</f>
        <v>16071024</v>
      </c>
      <c r="R41" s="3" t="s">
        <v>24</v>
      </c>
      <c r="S41" s="3" t="s">
        <v>176</v>
      </c>
      <c r="T41" s="3" t="s">
        <v>177</v>
      </c>
      <c r="U41" s="3" t="s">
        <v>26</v>
      </c>
      <c r="V41" s="3" t="s">
        <v>362</v>
      </c>
      <c r="W41" s="2">
        <v>5685600000</v>
      </c>
      <c r="X41" s="2" t="str">
        <f>TEXT(Tabella2[[#This Row],[imp_lotto]],0)</f>
        <v>5685600000</v>
      </c>
      <c r="Y41" s="2" t="str">
        <f>Tabella2[[#This Row],[cig]]</f>
        <v>7878802118</v>
      </c>
      <c r="Z41" s="2" t="str">
        <f>TEXT(Tabella2[[#This Row],[fattura]],0)</f>
        <v>7878802118</v>
      </c>
      <c r="AA41" s="3" t="s">
        <v>27</v>
      </c>
      <c r="AB41" s="3" t="str">
        <f t="shared" si="5"/>
        <v>2925735</v>
      </c>
      <c r="AC41" s="3" t="str">
        <f>TEXT(Tabella2[[#This Row],[codice_pubblicazione_esito]],0)</f>
        <v>2925735</v>
      </c>
      <c r="AD41" s="4">
        <f>Tabella2[[#This Row],[data_scadenza_gara]]-90</f>
        <v>43794.041666666664</v>
      </c>
      <c r="AE41" s="4">
        <f>Tabella2[[#This Row],[data_pubblicazione_esito]]-30</f>
        <v>43884.041666666664</v>
      </c>
      <c r="AF41" s="4">
        <v>43914.041666666664</v>
      </c>
      <c r="AG41" s="4">
        <v>43900.041666666664</v>
      </c>
      <c r="AH41" s="4">
        <v>43921.467537662036</v>
      </c>
      <c r="AI41" s="3" t="s">
        <v>25</v>
      </c>
      <c r="AJ41" s="17">
        <f t="shared" si="6"/>
        <v>543387570</v>
      </c>
      <c r="AK41" s="3" t="str">
        <f t="shared" si="7"/>
        <v>543387570</v>
      </c>
      <c r="AL41" s="3" t="s">
        <v>158</v>
      </c>
      <c r="AM41" s="10" t="s">
        <v>37</v>
      </c>
      <c r="AN41" s="22" t="str">
        <f>TEXT(Tabella2[[#This Row],[cf_aggiudicatario]],0)</f>
        <v>2173550282</v>
      </c>
      <c r="AO41" s="13" t="str">
        <f>_xlfn.CONCAT(Tabella2[[#This Row],[cig]],"-",Tabella2[[#This Row],[cf_aggiudicatario]])</f>
        <v>7878802118-02173550282</v>
      </c>
    </row>
    <row r="42" spans="1:41" x14ac:dyDescent="0.2">
      <c r="A42" s="1">
        <v>591809</v>
      </c>
      <c r="B42" s="1" t="str">
        <f>TEXT(Tabella2[[#This Row],[id_gara]],0)</f>
        <v>591809</v>
      </c>
      <c r="C42" s="5" t="s">
        <v>364</v>
      </c>
      <c r="D42" s="5">
        <f t="shared" si="4"/>
        <v>1775427</v>
      </c>
      <c r="E42" s="5" t="str">
        <f>TEXT(Tabella2[[#This Row],[codice_pubblicazione_bando]],0)</f>
        <v>1775427</v>
      </c>
      <c r="F42" s="5" t="s">
        <v>133</v>
      </c>
      <c r="G42" s="1">
        <v>4500000000</v>
      </c>
      <c r="H42" s="1" t="str">
        <f>TEXT(Tabella2[[#This Row],[importo_gara]],0)</f>
        <v>4500000000</v>
      </c>
      <c r="I42" s="1">
        <v>1</v>
      </c>
      <c r="J42" s="5" t="s">
        <v>179</v>
      </c>
      <c r="K42" s="5" t="s">
        <v>180</v>
      </c>
      <c r="L42" s="1">
        <v>4721290874</v>
      </c>
      <c r="M42" s="1" t="str">
        <f>TEXT(Tabella2[[#This Row],[codice_fiscale_stazione_appaltante]],0)</f>
        <v>4721290874</v>
      </c>
      <c r="N42" s="5" t="s">
        <v>181</v>
      </c>
      <c r="O42" s="5" t="s">
        <v>29</v>
      </c>
      <c r="P42" s="1">
        <v>19087015</v>
      </c>
      <c r="Q42" s="1" t="str">
        <f>TEXT(Tabella2[[#This Row],[codice_istat_stazione_appaltante]],0)</f>
        <v>19087015</v>
      </c>
      <c r="R42" s="5" t="s">
        <v>24</v>
      </c>
      <c r="S42" s="5" t="s">
        <v>182</v>
      </c>
      <c r="T42" s="5" t="s">
        <v>364</v>
      </c>
      <c r="U42" s="5" t="s">
        <v>54</v>
      </c>
      <c r="V42" s="5" t="s">
        <v>362</v>
      </c>
      <c r="W42" s="1">
        <v>4500000000</v>
      </c>
      <c r="X42" s="1" t="str">
        <f>TEXT(Tabella2[[#This Row],[imp_lotto]],0)</f>
        <v>4500000000</v>
      </c>
      <c r="Y42" s="1" t="str">
        <f>Tabella2[[#This Row],[cig]]</f>
        <v>7921918D87</v>
      </c>
      <c r="Z42" s="1" t="str">
        <f>TEXT(Tabella2[[#This Row],[fattura]],0)</f>
        <v>7921918D87</v>
      </c>
      <c r="AA42" s="5" t="s">
        <v>27</v>
      </c>
      <c r="AB42" s="5" t="str">
        <f t="shared" si="5"/>
        <v>2959045</v>
      </c>
      <c r="AC42" s="5" t="str">
        <f>TEXT(Tabella2[[#This Row],[codice_pubblicazione_esito]],0)</f>
        <v>2959045</v>
      </c>
      <c r="AD42" s="6">
        <f>Tabella2[[#This Row],[data_scadenza_gara]]-90</f>
        <v>43818.083333333336</v>
      </c>
      <c r="AE42" s="6">
        <f>Tabella2[[#This Row],[data_pubblicazione_esito]]-30</f>
        <v>43908.083333333336</v>
      </c>
      <c r="AF42" s="6">
        <v>43938.083333333336</v>
      </c>
      <c r="AG42" s="6">
        <v>43900.041666666664</v>
      </c>
      <c r="AH42" s="6">
        <v>43942.522626238424</v>
      </c>
      <c r="AI42" s="5" t="s">
        <v>25</v>
      </c>
      <c r="AJ42" s="16">
        <f t="shared" si="6"/>
        <v>888227718</v>
      </c>
      <c r="AK42" s="5" t="str">
        <f t="shared" si="7"/>
        <v>888227718</v>
      </c>
      <c r="AL42" s="5" t="s">
        <v>183</v>
      </c>
      <c r="AM42" s="11" t="s">
        <v>184</v>
      </c>
      <c r="AN42" s="23" t="str">
        <f>TEXT(Tabella2[[#This Row],[cf_aggiudicatario]],0)</f>
        <v>3552910873</v>
      </c>
      <c r="AO42" s="13" t="str">
        <f>_xlfn.CONCAT(Tabella2[[#This Row],[cig]],"-",Tabella2[[#This Row],[cf_aggiudicatario]])</f>
        <v>7921918D87-03552910873</v>
      </c>
    </row>
    <row r="43" spans="1:41" x14ac:dyDescent="0.2">
      <c r="A43" s="1">
        <v>650502</v>
      </c>
      <c r="B43" s="1" t="str">
        <f>TEXT(Tabella2[[#This Row],[id_gara]],0)</f>
        <v>650502</v>
      </c>
      <c r="C43" s="5" t="s">
        <v>384</v>
      </c>
      <c r="D43" s="5">
        <f t="shared" si="4"/>
        <v>1951506</v>
      </c>
      <c r="E43" s="5" t="str">
        <f>TEXT(Tabella2[[#This Row],[codice_pubblicazione_bando]],0)</f>
        <v>1951506</v>
      </c>
      <c r="F43" s="5" t="s">
        <v>23</v>
      </c>
      <c r="G43" s="1">
        <v>27000000000</v>
      </c>
      <c r="H43" s="1" t="str">
        <f>TEXT(Tabella2[[#This Row],[importo_gara]],0)</f>
        <v>27000000000</v>
      </c>
      <c r="I43" s="1">
        <v>1</v>
      </c>
      <c r="J43" s="5" t="s">
        <v>195</v>
      </c>
      <c r="K43" s="5" t="s">
        <v>196</v>
      </c>
      <c r="L43" s="1">
        <v>5841780827</v>
      </c>
      <c r="M43" s="1" t="str">
        <f>TEXT(Tabella2[[#This Row],[codice_fiscale_stazione_appaltante]],0)</f>
        <v>5841780827</v>
      </c>
      <c r="N43" s="5" t="s">
        <v>197</v>
      </c>
      <c r="O43" s="5" t="s">
        <v>43</v>
      </c>
      <c r="P43" s="1">
        <v>19082053</v>
      </c>
      <c r="Q43" s="1" t="str">
        <f>TEXT(Tabella2[[#This Row],[codice_istat_stazione_appaltante]],0)</f>
        <v>19082053</v>
      </c>
      <c r="R43" s="5" t="s">
        <v>24</v>
      </c>
      <c r="S43" s="5" t="s">
        <v>202</v>
      </c>
      <c r="T43" s="5" t="s">
        <v>384</v>
      </c>
      <c r="U43" s="3" t="s">
        <v>26</v>
      </c>
      <c r="V43" s="5" t="s">
        <v>362</v>
      </c>
      <c r="W43" s="1">
        <v>27000000000</v>
      </c>
      <c r="X43" s="1" t="str">
        <f>TEXT(Tabella2[[#This Row],[imp_lotto]],0)</f>
        <v>27000000000</v>
      </c>
      <c r="Y43" s="1" t="str">
        <f>Tabella2[[#This Row],[cig]]</f>
        <v>8027915D05</v>
      </c>
      <c r="Z43" s="1" t="str">
        <f>TEXT(Tabella2[[#This Row],[fattura]],0)</f>
        <v>8027915D05</v>
      </c>
      <c r="AA43" s="5" t="s">
        <v>27</v>
      </c>
      <c r="AB43" s="5" t="str">
        <f t="shared" si="5"/>
        <v>3252510</v>
      </c>
      <c r="AC43" s="5" t="str">
        <f>TEXT(Tabella2[[#This Row],[codice_pubblicazione_esito]],0)</f>
        <v>3252510</v>
      </c>
      <c r="AD43" s="6">
        <f>Tabella2[[#This Row],[data_scadenza_gara]]-90</f>
        <v>43748.041666666664</v>
      </c>
      <c r="AE43" s="6">
        <f>Tabella2[[#This Row],[data_pubblicazione_esito]]-30</f>
        <v>43838.041666666664</v>
      </c>
      <c r="AF43" s="6">
        <v>43868.041666666664</v>
      </c>
      <c r="AG43" s="6">
        <v>43860.041666666664</v>
      </c>
      <c r="AH43" s="6">
        <v>43990.495705300928</v>
      </c>
      <c r="AI43" s="5" t="s">
        <v>25</v>
      </c>
      <c r="AJ43" s="16">
        <f t="shared" si="6"/>
        <v>536180197</v>
      </c>
      <c r="AK43" s="5" t="str">
        <f t="shared" si="7"/>
        <v>536180197</v>
      </c>
      <c r="AL43" s="5" t="s">
        <v>203</v>
      </c>
      <c r="AM43" s="11" t="s">
        <v>204</v>
      </c>
      <c r="AN43" s="23" t="str">
        <f>TEXT(Tabella2[[#This Row],[cf_aggiudicatario]],0)</f>
        <v>2144720790</v>
      </c>
      <c r="AO43" s="13" t="str">
        <f>_xlfn.CONCAT(Tabella2[[#This Row],[cig]],"-",Tabella2[[#This Row],[cf_aggiudicatario]])</f>
        <v>8027915D05-02144720790</v>
      </c>
    </row>
    <row r="44" spans="1:41" x14ac:dyDescent="0.2">
      <c r="A44" s="2">
        <v>662745</v>
      </c>
      <c r="B44" s="2" t="str">
        <f>TEXT(Tabella2[[#This Row],[id_gara]],0)</f>
        <v>662745</v>
      </c>
      <c r="C44" s="3" t="s">
        <v>208</v>
      </c>
      <c r="D44" s="3">
        <f t="shared" si="4"/>
        <v>1988235</v>
      </c>
      <c r="E44" s="3" t="str">
        <f>TEXT(Tabella2[[#This Row],[codice_pubblicazione_bando]],0)</f>
        <v>1988235</v>
      </c>
      <c r="F44" s="3" t="s">
        <v>23</v>
      </c>
      <c r="G44" s="2">
        <v>22000000000</v>
      </c>
      <c r="H44" s="2" t="str">
        <f>TEXT(Tabella2[[#This Row],[importo_gara]],0)</f>
        <v>22000000000</v>
      </c>
      <c r="I44" s="2">
        <v>2</v>
      </c>
      <c r="J44" s="3" t="s">
        <v>179</v>
      </c>
      <c r="K44" s="3" t="s">
        <v>180</v>
      </c>
      <c r="L44" s="2">
        <v>4721290874</v>
      </c>
      <c r="M44" s="2" t="str">
        <f>TEXT(Tabella2[[#This Row],[codice_fiscale_stazione_appaltante]],0)</f>
        <v>4721290874</v>
      </c>
      <c r="N44" s="3" t="s">
        <v>181</v>
      </c>
      <c r="O44" s="3" t="s">
        <v>29</v>
      </c>
      <c r="P44" s="2">
        <v>19087015</v>
      </c>
      <c r="Q44" s="2" t="str">
        <f>TEXT(Tabella2[[#This Row],[codice_istat_stazione_appaltante]],0)</f>
        <v>19087015</v>
      </c>
      <c r="R44" s="3" t="s">
        <v>24</v>
      </c>
      <c r="S44" s="3" t="s">
        <v>209</v>
      </c>
      <c r="T44" s="3" t="s">
        <v>210</v>
      </c>
      <c r="U44" s="3" t="s">
        <v>26</v>
      </c>
      <c r="V44" s="3" t="s">
        <v>362</v>
      </c>
      <c r="W44" s="2">
        <v>5000000000</v>
      </c>
      <c r="X44" s="2" t="str">
        <f>TEXT(Tabella2[[#This Row],[imp_lotto]],0)</f>
        <v>5000000000</v>
      </c>
      <c r="Y44" s="2" t="str">
        <f>Tabella2[[#This Row],[cig]]</f>
        <v>80902930FD</v>
      </c>
      <c r="Z44" s="2" t="str">
        <f>TEXT(Tabella2[[#This Row],[fattura]],0)</f>
        <v>80902930FD</v>
      </c>
      <c r="AA44" s="3" t="s">
        <v>27</v>
      </c>
      <c r="AB44" s="3" t="str">
        <f t="shared" si="5"/>
        <v>3313725</v>
      </c>
      <c r="AC44" s="3" t="str">
        <f>TEXT(Tabella2[[#This Row],[codice_pubblicazione_esito]],0)</f>
        <v>3313725</v>
      </c>
      <c r="AD44" s="4">
        <f>Tabella2[[#This Row],[data_scadenza_gara]]-90</f>
        <v>43744.041666666664</v>
      </c>
      <c r="AE44" s="4">
        <f>Tabella2[[#This Row],[data_pubblicazione_esito]]-30</f>
        <v>43834.041666666664</v>
      </c>
      <c r="AF44" s="4">
        <v>43864.041666666664</v>
      </c>
      <c r="AG44" s="4">
        <v>43858.041666666664</v>
      </c>
      <c r="AH44" s="4">
        <v>43873.574791967592</v>
      </c>
      <c r="AI44" s="3" t="s">
        <v>25</v>
      </c>
      <c r="AJ44" s="17">
        <f t="shared" si="6"/>
        <v>888227718</v>
      </c>
      <c r="AK44" s="3" t="str">
        <f t="shared" si="7"/>
        <v>888227718</v>
      </c>
      <c r="AL44" s="3" t="s">
        <v>183</v>
      </c>
      <c r="AM44" s="10" t="s">
        <v>184</v>
      </c>
      <c r="AN44" s="22" t="str">
        <f>TEXT(Tabella2[[#This Row],[cf_aggiudicatario]],0)</f>
        <v>3552910873</v>
      </c>
      <c r="AO44" s="13" t="str">
        <f>_xlfn.CONCAT(Tabella2[[#This Row],[cig]],"-",Tabella2[[#This Row],[cf_aggiudicatario]])</f>
        <v>80902930FD-03552910873</v>
      </c>
    </row>
    <row r="45" spans="1:41" x14ac:dyDescent="0.2">
      <c r="A45" s="1">
        <v>662745</v>
      </c>
      <c r="B45" s="1" t="str">
        <f>TEXT(Tabella2[[#This Row],[id_gara]],0)</f>
        <v>662745</v>
      </c>
      <c r="C45" s="5" t="s">
        <v>208</v>
      </c>
      <c r="D45" s="5">
        <f t="shared" si="4"/>
        <v>1988235</v>
      </c>
      <c r="E45" s="5" t="str">
        <f>TEXT(Tabella2[[#This Row],[codice_pubblicazione_bando]],0)</f>
        <v>1988235</v>
      </c>
      <c r="F45" s="5" t="s">
        <v>23</v>
      </c>
      <c r="G45" s="1">
        <v>22000000000</v>
      </c>
      <c r="H45" s="1" t="str">
        <f>TEXT(Tabella2[[#This Row],[importo_gara]],0)</f>
        <v>22000000000</v>
      </c>
      <c r="I45" s="1">
        <v>2</v>
      </c>
      <c r="J45" s="5" t="s">
        <v>179</v>
      </c>
      <c r="K45" s="5" t="s">
        <v>180</v>
      </c>
      <c r="L45" s="1">
        <v>4721290874</v>
      </c>
      <c r="M45" s="1" t="str">
        <f>TEXT(Tabella2[[#This Row],[codice_fiscale_stazione_appaltante]],0)</f>
        <v>4721290874</v>
      </c>
      <c r="N45" s="5" t="s">
        <v>181</v>
      </c>
      <c r="O45" s="5" t="s">
        <v>29</v>
      </c>
      <c r="P45" s="1">
        <v>19087015</v>
      </c>
      <c r="Q45" s="1" t="str">
        <f>TEXT(Tabella2[[#This Row],[codice_istat_stazione_appaltante]],0)</f>
        <v>19087015</v>
      </c>
      <c r="R45" s="5" t="s">
        <v>24</v>
      </c>
      <c r="S45" s="5" t="s">
        <v>211</v>
      </c>
      <c r="T45" s="5" t="s">
        <v>212</v>
      </c>
      <c r="U45" s="3" t="s">
        <v>26</v>
      </c>
      <c r="V45" s="5" t="s">
        <v>362</v>
      </c>
      <c r="W45" s="1">
        <v>17000000000</v>
      </c>
      <c r="X45" s="1" t="str">
        <f>TEXT(Tabella2[[#This Row],[imp_lotto]],0)</f>
        <v>17000000000</v>
      </c>
      <c r="Y45" s="1" t="str">
        <f>Tabella2[[#This Row],[cig]]</f>
        <v>809059388C</v>
      </c>
      <c r="Z45" s="1" t="str">
        <f>TEXT(Tabella2[[#This Row],[fattura]],0)</f>
        <v>809059388C</v>
      </c>
      <c r="AA45" s="5" t="s">
        <v>27</v>
      </c>
      <c r="AB45" s="5" t="str">
        <f t="shared" si="5"/>
        <v>3313725</v>
      </c>
      <c r="AC45" s="5" t="str">
        <f>TEXT(Tabella2[[#This Row],[codice_pubblicazione_esito]],0)</f>
        <v>3313725</v>
      </c>
      <c r="AD45" s="6">
        <f>Tabella2[[#This Row],[data_scadenza_gara]]-90</f>
        <v>43744.041666666664</v>
      </c>
      <c r="AE45" s="6">
        <f>Tabella2[[#This Row],[data_pubblicazione_esito]]-30</f>
        <v>43834.041666666664</v>
      </c>
      <c r="AF45" s="6">
        <v>43864.041666666664</v>
      </c>
      <c r="AG45" s="6">
        <v>43858.041666666664</v>
      </c>
      <c r="AH45" s="6">
        <v>43873.574791967592</v>
      </c>
      <c r="AI45" s="5" t="s">
        <v>25</v>
      </c>
      <c r="AJ45" s="16">
        <f t="shared" si="6"/>
        <v>888227718</v>
      </c>
      <c r="AK45" s="5" t="str">
        <f t="shared" si="7"/>
        <v>888227718</v>
      </c>
      <c r="AL45" s="5" t="s">
        <v>183</v>
      </c>
      <c r="AM45" s="11" t="s">
        <v>184</v>
      </c>
      <c r="AN45" s="23" t="str">
        <f>TEXT(Tabella2[[#This Row],[cf_aggiudicatario]],0)</f>
        <v>3552910873</v>
      </c>
      <c r="AO45" s="13" t="str">
        <f>_xlfn.CONCAT(Tabella2[[#This Row],[cig]],"-",Tabella2[[#This Row],[cf_aggiudicatario]])</f>
        <v>809059388C-03552910873</v>
      </c>
    </row>
    <row r="46" spans="1:41" x14ac:dyDescent="0.2">
      <c r="A46" s="2">
        <v>681474</v>
      </c>
      <c r="B46" s="2" t="str">
        <f>TEXT(Tabella2[[#This Row],[id_gara]],0)</f>
        <v>681474</v>
      </c>
      <c r="C46" s="3" t="s">
        <v>220</v>
      </c>
      <c r="D46" s="3">
        <f t="shared" si="4"/>
        <v>2044422</v>
      </c>
      <c r="E46" s="3" t="str">
        <f>TEXT(Tabella2[[#This Row],[codice_pubblicazione_bando]],0)</f>
        <v>2044422</v>
      </c>
      <c r="F46" s="3" t="s">
        <v>23</v>
      </c>
      <c r="G46" s="2">
        <v>22090000000</v>
      </c>
      <c r="H46" s="2" t="str">
        <f>TEXT(Tabella2[[#This Row],[importo_gara]],0)</f>
        <v>22090000000</v>
      </c>
      <c r="I46" s="2">
        <v>1</v>
      </c>
      <c r="J46" s="3" t="s">
        <v>185</v>
      </c>
      <c r="K46" s="3" t="s">
        <v>186</v>
      </c>
      <c r="L46" s="2">
        <v>3901420236</v>
      </c>
      <c r="M46" s="2" t="str">
        <f>TEXT(Tabella2[[#This Row],[codice_fiscale_stazione_appaltante]],0)</f>
        <v>3901420236</v>
      </c>
      <c r="N46" s="3" t="s">
        <v>141</v>
      </c>
      <c r="O46" s="3" t="s">
        <v>56</v>
      </c>
      <c r="P46" s="2">
        <v>5023091</v>
      </c>
      <c r="Q46" s="2" t="str">
        <f>TEXT(Tabella2[[#This Row],[codice_istat_stazione_appaltante]],0)</f>
        <v>5023091</v>
      </c>
      <c r="R46" s="3" t="s">
        <v>24</v>
      </c>
      <c r="S46" s="3" t="s">
        <v>221</v>
      </c>
      <c r="T46" s="3" t="s">
        <v>220</v>
      </c>
      <c r="U46" s="3" t="s">
        <v>26</v>
      </c>
      <c r="V46" s="3" t="s">
        <v>399</v>
      </c>
      <c r="W46" s="2">
        <v>22090000000</v>
      </c>
      <c r="X46" s="2" t="str">
        <f>TEXT(Tabella2[[#This Row],[imp_lotto]],0)</f>
        <v>22090000000</v>
      </c>
      <c r="Y46" s="2" t="str">
        <f>Tabella2[[#This Row],[cig]]</f>
        <v>802544678B</v>
      </c>
      <c r="Z46" s="2" t="str">
        <f>TEXT(Tabella2[[#This Row],[fattura]],0)</f>
        <v>802544678B</v>
      </c>
      <c r="AA46" s="3" t="s">
        <v>27</v>
      </c>
      <c r="AB46" s="3" t="str">
        <f t="shared" si="5"/>
        <v>3407370</v>
      </c>
      <c r="AC46" s="3" t="str">
        <f>TEXT(Tabella2[[#This Row],[codice_pubblicazione_esito]],0)</f>
        <v>3407370</v>
      </c>
      <c r="AD46" s="4">
        <f>Tabella2[[#This Row],[data_scadenza_gara]]-90</f>
        <v>43754.041666666664</v>
      </c>
      <c r="AE46" s="4">
        <f>Tabella2[[#This Row],[data_pubblicazione_esito]]-30</f>
        <v>43844.041666666664</v>
      </c>
      <c r="AF46" s="4">
        <v>43874.041666666664</v>
      </c>
      <c r="AG46" s="4">
        <v>43868.041666666664</v>
      </c>
      <c r="AH46" s="4">
        <v>43874.484737905092</v>
      </c>
      <c r="AI46" s="3" t="s">
        <v>25</v>
      </c>
      <c r="AJ46" s="17">
        <f t="shared" si="6"/>
        <v>1508170251</v>
      </c>
      <c r="AK46" s="3" t="str">
        <f t="shared" si="7"/>
        <v>1508170251</v>
      </c>
      <c r="AL46" s="3" t="s">
        <v>187</v>
      </c>
      <c r="AM46" s="10" t="s">
        <v>188</v>
      </c>
      <c r="AN46" s="22" t="str">
        <f>TEXT(Tabella2[[#This Row],[cf_aggiudicatario]],0)</f>
        <v>6032681006</v>
      </c>
      <c r="AO46" s="13" t="str">
        <f>_xlfn.CONCAT(Tabella2[[#This Row],[cig]],"-",Tabella2[[#This Row],[cf_aggiudicatario]])</f>
        <v>802544678B-06032681006</v>
      </c>
    </row>
    <row r="47" spans="1:41" x14ac:dyDescent="0.2">
      <c r="A47" s="1">
        <v>690538</v>
      </c>
      <c r="B47" s="1" t="str">
        <f>TEXT(Tabella2[[#This Row],[id_gara]],0)</f>
        <v>690538</v>
      </c>
      <c r="C47" s="5" t="s">
        <v>385</v>
      </c>
      <c r="D47" s="5">
        <f t="shared" si="4"/>
        <v>2071614</v>
      </c>
      <c r="E47" s="5" t="str">
        <f>TEXT(Tabella2[[#This Row],[codice_pubblicazione_bando]],0)</f>
        <v>2071614</v>
      </c>
      <c r="F47" s="5" t="s">
        <v>23</v>
      </c>
      <c r="G47" s="1">
        <v>135000000000</v>
      </c>
      <c r="H47" s="1" t="str">
        <f>TEXT(Tabella2[[#This Row],[importo_gara]],0)</f>
        <v>135000000000</v>
      </c>
      <c r="I47" s="1">
        <v>11</v>
      </c>
      <c r="J47" s="5" t="s">
        <v>223</v>
      </c>
      <c r="K47" s="5" t="s">
        <v>224</v>
      </c>
      <c r="L47" s="1">
        <v>4733051009</v>
      </c>
      <c r="M47" s="1" t="str">
        <f>TEXT(Tabella2[[#This Row],[codice_fiscale_stazione_appaltante]],0)</f>
        <v>4733051009</v>
      </c>
      <c r="N47" s="5" t="s">
        <v>225</v>
      </c>
      <c r="O47" s="5" t="s">
        <v>28</v>
      </c>
      <c r="P47" s="1">
        <v>12058091</v>
      </c>
      <c r="Q47" s="1" t="str">
        <f>TEXT(Tabella2[[#This Row],[codice_istat_stazione_appaltante]],0)</f>
        <v>12058091</v>
      </c>
      <c r="R47" s="5" t="s">
        <v>24</v>
      </c>
      <c r="S47" s="5" t="s">
        <v>226</v>
      </c>
      <c r="T47" s="5" t="s">
        <v>227</v>
      </c>
      <c r="U47" s="3" t="s">
        <v>26</v>
      </c>
      <c r="V47" s="5" t="s">
        <v>399</v>
      </c>
      <c r="W47" s="1">
        <v>89256000000</v>
      </c>
      <c r="X47" s="1" t="str">
        <f>TEXT(Tabella2[[#This Row],[imp_lotto]],0)</f>
        <v>89256000000</v>
      </c>
      <c r="Y47" s="1" t="str">
        <f>Tabella2[[#This Row],[cig]]</f>
        <v>81446791BC</v>
      </c>
      <c r="Z47" s="1" t="str">
        <f>TEXT(Tabella2[[#This Row],[fattura]],0)</f>
        <v>81446791BC</v>
      </c>
      <c r="AA47" s="5" t="s">
        <v>27</v>
      </c>
      <c r="AB47" s="5" t="str">
        <f t="shared" si="5"/>
        <v>3452690</v>
      </c>
      <c r="AC47" s="5" t="str">
        <f>TEXT(Tabella2[[#This Row],[codice_pubblicazione_esito]],0)</f>
        <v>3452690</v>
      </c>
      <c r="AD47" s="6">
        <f>Tabella2[[#This Row],[data_scadenza_gara]]-90</f>
        <v>43807.083333333336</v>
      </c>
      <c r="AE47" s="6">
        <f>Tabella2[[#This Row],[data_pubblicazione_esito]]-30</f>
        <v>43897.083333333336</v>
      </c>
      <c r="AF47" s="6">
        <v>43927.083333333336</v>
      </c>
      <c r="AG47" s="6">
        <v>43924.083333333336</v>
      </c>
      <c r="AH47" s="6">
        <v>43942.585829942131</v>
      </c>
      <c r="AI47" s="5" t="s">
        <v>25</v>
      </c>
      <c r="AJ47" s="16">
        <f t="shared" si="6"/>
        <v>200972537</v>
      </c>
      <c r="AK47" s="5" t="str">
        <f t="shared" si="7"/>
        <v>200972537</v>
      </c>
      <c r="AL47" s="5" t="s">
        <v>228</v>
      </c>
      <c r="AM47" s="11" t="s">
        <v>38</v>
      </c>
      <c r="AN47" s="23" t="str">
        <f>TEXT(Tabella2[[#This Row],[cf_aggiudicatario]],0)</f>
        <v>803890151</v>
      </c>
      <c r="AO47" s="13" t="str">
        <f>_xlfn.CONCAT(Tabella2[[#This Row],[cig]],"-",Tabella2[[#This Row],[cf_aggiudicatario]])</f>
        <v>81446791BC-00803890151</v>
      </c>
    </row>
    <row r="48" spans="1:41" x14ac:dyDescent="0.2">
      <c r="A48" s="2">
        <v>690538</v>
      </c>
      <c r="B48" s="2" t="str">
        <f>TEXT(Tabella2[[#This Row],[id_gara]],0)</f>
        <v>690538</v>
      </c>
      <c r="C48" s="3" t="s">
        <v>385</v>
      </c>
      <c r="D48" s="3">
        <f t="shared" si="4"/>
        <v>2071614</v>
      </c>
      <c r="E48" s="3" t="str">
        <f>TEXT(Tabella2[[#This Row],[codice_pubblicazione_bando]],0)</f>
        <v>2071614</v>
      </c>
      <c r="F48" s="3" t="s">
        <v>23</v>
      </c>
      <c r="G48" s="2">
        <v>135000000000</v>
      </c>
      <c r="H48" s="2" t="str">
        <f>TEXT(Tabella2[[#This Row],[importo_gara]],0)</f>
        <v>135000000000</v>
      </c>
      <c r="I48" s="2">
        <v>11</v>
      </c>
      <c r="J48" s="3" t="s">
        <v>223</v>
      </c>
      <c r="K48" s="3" t="s">
        <v>224</v>
      </c>
      <c r="L48" s="2">
        <v>4733051009</v>
      </c>
      <c r="M48" s="2" t="str">
        <f>TEXT(Tabella2[[#This Row],[codice_fiscale_stazione_appaltante]],0)</f>
        <v>4733051009</v>
      </c>
      <c r="N48" s="3" t="s">
        <v>225</v>
      </c>
      <c r="O48" s="3" t="s">
        <v>28</v>
      </c>
      <c r="P48" s="2">
        <v>12058091</v>
      </c>
      <c r="Q48" s="2" t="str">
        <f>TEXT(Tabella2[[#This Row],[codice_istat_stazione_appaltante]],0)</f>
        <v>12058091</v>
      </c>
      <c r="R48" s="3" t="s">
        <v>24</v>
      </c>
      <c r="S48" s="3" t="s">
        <v>226</v>
      </c>
      <c r="T48" s="3" t="s">
        <v>227</v>
      </c>
      <c r="U48" s="3" t="s">
        <v>26</v>
      </c>
      <c r="V48" s="3" t="s">
        <v>399</v>
      </c>
      <c r="W48" s="2">
        <v>89256000000</v>
      </c>
      <c r="X48" s="2" t="str">
        <f>TEXT(Tabella2[[#This Row],[imp_lotto]],0)</f>
        <v>89256000000</v>
      </c>
      <c r="Y48" s="2" t="str">
        <f>Tabella2[[#This Row],[cig]]</f>
        <v>81446791BC</v>
      </c>
      <c r="Z48" s="2" t="str">
        <f>TEXT(Tabella2[[#This Row],[fattura]],0)</f>
        <v>81446791BC</v>
      </c>
      <c r="AA48" s="3" t="s">
        <v>27</v>
      </c>
      <c r="AB48" s="3" t="str">
        <f t="shared" si="5"/>
        <v>3452690</v>
      </c>
      <c r="AC48" s="3" t="str">
        <f>TEXT(Tabella2[[#This Row],[codice_pubblicazione_esito]],0)</f>
        <v>3452690</v>
      </c>
      <c r="AD48" s="4">
        <f>Tabella2[[#This Row],[data_scadenza_gara]]-90</f>
        <v>43807.083333333336</v>
      </c>
      <c r="AE48" s="4">
        <f>Tabella2[[#This Row],[data_pubblicazione_esito]]-30</f>
        <v>43897.083333333336</v>
      </c>
      <c r="AF48" s="4">
        <v>43927.083333333336</v>
      </c>
      <c r="AG48" s="4">
        <v>43924.083333333336</v>
      </c>
      <c r="AH48" s="4">
        <v>43942.585829942131</v>
      </c>
      <c r="AI48" s="3" t="s">
        <v>25</v>
      </c>
      <c r="AJ48" s="17">
        <f t="shared" si="6"/>
        <v>200972537</v>
      </c>
      <c r="AK48" s="3" t="str">
        <f t="shared" si="7"/>
        <v>200972537</v>
      </c>
      <c r="AL48" s="3" t="s">
        <v>228</v>
      </c>
      <c r="AM48" s="10" t="s">
        <v>38</v>
      </c>
      <c r="AN48" s="22" t="str">
        <f>TEXT(Tabella2[[#This Row],[cf_aggiudicatario]],0)</f>
        <v>803890151</v>
      </c>
      <c r="AO48" s="13" t="str">
        <f>_xlfn.CONCAT(Tabella2[[#This Row],[cig]],"-",Tabella2[[#This Row],[cf_aggiudicatario]])</f>
        <v>81446791BC-00803890151</v>
      </c>
    </row>
    <row r="49" spans="1:41" x14ac:dyDescent="0.2">
      <c r="A49" s="1">
        <v>690538</v>
      </c>
      <c r="B49" s="1" t="str">
        <f>TEXT(Tabella2[[#This Row],[id_gara]],0)</f>
        <v>690538</v>
      </c>
      <c r="C49" s="5" t="s">
        <v>385</v>
      </c>
      <c r="D49" s="5">
        <f t="shared" si="4"/>
        <v>2071614</v>
      </c>
      <c r="E49" s="5" t="str">
        <f>TEXT(Tabella2[[#This Row],[codice_pubblicazione_bando]],0)</f>
        <v>2071614</v>
      </c>
      <c r="F49" s="5" t="s">
        <v>23</v>
      </c>
      <c r="G49" s="1">
        <v>135000000000</v>
      </c>
      <c r="H49" s="1" t="str">
        <f>TEXT(Tabella2[[#This Row],[importo_gara]],0)</f>
        <v>135000000000</v>
      </c>
      <c r="I49" s="1">
        <v>11</v>
      </c>
      <c r="J49" s="5" t="s">
        <v>223</v>
      </c>
      <c r="K49" s="5" t="s">
        <v>224</v>
      </c>
      <c r="L49" s="1">
        <v>4733051009</v>
      </c>
      <c r="M49" s="1" t="str">
        <f>TEXT(Tabella2[[#This Row],[codice_fiscale_stazione_appaltante]],0)</f>
        <v>4733051009</v>
      </c>
      <c r="N49" s="5" t="s">
        <v>225</v>
      </c>
      <c r="O49" s="5" t="s">
        <v>28</v>
      </c>
      <c r="P49" s="1">
        <v>12058091</v>
      </c>
      <c r="Q49" s="1" t="str">
        <f>TEXT(Tabella2[[#This Row],[codice_istat_stazione_appaltante]],0)</f>
        <v>12058091</v>
      </c>
      <c r="R49" s="5" t="s">
        <v>24</v>
      </c>
      <c r="S49" s="5" t="s">
        <v>229</v>
      </c>
      <c r="T49" s="5" t="s">
        <v>230</v>
      </c>
      <c r="U49" s="3" t="s">
        <v>26</v>
      </c>
      <c r="V49" s="5" t="s">
        <v>362</v>
      </c>
      <c r="W49" s="1">
        <v>4935000000</v>
      </c>
      <c r="X49" s="1" t="str">
        <f>TEXT(Tabella2[[#This Row],[imp_lotto]],0)</f>
        <v>4935000000</v>
      </c>
      <c r="Y49" s="1" t="str">
        <f>Tabella2[[#This Row],[cig]]</f>
        <v>8144768B2B</v>
      </c>
      <c r="Z49" s="1" t="str">
        <f>TEXT(Tabella2[[#This Row],[fattura]],0)</f>
        <v>8144768B2B</v>
      </c>
      <c r="AA49" s="5" t="s">
        <v>27</v>
      </c>
      <c r="AB49" s="5" t="str">
        <f t="shared" si="5"/>
        <v>3452690</v>
      </c>
      <c r="AC49" s="5" t="str">
        <f>TEXT(Tabella2[[#This Row],[codice_pubblicazione_esito]],0)</f>
        <v>3452690</v>
      </c>
      <c r="AD49" s="6">
        <f>Tabella2[[#This Row],[data_scadenza_gara]]-90</f>
        <v>43807.083333333336</v>
      </c>
      <c r="AE49" s="6">
        <f>Tabella2[[#This Row],[data_pubblicazione_esito]]-30</f>
        <v>43897.083333333336</v>
      </c>
      <c r="AF49" s="6">
        <v>43927.083333333336</v>
      </c>
      <c r="AG49" s="6">
        <v>43924.083333333336</v>
      </c>
      <c r="AH49" s="6">
        <v>43942.585829942131</v>
      </c>
      <c r="AI49" s="5" t="s">
        <v>25</v>
      </c>
      <c r="AJ49" s="16">
        <f t="shared" si="6"/>
        <v>200972537</v>
      </c>
      <c r="AK49" s="5" t="str">
        <f t="shared" si="7"/>
        <v>200972537</v>
      </c>
      <c r="AL49" s="5" t="s">
        <v>228</v>
      </c>
      <c r="AM49" s="11" t="s">
        <v>38</v>
      </c>
      <c r="AN49" s="23" t="str">
        <f>TEXT(Tabella2[[#This Row],[cf_aggiudicatario]],0)</f>
        <v>803890151</v>
      </c>
      <c r="AO49" s="13" t="str">
        <f>_xlfn.CONCAT(Tabella2[[#This Row],[cig]],"-",Tabella2[[#This Row],[cf_aggiudicatario]])</f>
        <v>8144768B2B-00803890151</v>
      </c>
    </row>
    <row r="50" spans="1:41" x14ac:dyDescent="0.2">
      <c r="A50" s="2">
        <v>690538</v>
      </c>
      <c r="B50" s="2" t="str">
        <f>TEXT(Tabella2[[#This Row],[id_gara]],0)</f>
        <v>690538</v>
      </c>
      <c r="C50" s="3" t="s">
        <v>385</v>
      </c>
      <c r="D50" s="3">
        <f t="shared" si="4"/>
        <v>2071614</v>
      </c>
      <c r="E50" s="3" t="str">
        <f>TEXT(Tabella2[[#This Row],[codice_pubblicazione_bando]],0)</f>
        <v>2071614</v>
      </c>
      <c r="F50" s="3" t="s">
        <v>23</v>
      </c>
      <c r="G50" s="2">
        <v>135000000000</v>
      </c>
      <c r="H50" s="2" t="str">
        <f>TEXT(Tabella2[[#This Row],[importo_gara]],0)</f>
        <v>135000000000</v>
      </c>
      <c r="I50" s="2">
        <v>11</v>
      </c>
      <c r="J50" s="3" t="s">
        <v>223</v>
      </c>
      <c r="K50" s="3" t="s">
        <v>224</v>
      </c>
      <c r="L50" s="2">
        <v>4733051009</v>
      </c>
      <c r="M50" s="2" t="str">
        <f>TEXT(Tabella2[[#This Row],[codice_fiscale_stazione_appaltante]],0)</f>
        <v>4733051009</v>
      </c>
      <c r="N50" s="3" t="s">
        <v>225</v>
      </c>
      <c r="O50" s="3" t="s">
        <v>28</v>
      </c>
      <c r="P50" s="2">
        <v>12058091</v>
      </c>
      <c r="Q50" s="2" t="str">
        <f>TEXT(Tabella2[[#This Row],[codice_istat_stazione_appaltante]],0)</f>
        <v>12058091</v>
      </c>
      <c r="R50" s="3" t="s">
        <v>24</v>
      </c>
      <c r="S50" s="3" t="s">
        <v>229</v>
      </c>
      <c r="T50" s="3" t="s">
        <v>230</v>
      </c>
      <c r="U50" s="3" t="s">
        <v>26</v>
      </c>
      <c r="V50" s="3" t="s">
        <v>362</v>
      </c>
      <c r="W50" s="2">
        <v>4935000000</v>
      </c>
      <c r="X50" s="2" t="str">
        <f>TEXT(Tabella2[[#This Row],[imp_lotto]],0)</f>
        <v>4935000000</v>
      </c>
      <c r="Y50" s="2" t="str">
        <f>Tabella2[[#This Row],[cig]]</f>
        <v>8144768B2B</v>
      </c>
      <c r="Z50" s="2" t="str">
        <f>TEXT(Tabella2[[#This Row],[fattura]],0)</f>
        <v>8144768B2B</v>
      </c>
      <c r="AA50" s="3" t="s">
        <v>27</v>
      </c>
      <c r="AB50" s="3" t="str">
        <f t="shared" si="5"/>
        <v>3452690</v>
      </c>
      <c r="AC50" s="3" t="str">
        <f>TEXT(Tabella2[[#This Row],[codice_pubblicazione_esito]],0)</f>
        <v>3452690</v>
      </c>
      <c r="AD50" s="4">
        <f>Tabella2[[#This Row],[data_scadenza_gara]]-90</f>
        <v>43807.083333333336</v>
      </c>
      <c r="AE50" s="4">
        <f>Tabella2[[#This Row],[data_pubblicazione_esito]]-30</f>
        <v>43897.083333333336</v>
      </c>
      <c r="AF50" s="4">
        <v>43927.083333333336</v>
      </c>
      <c r="AG50" s="4">
        <v>43924.083333333336</v>
      </c>
      <c r="AH50" s="4">
        <v>43942.585829942131</v>
      </c>
      <c r="AI50" s="3" t="s">
        <v>25</v>
      </c>
      <c r="AJ50" s="17">
        <f t="shared" si="6"/>
        <v>200972537</v>
      </c>
      <c r="AK50" s="3" t="str">
        <f t="shared" si="7"/>
        <v>200972537</v>
      </c>
      <c r="AL50" s="3" t="s">
        <v>228</v>
      </c>
      <c r="AM50" s="10" t="s">
        <v>38</v>
      </c>
      <c r="AN50" s="22" t="str">
        <f>TEXT(Tabella2[[#This Row],[cf_aggiudicatario]],0)</f>
        <v>803890151</v>
      </c>
      <c r="AO50" s="13" t="str">
        <f>_xlfn.CONCAT(Tabella2[[#This Row],[cig]],"-",Tabella2[[#This Row],[cf_aggiudicatario]])</f>
        <v>8144768B2B-00803890151</v>
      </c>
    </row>
    <row r="51" spans="1:41" x14ac:dyDescent="0.2">
      <c r="A51" s="1">
        <v>690538</v>
      </c>
      <c r="B51" s="1" t="str">
        <f>TEXT(Tabella2[[#This Row],[id_gara]],0)</f>
        <v>690538</v>
      </c>
      <c r="C51" s="5" t="s">
        <v>385</v>
      </c>
      <c r="D51" s="5">
        <f t="shared" si="4"/>
        <v>2071614</v>
      </c>
      <c r="E51" s="5" t="str">
        <f>TEXT(Tabella2[[#This Row],[codice_pubblicazione_bando]],0)</f>
        <v>2071614</v>
      </c>
      <c r="F51" s="5" t="s">
        <v>23</v>
      </c>
      <c r="G51" s="1">
        <v>135000000000</v>
      </c>
      <c r="H51" s="1" t="str">
        <f>TEXT(Tabella2[[#This Row],[importo_gara]],0)</f>
        <v>135000000000</v>
      </c>
      <c r="I51" s="1">
        <v>11</v>
      </c>
      <c r="J51" s="5" t="s">
        <v>223</v>
      </c>
      <c r="K51" s="5" t="s">
        <v>224</v>
      </c>
      <c r="L51" s="1">
        <v>4733051009</v>
      </c>
      <c r="M51" s="1" t="str">
        <f>TEXT(Tabella2[[#This Row],[codice_fiscale_stazione_appaltante]],0)</f>
        <v>4733051009</v>
      </c>
      <c r="N51" s="5" t="s">
        <v>225</v>
      </c>
      <c r="O51" s="5" t="s">
        <v>28</v>
      </c>
      <c r="P51" s="1">
        <v>12058091</v>
      </c>
      <c r="Q51" s="1" t="str">
        <f>TEXT(Tabella2[[#This Row],[codice_istat_stazione_appaltante]],0)</f>
        <v>12058091</v>
      </c>
      <c r="R51" s="5" t="s">
        <v>24</v>
      </c>
      <c r="S51" s="5" t="s">
        <v>231</v>
      </c>
      <c r="T51" s="5" t="s">
        <v>232</v>
      </c>
      <c r="U51" s="3" t="s">
        <v>26</v>
      </c>
      <c r="V51" s="5" t="s">
        <v>362</v>
      </c>
      <c r="W51" s="1">
        <v>1065000000</v>
      </c>
      <c r="X51" s="1" t="str">
        <f>TEXT(Tabella2[[#This Row],[imp_lotto]],0)</f>
        <v>1065000000</v>
      </c>
      <c r="Y51" s="1" t="str">
        <f>Tabella2[[#This Row],[cig]]</f>
        <v>8144793FCB</v>
      </c>
      <c r="Z51" s="1" t="str">
        <f>TEXT(Tabella2[[#This Row],[fattura]],0)</f>
        <v>8144793FCB</v>
      </c>
      <c r="AA51" s="5" t="s">
        <v>27</v>
      </c>
      <c r="AB51" s="5" t="str">
        <f t="shared" si="5"/>
        <v>3452690</v>
      </c>
      <c r="AC51" s="5" t="str">
        <f>TEXT(Tabella2[[#This Row],[codice_pubblicazione_esito]],0)</f>
        <v>3452690</v>
      </c>
      <c r="AD51" s="6">
        <f>Tabella2[[#This Row],[data_scadenza_gara]]-90</f>
        <v>43807.083333333336</v>
      </c>
      <c r="AE51" s="6">
        <f>Tabella2[[#This Row],[data_pubblicazione_esito]]-30</f>
        <v>43897.083333333336</v>
      </c>
      <c r="AF51" s="6">
        <v>43927.083333333336</v>
      </c>
      <c r="AG51" s="6">
        <v>43924.083333333336</v>
      </c>
      <c r="AH51" s="6">
        <v>43942.585829942131</v>
      </c>
      <c r="AI51" s="5" t="s">
        <v>25</v>
      </c>
      <c r="AJ51" s="16">
        <f t="shared" si="6"/>
        <v>200972537</v>
      </c>
      <c r="AK51" s="5" t="str">
        <f t="shared" si="7"/>
        <v>200972537</v>
      </c>
      <c r="AL51" s="5" t="s">
        <v>228</v>
      </c>
      <c r="AM51" s="11" t="s">
        <v>38</v>
      </c>
      <c r="AN51" s="23" t="str">
        <f>TEXT(Tabella2[[#This Row],[cf_aggiudicatario]],0)</f>
        <v>803890151</v>
      </c>
      <c r="AO51" s="13" t="str">
        <f>_xlfn.CONCAT(Tabella2[[#This Row],[cig]],"-",Tabella2[[#This Row],[cf_aggiudicatario]])</f>
        <v>8144793FCB-00803890151</v>
      </c>
    </row>
    <row r="52" spans="1:41" x14ac:dyDescent="0.2">
      <c r="A52" s="2">
        <v>690538</v>
      </c>
      <c r="B52" s="2" t="str">
        <f>TEXT(Tabella2[[#This Row],[id_gara]],0)</f>
        <v>690538</v>
      </c>
      <c r="C52" s="3" t="s">
        <v>385</v>
      </c>
      <c r="D52" s="3">
        <f t="shared" si="4"/>
        <v>2071614</v>
      </c>
      <c r="E52" s="3" t="str">
        <f>TEXT(Tabella2[[#This Row],[codice_pubblicazione_bando]],0)</f>
        <v>2071614</v>
      </c>
      <c r="F52" s="3" t="s">
        <v>23</v>
      </c>
      <c r="G52" s="2">
        <v>135000000000</v>
      </c>
      <c r="H52" s="2" t="str">
        <f>TEXT(Tabella2[[#This Row],[importo_gara]],0)</f>
        <v>135000000000</v>
      </c>
      <c r="I52" s="2">
        <v>11</v>
      </c>
      <c r="J52" s="3" t="s">
        <v>223</v>
      </c>
      <c r="K52" s="3" t="s">
        <v>224</v>
      </c>
      <c r="L52" s="2">
        <v>4733051009</v>
      </c>
      <c r="M52" s="2" t="str">
        <f>TEXT(Tabella2[[#This Row],[codice_fiscale_stazione_appaltante]],0)</f>
        <v>4733051009</v>
      </c>
      <c r="N52" s="3" t="s">
        <v>225</v>
      </c>
      <c r="O52" s="3" t="s">
        <v>28</v>
      </c>
      <c r="P52" s="2">
        <v>12058091</v>
      </c>
      <c r="Q52" s="2" t="str">
        <f>TEXT(Tabella2[[#This Row],[codice_istat_stazione_appaltante]],0)</f>
        <v>12058091</v>
      </c>
      <c r="R52" s="3" t="s">
        <v>24</v>
      </c>
      <c r="S52" s="3" t="s">
        <v>231</v>
      </c>
      <c r="T52" s="3" t="s">
        <v>232</v>
      </c>
      <c r="U52" s="3" t="s">
        <v>26</v>
      </c>
      <c r="V52" s="3" t="s">
        <v>362</v>
      </c>
      <c r="W52" s="2">
        <v>1065000000</v>
      </c>
      <c r="X52" s="2" t="str">
        <f>TEXT(Tabella2[[#This Row],[imp_lotto]],0)</f>
        <v>1065000000</v>
      </c>
      <c r="Y52" s="2" t="str">
        <f>Tabella2[[#This Row],[cig]]</f>
        <v>8144793FCB</v>
      </c>
      <c r="Z52" s="2" t="str">
        <f>TEXT(Tabella2[[#This Row],[fattura]],0)</f>
        <v>8144793FCB</v>
      </c>
      <c r="AA52" s="3" t="s">
        <v>27</v>
      </c>
      <c r="AB52" s="3" t="str">
        <f t="shared" si="5"/>
        <v>3452690</v>
      </c>
      <c r="AC52" s="3" t="str">
        <f>TEXT(Tabella2[[#This Row],[codice_pubblicazione_esito]],0)</f>
        <v>3452690</v>
      </c>
      <c r="AD52" s="4">
        <f>Tabella2[[#This Row],[data_scadenza_gara]]-90</f>
        <v>43807.083333333336</v>
      </c>
      <c r="AE52" s="4">
        <f>Tabella2[[#This Row],[data_pubblicazione_esito]]-30</f>
        <v>43897.083333333336</v>
      </c>
      <c r="AF52" s="4">
        <v>43927.083333333336</v>
      </c>
      <c r="AG52" s="4">
        <v>43924.083333333336</v>
      </c>
      <c r="AH52" s="4">
        <v>43942.585829942131</v>
      </c>
      <c r="AI52" s="3" t="s">
        <v>25</v>
      </c>
      <c r="AJ52" s="17">
        <f t="shared" si="6"/>
        <v>200972537</v>
      </c>
      <c r="AK52" s="3" t="str">
        <f t="shared" si="7"/>
        <v>200972537</v>
      </c>
      <c r="AL52" s="3" t="s">
        <v>228</v>
      </c>
      <c r="AM52" s="10" t="s">
        <v>38</v>
      </c>
      <c r="AN52" s="22" t="str">
        <f>TEXT(Tabella2[[#This Row],[cf_aggiudicatario]],0)</f>
        <v>803890151</v>
      </c>
      <c r="AO52" s="13" t="str">
        <f>_xlfn.CONCAT(Tabella2[[#This Row],[cig]],"-",Tabella2[[#This Row],[cf_aggiudicatario]])</f>
        <v>8144793FCB-00803890151</v>
      </c>
    </row>
    <row r="53" spans="1:41" x14ac:dyDescent="0.2">
      <c r="A53" s="1">
        <v>690538</v>
      </c>
      <c r="B53" s="1" t="str">
        <f>TEXT(Tabella2[[#This Row],[id_gara]],0)</f>
        <v>690538</v>
      </c>
      <c r="C53" s="5" t="s">
        <v>385</v>
      </c>
      <c r="D53" s="5">
        <f t="shared" si="4"/>
        <v>2071614</v>
      </c>
      <c r="E53" s="5" t="str">
        <f>TEXT(Tabella2[[#This Row],[codice_pubblicazione_bando]],0)</f>
        <v>2071614</v>
      </c>
      <c r="F53" s="5" t="s">
        <v>23</v>
      </c>
      <c r="G53" s="1">
        <v>135000000000</v>
      </c>
      <c r="H53" s="1" t="str">
        <f>TEXT(Tabella2[[#This Row],[importo_gara]],0)</f>
        <v>135000000000</v>
      </c>
      <c r="I53" s="1">
        <v>11</v>
      </c>
      <c r="J53" s="5" t="s">
        <v>223</v>
      </c>
      <c r="K53" s="5" t="s">
        <v>224</v>
      </c>
      <c r="L53" s="1">
        <v>4733051009</v>
      </c>
      <c r="M53" s="1" t="str">
        <f>TEXT(Tabella2[[#This Row],[codice_fiscale_stazione_appaltante]],0)</f>
        <v>4733051009</v>
      </c>
      <c r="N53" s="5" t="s">
        <v>225</v>
      </c>
      <c r="O53" s="5" t="s">
        <v>28</v>
      </c>
      <c r="P53" s="1">
        <v>12058091</v>
      </c>
      <c r="Q53" s="1" t="str">
        <f>TEXT(Tabella2[[#This Row],[codice_istat_stazione_appaltante]],0)</f>
        <v>12058091</v>
      </c>
      <c r="R53" s="5" t="s">
        <v>24</v>
      </c>
      <c r="S53" s="5" t="s">
        <v>233</v>
      </c>
      <c r="T53" s="5" t="s">
        <v>234</v>
      </c>
      <c r="U53" s="3" t="s">
        <v>26</v>
      </c>
      <c r="V53" s="5" t="s">
        <v>362</v>
      </c>
      <c r="W53" s="1">
        <v>150000000</v>
      </c>
      <c r="X53" s="1" t="str">
        <f>TEXT(Tabella2[[#This Row],[imp_lotto]],0)</f>
        <v>150000000</v>
      </c>
      <c r="Y53" s="1" t="str">
        <f>Tabella2[[#This Row],[cig]]</f>
        <v>8145665F64</v>
      </c>
      <c r="Z53" s="1" t="str">
        <f>TEXT(Tabella2[[#This Row],[fattura]],0)</f>
        <v>8145665F64</v>
      </c>
      <c r="AA53" s="5" t="s">
        <v>27</v>
      </c>
      <c r="AB53" s="5" t="str">
        <f t="shared" si="5"/>
        <v>3452690</v>
      </c>
      <c r="AC53" s="5" t="str">
        <f>TEXT(Tabella2[[#This Row],[codice_pubblicazione_esito]],0)</f>
        <v>3452690</v>
      </c>
      <c r="AD53" s="6">
        <f>Tabella2[[#This Row],[data_scadenza_gara]]-90</f>
        <v>43807.083333333336</v>
      </c>
      <c r="AE53" s="6">
        <f>Tabella2[[#This Row],[data_pubblicazione_esito]]-30</f>
        <v>43897.083333333336</v>
      </c>
      <c r="AF53" s="6">
        <v>43927.083333333336</v>
      </c>
      <c r="AG53" s="6">
        <v>43924.083333333336</v>
      </c>
      <c r="AH53" s="6">
        <v>43942.585829942131</v>
      </c>
      <c r="AI53" s="5" t="s">
        <v>25</v>
      </c>
      <c r="AJ53" s="16">
        <f t="shared" si="6"/>
        <v>200972537</v>
      </c>
      <c r="AK53" s="5" t="str">
        <f t="shared" si="7"/>
        <v>200972537</v>
      </c>
      <c r="AL53" s="5" t="s">
        <v>228</v>
      </c>
      <c r="AM53" s="11" t="s">
        <v>38</v>
      </c>
      <c r="AN53" s="23" t="str">
        <f>TEXT(Tabella2[[#This Row],[cf_aggiudicatario]],0)</f>
        <v>803890151</v>
      </c>
      <c r="AO53" s="13" t="str">
        <f>_xlfn.CONCAT(Tabella2[[#This Row],[cig]],"-",Tabella2[[#This Row],[cf_aggiudicatario]])</f>
        <v>8145665F64-00803890151</v>
      </c>
    </row>
    <row r="54" spans="1:41" x14ac:dyDescent="0.2">
      <c r="A54" s="2">
        <v>690538</v>
      </c>
      <c r="B54" s="2" t="str">
        <f>TEXT(Tabella2[[#This Row],[id_gara]],0)</f>
        <v>690538</v>
      </c>
      <c r="C54" s="3" t="s">
        <v>385</v>
      </c>
      <c r="D54" s="3">
        <f t="shared" si="4"/>
        <v>2071614</v>
      </c>
      <c r="E54" s="3" t="str">
        <f>TEXT(Tabella2[[#This Row],[codice_pubblicazione_bando]],0)</f>
        <v>2071614</v>
      </c>
      <c r="F54" s="3" t="s">
        <v>23</v>
      </c>
      <c r="G54" s="2">
        <v>135000000000</v>
      </c>
      <c r="H54" s="2" t="str">
        <f>TEXT(Tabella2[[#This Row],[importo_gara]],0)</f>
        <v>135000000000</v>
      </c>
      <c r="I54" s="2">
        <v>11</v>
      </c>
      <c r="J54" s="3" t="s">
        <v>223</v>
      </c>
      <c r="K54" s="3" t="s">
        <v>224</v>
      </c>
      <c r="L54" s="2">
        <v>4733051009</v>
      </c>
      <c r="M54" s="2" t="str">
        <f>TEXT(Tabella2[[#This Row],[codice_fiscale_stazione_appaltante]],0)</f>
        <v>4733051009</v>
      </c>
      <c r="N54" s="3" t="s">
        <v>225</v>
      </c>
      <c r="O54" s="3" t="s">
        <v>28</v>
      </c>
      <c r="P54" s="2">
        <v>12058091</v>
      </c>
      <c r="Q54" s="2" t="str">
        <f>TEXT(Tabella2[[#This Row],[codice_istat_stazione_appaltante]],0)</f>
        <v>12058091</v>
      </c>
      <c r="R54" s="3" t="s">
        <v>24</v>
      </c>
      <c r="S54" s="3" t="s">
        <v>233</v>
      </c>
      <c r="T54" s="3" t="s">
        <v>234</v>
      </c>
      <c r="U54" s="3" t="s">
        <v>26</v>
      </c>
      <c r="V54" s="3" t="s">
        <v>362</v>
      </c>
      <c r="W54" s="2">
        <v>150000000</v>
      </c>
      <c r="X54" s="2" t="str">
        <f>TEXT(Tabella2[[#This Row],[imp_lotto]],0)</f>
        <v>150000000</v>
      </c>
      <c r="Y54" s="2" t="str">
        <f>Tabella2[[#This Row],[cig]]</f>
        <v>8145665F64</v>
      </c>
      <c r="Z54" s="2" t="str">
        <f>TEXT(Tabella2[[#This Row],[fattura]],0)</f>
        <v>8145665F64</v>
      </c>
      <c r="AA54" s="3" t="s">
        <v>27</v>
      </c>
      <c r="AB54" s="3" t="str">
        <f t="shared" si="5"/>
        <v>3452690</v>
      </c>
      <c r="AC54" s="3" t="str">
        <f>TEXT(Tabella2[[#This Row],[codice_pubblicazione_esito]],0)</f>
        <v>3452690</v>
      </c>
      <c r="AD54" s="4">
        <f>Tabella2[[#This Row],[data_scadenza_gara]]-90</f>
        <v>43807.083333333336</v>
      </c>
      <c r="AE54" s="4">
        <f>Tabella2[[#This Row],[data_pubblicazione_esito]]-30</f>
        <v>43897.083333333336</v>
      </c>
      <c r="AF54" s="4">
        <v>43927.083333333336</v>
      </c>
      <c r="AG54" s="4">
        <v>43924.083333333336</v>
      </c>
      <c r="AH54" s="4">
        <v>43942.585829942131</v>
      </c>
      <c r="AI54" s="3" t="s">
        <v>25</v>
      </c>
      <c r="AJ54" s="17">
        <f t="shared" si="6"/>
        <v>200972537</v>
      </c>
      <c r="AK54" s="3" t="str">
        <f t="shared" si="7"/>
        <v>200972537</v>
      </c>
      <c r="AL54" s="3" t="s">
        <v>228</v>
      </c>
      <c r="AM54" s="10" t="s">
        <v>38</v>
      </c>
      <c r="AN54" s="22" t="str">
        <f>TEXT(Tabella2[[#This Row],[cf_aggiudicatario]],0)</f>
        <v>803890151</v>
      </c>
      <c r="AO54" s="13" t="str">
        <f>_xlfn.CONCAT(Tabella2[[#This Row],[cig]],"-",Tabella2[[#This Row],[cf_aggiudicatario]])</f>
        <v>8145665F64-00803890151</v>
      </c>
    </row>
    <row r="55" spans="1:41" x14ac:dyDescent="0.2">
      <c r="A55" s="1">
        <v>690538</v>
      </c>
      <c r="B55" s="1" t="str">
        <f>TEXT(Tabella2[[#This Row],[id_gara]],0)</f>
        <v>690538</v>
      </c>
      <c r="C55" s="5" t="s">
        <v>385</v>
      </c>
      <c r="D55" s="5">
        <f t="shared" si="4"/>
        <v>2071614</v>
      </c>
      <c r="E55" s="5" t="str">
        <f>TEXT(Tabella2[[#This Row],[codice_pubblicazione_bando]],0)</f>
        <v>2071614</v>
      </c>
      <c r="F55" s="5" t="s">
        <v>23</v>
      </c>
      <c r="G55" s="1">
        <v>135000000000</v>
      </c>
      <c r="H55" s="1" t="str">
        <f>TEXT(Tabella2[[#This Row],[importo_gara]],0)</f>
        <v>135000000000</v>
      </c>
      <c r="I55" s="1">
        <v>11</v>
      </c>
      <c r="J55" s="5" t="s">
        <v>223</v>
      </c>
      <c r="K55" s="5" t="s">
        <v>224</v>
      </c>
      <c r="L55" s="1">
        <v>4733051009</v>
      </c>
      <c r="M55" s="1" t="str">
        <f>TEXT(Tabella2[[#This Row],[codice_fiscale_stazione_appaltante]],0)</f>
        <v>4733051009</v>
      </c>
      <c r="N55" s="5" t="s">
        <v>225</v>
      </c>
      <c r="O55" s="5" t="s">
        <v>28</v>
      </c>
      <c r="P55" s="1">
        <v>12058091</v>
      </c>
      <c r="Q55" s="1" t="str">
        <f>TEXT(Tabella2[[#This Row],[codice_istat_stazione_appaltante]],0)</f>
        <v>12058091</v>
      </c>
      <c r="R55" s="5" t="s">
        <v>24</v>
      </c>
      <c r="S55" s="5" t="s">
        <v>235</v>
      </c>
      <c r="T55" s="5" t="s">
        <v>236</v>
      </c>
      <c r="U55" s="3" t="s">
        <v>26</v>
      </c>
      <c r="V55" s="5" t="s">
        <v>362</v>
      </c>
      <c r="W55" s="1">
        <v>15000000</v>
      </c>
      <c r="X55" s="1" t="str">
        <f>TEXT(Tabella2[[#This Row],[imp_lotto]],0)</f>
        <v>15000000</v>
      </c>
      <c r="Y55" s="1" t="str">
        <f>Tabella2[[#This Row],[cig]]</f>
        <v>8145678A20</v>
      </c>
      <c r="Z55" s="1" t="str">
        <f>TEXT(Tabella2[[#This Row],[fattura]],0)</f>
        <v>8145678A20</v>
      </c>
      <c r="AA55" s="5" t="s">
        <v>27</v>
      </c>
      <c r="AB55" s="5" t="str">
        <f t="shared" si="5"/>
        <v>3452690</v>
      </c>
      <c r="AC55" s="5" t="str">
        <f>TEXT(Tabella2[[#This Row],[codice_pubblicazione_esito]],0)</f>
        <v>3452690</v>
      </c>
      <c r="AD55" s="6">
        <f>Tabella2[[#This Row],[data_scadenza_gara]]-90</f>
        <v>43807.083333333336</v>
      </c>
      <c r="AE55" s="6">
        <f>Tabella2[[#This Row],[data_pubblicazione_esito]]-30</f>
        <v>43897.083333333336</v>
      </c>
      <c r="AF55" s="6">
        <v>43927.083333333336</v>
      </c>
      <c r="AG55" s="6">
        <v>43924.083333333336</v>
      </c>
      <c r="AH55" s="6">
        <v>43942.585829942131</v>
      </c>
      <c r="AI55" s="5" t="s">
        <v>25</v>
      </c>
      <c r="AJ55" s="16">
        <f t="shared" si="6"/>
        <v>200972537</v>
      </c>
      <c r="AK55" s="5" t="str">
        <f t="shared" si="7"/>
        <v>200972537</v>
      </c>
      <c r="AL55" s="5" t="s">
        <v>228</v>
      </c>
      <c r="AM55" s="11" t="s">
        <v>38</v>
      </c>
      <c r="AN55" s="23" t="str">
        <f>TEXT(Tabella2[[#This Row],[cf_aggiudicatario]],0)</f>
        <v>803890151</v>
      </c>
      <c r="AO55" s="13" t="str">
        <f>_xlfn.CONCAT(Tabella2[[#This Row],[cig]],"-",Tabella2[[#This Row],[cf_aggiudicatario]])</f>
        <v>8145678A20-00803890151</v>
      </c>
    </row>
    <row r="56" spans="1:41" x14ac:dyDescent="0.2">
      <c r="A56" s="2">
        <v>690538</v>
      </c>
      <c r="B56" s="2" t="str">
        <f>TEXT(Tabella2[[#This Row],[id_gara]],0)</f>
        <v>690538</v>
      </c>
      <c r="C56" s="3" t="s">
        <v>385</v>
      </c>
      <c r="D56" s="3">
        <f t="shared" si="4"/>
        <v>2071614</v>
      </c>
      <c r="E56" s="3" t="str">
        <f>TEXT(Tabella2[[#This Row],[codice_pubblicazione_bando]],0)</f>
        <v>2071614</v>
      </c>
      <c r="F56" s="3" t="s">
        <v>23</v>
      </c>
      <c r="G56" s="2">
        <v>135000000000</v>
      </c>
      <c r="H56" s="2" t="str">
        <f>TEXT(Tabella2[[#This Row],[importo_gara]],0)</f>
        <v>135000000000</v>
      </c>
      <c r="I56" s="2">
        <v>11</v>
      </c>
      <c r="J56" s="3" t="s">
        <v>223</v>
      </c>
      <c r="K56" s="3" t="s">
        <v>224</v>
      </c>
      <c r="L56" s="2">
        <v>4733051009</v>
      </c>
      <c r="M56" s="2" t="str">
        <f>TEXT(Tabella2[[#This Row],[codice_fiscale_stazione_appaltante]],0)</f>
        <v>4733051009</v>
      </c>
      <c r="N56" s="3" t="s">
        <v>225</v>
      </c>
      <c r="O56" s="3" t="s">
        <v>28</v>
      </c>
      <c r="P56" s="2">
        <v>12058091</v>
      </c>
      <c r="Q56" s="2" t="str">
        <f>TEXT(Tabella2[[#This Row],[codice_istat_stazione_appaltante]],0)</f>
        <v>12058091</v>
      </c>
      <c r="R56" s="3" t="s">
        <v>24</v>
      </c>
      <c r="S56" s="3" t="s">
        <v>235</v>
      </c>
      <c r="T56" s="3" t="s">
        <v>236</v>
      </c>
      <c r="U56" s="3" t="s">
        <v>26</v>
      </c>
      <c r="V56" s="3" t="s">
        <v>362</v>
      </c>
      <c r="W56" s="2">
        <v>15000000</v>
      </c>
      <c r="X56" s="2" t="str">
        <f>TEXT(Tabella2[[#This Row],[imp_lotto]],0)</f>
        <v>15000000</v>
      </c>
      <c r="Y56" s="2" t="str">
        <f>Tabella2[[#This Row],[cig]]</f>
        <v>8145678A20</v>
      </c>
      <c r="Z56" s="2" t="str">
        <f>TEXT(Tabella2[[#This Row],[fattura]],0)</f>
        <v>8145678A20</v>
      </c>
      <c r="AA56" s="3" t="s">
        <v>27</v>
      </c>
      <c r="AB56" s="3" t="str">
        <f t="shared" si="5"/>
        <v>3452690</v>
      </c>
      <c r="AC56" s="3" t="str">
        <f>TEXT(Tabella2[[#This Row],[codice_pubblicazione_esito]],0)</f>
        <v>3452690</v>
      </c>
      <c r="AD56" s="4">
        <f>Tabella2[[#This Row],[data_scadenza_gara]]-90</f>
        <v>43807.083333333336</v>
      </c>
      <c r="AE56" s="4">
        <f>Tabella2[[#This Row],[data_pubblicazione_esito]]-30</f>
        <v>43897.083333333336</v>
      </c>
      <c r="AF56" s="4">
        <v>43927.083333333336</v>
      </c>
      <c r="AG56" s="4">
        <v>43924.083333333336</v>
      </c>
      <c r="AH56" s="4">
        <v>43942.585829942131</v>
      </c>
      <c r="AI56" s="3" t="s">
        <v>25</v>
      </c>
      <c r="AJ56" s="17">
        <f t="shared" si="6"/>
        <v>200972537</v>
      </c>
      <c r="AK56" s="3" t="str">
        <f t="shared" si="7"/>
        <v>200972537</v>
      </c>
      <c r="AL56" s="3" t="s">
        <v>228</v>
      </c>
      <c r="AM56" s="10" t="s">
        <v>38</v>
      </c>
      <c r="AN56" s="22" t="str">
        <f>TEXT(Tabella2[[#This Row],[cf_aggiudicatario]],0)</f>
        <v>803890151</v>
      </c>
      <c r="AO56" s="13" t="str">
        <f>_xlfn.CONCAT(Tabella2[[#This Row],[cig]],"-",Tabella2[[#This Row],[cf_aggiudicatario]])</f>
        <v>8145678A20-00803890151</v>
      </c>
    </row>
    <row r="57" spans="1:41" x14ac:dyDescent="0.2">
      <c r="A57" s="1">
        <v>690538</v>
      </c>
      <c r="B57" s="1" t="str">
        <f>TEXT(Tabella2[[#This Row],[id_gara]],0)</f>
        <v>690538</v>
      </c>
      <c r="C57" s="5" t="s">
        <v>385</v>
      </c>
      <c r="D57" s="5">
        <f t="shared" si="4"/>
        <v>2071614</v>
      </c>
      <c r="E57" s="5" t="str">
        <f>TEXT(Tabella2[[#This Row],[codice_pubblicazione_bando]],0)</f>
        <v>2071614</v>
      </c>
      <c r="F57" s="5" t="s">
        <v>23</v>
      </c>
      <c r="G57" s="1">
        <v>135000000000</v>
      </c>
      <c r="H57" s="1" t="str">
        <f>TEXT(Tabella2[[#This Row],[importo_gara]],0)</f>
        <v>135000000000</v>
      </c>
      <c r="I57" s="1">
        <v>11</v>
      </c>
      <c r="J57" s="5" t="s">
        <v>223</v>
      </c>
      <c r="K57" s="5" t="s">
        <v>224</v>
      </c>
      <c r="L57" s="1">
        <v>4733051009</v>
      </c>
      <c r="M57" s="1" t="str">
        <f>TEXT(Tabella2[[#This Row],[codice_fiscale_stazione_appaltante]],0)</f>
        <v>4733051009</v>
      </c>
      <c r="N57" s="5" t="s">
        <v>225</v>
      </c>
      <c r="O57" s="5" t="s">
        <v>28</v>
      </c>
      <c r="P57" s="1">
        <v>12058091</v>
      </c>
      <c r="Q57" s="1" t="str">
        <f>TEXT(Tabella2[[#This Row],[codice_istat_stazione_appaltante]],0)</f>
        <v>12058091</v>
      </c>
      <c r="R57" s="5" t="s">
        <v>24</v>
      </c>
      <c r="S57" s="5" t="s">
        <v>237</v>
      </c>
      <c r="T57" s="5" t="s">
        <v>238</v>
      </c>
      <c r="U57" s="3" t="s">
        <v>26</v>
      </c>
      <c r="V57" s="5" t="s">
        <v>362</v>
      </c>
      <c r="W57" s="1">
        <v>24000000</v>
      </c>
      <c r="X57" s="1" t="str">
        <f>TEXT(Tabella2[[#This Row],[imp_lotto]],0)</f>
        <v>24000000</v>
      </c>
      <c r="Y57" s="1" t="str">
        <f>Tabella2[[#This Row],[cig]]</f>
        <v>8145690409</v>
      </c>
      <c r="Z57" s="1" t="str">
        <f>TEXT(Tabella2[[#This Row],[fattura]],0)</f>
        <v>8145690409</v>
      </c>
      <c r="AA57" s="5" t="s">
        <v>27</v>
      </c>
      <c r="AB57" s="5" t="str">
        <f t="shared" si="5"/>
        <v>3452690</v>
      </c>
      <c r="AC57" s="5" t="str">
        <f>TEXT(Tabella2[[#This Row],[codice_pubblicazione_esito]],0)</f>
        <v>3452690</v>
      </c>
      <c r="AD57" s="6">
        <f>Tabella2[[#This Row],[data_scadenza_gara]]-90</f>
        <v>43807.083333333336</v>
      </c>
      <c r="AE57" s="6">
        <f>Tabella2[[#This Row],[data_pubblicazione_esito]]-30</f>
        <v>43897.083333333336</v>
      </c>
      <c r="AF57" s="6">
        <v>43927.083333333336</v>
      </c>
      <c r="AG57" s="6">
        <v>43924.083333333336</v>
      </c>
      <c r="AH57" s="6">
        <v>43942.585829942131</v>
      </c>
      <c r="AI57" s="5" t="s">
        <v>25</v>
      </c>
      <c r="AJ57" s="16">
        <f t="shared" si="6"/>
        <v>200972537</v>
      </c>
      <c r="AK57" s="5" t="str">
        <f t="shared" si="7"/>
        <v>200972537</v>
      </c>
      <c r="AL57" s="5" t="s">
        <v>228</v>
      </c>
      <c r="AM57" s="11" t="s">
        <v>38</v>
      </c>
      <c r="AN57" s="23" t="str">
        <f>TEXT(Tabella2[[#This Row],[cf_aggiudicatario]],0)</f>
        <v>803890151</v>
      </c>
      <c r="AO57" s="13" t="str">
        <f>_xlfn.CONCAT(Tabella2[[#This Row],[cig]],"-",Tabella2[[#This Row],[cf_aggiudicatario]])</f>
        <v>8145690409-00803890151</v>
      </c>
    </row>
    <row r="58" spans="1:41" x14ac:dyDescent="0.2">
      <c r="A58" s="2">
        <v>690538</v>
      </c>
      <c r="B58" s="2" t="str">
        <f>TEXT(Tabella2[[#This Row],[id_gara]],0)</f>
        <v>690538</v>
      </c>
      <c r="C58" s="3" t="s">
        <v>385</v>
      </c>
      <c r="D58" s="3">
        <f t="shared" si="4"/>
        <v>2071614</v>
      </c>
      <c r="E58" s="3" t="str">
        <f>TEXT(Tabella2[[#This Row],[codice_pubblicazione_bando]],0)</f>
        <v>2071614</v>
      </c>
      <c r="F58" s="3" t="s">
        <v>23</v>
      </c>
      <c r="G58" s="2">
        <v>135000000000</v>
      </c>
      <c r="H58" s="2" t="str">
        <f>TEXT(Tabella2[[#This Row],[importo_gara]],0)</f>
        <v>135000000000</v>
      </c>
      <c r="I58" s="2">
        <v>11</v>
      </c>
      <c r="J58" s="3" t="s">
        <v>223</v>
      </c>
      <c r="K58" s="3" t="s">
        <v>224</v>
      </c>
      <c r="L58" s="2">
        <v>4733051009</v>
      </c>
      <c r="M58" s="2" t="str">
        <f>TEXT(Tabella2[[#This Row],[codice_fiscale_stazione_appaltante]],0)</f>
        <v>4733051009</v>
      </c>
      <c r="N58" s="3" t="s">
        <v>225</v>
      </c>
      <c r="O58" s="3" t="s">
        <v>28</v>
      </c>
      <c r="P58" s="2">
        <v>12058091</v>
      </c>
      <c r="Q58" s="2" t="str">
        <f>TEXT(Tabella2[[#This Row],[codice_istat_stazione_appaltante]],0)</f>
        <v>12058091</v>
      </c>
      <c r="R58" s="3" t="s">
        <v>24</v>
      </c>
      <c r="S58" s="3" t="s">
        <v>237</v>
      </c>
      <c r="T58" s="3" t="s">
        <v>238</v>
      </c>
      <c r="U58" s="3" t="s">
        <v>26</v>
      </c>
      <c r="V58" s="3" t="s">
        <v>362</v>
      </c>
      <c r="W58" s="2">
        <v>24000000</v>
      </c>
      <c r="X58" s="2" t="str">
        <f>TEXT(Tabella2[[#This Row],[imp_lotto]],0)</f>
        <v>24000000</v>
      </c>
      <c r="Y58" s="2" t="str">
        <f>Tabella2[[#This Row],[cig]]</f>
        <v>8145690409</v>
      </c>
      <c r="Z58" s="2" t="str">
        <f>TEXT(Tabella2[[#This Row],[fattura]],0)</f>
        <v>8145690409</v>
      </c>
      <c r="AA58" s="3" t="s">
        <v>27</v>
      </c>
      <c r="AB58" s="3" t="str">
        <f t="shared" si="5"/>
        <v>3452690</v>
      </c>
      <c r="AC58" s="3" t="str">
        <f>TEXT(Tabella2[[#This Row],[codice_pubblicazione_esito]],0)</f>
        <v>3452690</v>
      </c>
      <c r="AD58" s="4">
        <f>Tabella2[[#This Row],[data_scadenza_gara]]-90</f>
        <v>43807.083333333336</v>
      </c>
      <c r="AE58" s="4">
        <f>Tabella2[[#This Row],[data_pubblicazione_esito]]-30</f>
        <v>43897.083333333336</v>
      </c>
      <c r="AF58" s="4">
        <v>43927.083333333336</v>
      </c>
      <c r="AG58" s="4">
        <v>43924.083333333336</v>
      </c>
      <c r="AH58" s="4">
        <v>43942.585829942131</v>
      </c>
      <c r="AI58" s="3" t="s">
        <v>25</v>
      </c>
      <c r="AJ58" s="17">
        <f t="shared" si="6"/>
        <v>200972537</v>
      </c>
      <c r="AK58" s="3" t="str">
        <f t="shared" si="7"/>
        <v>200972537</v>
      </c>
      <c r="AL58" s="3" t="s">
        <v>228</v>
      </c>
      <c r="AM58" s="10" t="s">
        <v>38</v>
      </c>
      <c r="AN58" s="22" t="str">
        <f>TEXT(Tabella2[[#This Row],[cf_aggiudicatario]],0)</f>
        <v>803890151</v>
      </c>
      <c r="AO58" s="13" t="str">
        <f>_xlfn.CONCAT(Tabella2[[#This Row],[cig]],"-",Tabella2[[#This Row],[cf_aggiudicatario]])</f>
        <v>8145690409-00803890151</v>
      </c>
    </row>
    <row r="59" spans="1:41" x14ac:dyDescent="0.2">
      <c r="A59" s="1">
        <v>690538</v>
      </c>
      <c r="B59" s="1" t="str">
        <f>TEXT(Tabella2[[#This Row],[id_gara]],0)</f>
        <v>690538</v>
      </c>
      <c r="C59" s="5" t="s">
        <v>385</v>
      </c>
      <c r="D59" s="5">
        <f t="shared" si="4"/>
        <v>2071614</v>
      </c>
      <c r="E59" s="5" t="str">
        <f>TEXT(Tabella2[[#This Row],[codice_pubblicazione_bando]],0)</f>
        <v>2071614</v>
      </c>
      <c r="F59" s="5" t="s">
        <v>23</v>
      </c>
      <c r="G59" s="1">
        <v>135000000000</v>
      </c>
      <c r="H59" s="1" t="str">
        <f>TEXT(Tabella2[[#This Row],[importo_gara]],0)</f>
        <v>135000000000</v>
      </c>
      <c r="I59" s="1">
        <v>11</v>
      </c>
      <c r="J59" s="5" t="s">
        <v>223</v>
      </c>
      <c r="K59" s="5" t="s">
        <v>224</v>
      </c>
      <c r="L59" s="1">
        <v>4733051009</v>
      </c>
      <c r="M59" s="1" t="str">
        <f>TEXT(Tabella2[[#This Row],[codice_fiscale_stazione_appaltante]],0)</f>
        <v>4733051009</v>
      </c>
      <c r="N59" s="5" t="s">
        <v>225</v>
      </c>
      <c r="O59" s="5" t="s">
        <v>28</v>
      </c>
      <c r="P59" s="1">
        <v>12058091</v>
      </c>
      <c r="Q59" s="1" t="str">
        <f>TEXT(Tabella2[[#This Row],[codice_istat_stazione_appaltante]],0)</f>
        <v>12058091</v>
      </c>
      <c r="R59" s="5" t="s">
        <v>24</v>
      </c>
      <c r="S59" s="5" t="s">
        <v>239</v>
      </c>
      <c r="T59" s="5" t="s">
        <v>240</v>
      </c>
      <c r="U59" s="3" t="s">
        <v>26</v>
      </c>
      <c r="V59" s="5" t="s">
        <v>362</v>
      </c>
      <c r="W59" s="1">
        <v>540000000</v>
      </c>
      <c r="X59" s="1" t="str">
        <f>TEXT(Tabella2[[#This Row],[imp_lotto]],0)</f>
        <v>540000000</v>
      </c>
      <c r="Y59" s="1" t="str">
        <f>Tabella2[[#This Row],[cig]]</f>
        <v>81457158A9</v>
      </c>
      <c r="Z59" s="1" t="str">
        <f>TEXT(Tabella2[[#This Row],[fattura]],0)</f>
        <v>81457158A9</v>
      </c>
      <c r="AA59" s="5" t="s">
        <v>27</v>
      </c>
      <c r="AB59" s="5" t="str">
        <f t="shared" si="5"/>
        <v>3452690</v>
      </c>
      <c r="AC59" s="5" t="str">
        <f>TEXT(Tabella2[[#This Row],[codice_pubblicazione_esito]],0)</f>
        <v>3452690</v>
      </c>
      <c r="AD59" s="6">
        <f>Tabella2[[#This Row],[data_scadenza_gara]]-90</f>
        <v>43807.083333333336</v>
      </c>
      <c r="AE59" s="6">
        <f>Tabella2[[#This Row],[data_pubblicazione_esito]]-30</f>
        <v>43897.083333333336</v>
      </c>
      <c r="AF59" s="6">
        <v>43927.083333333336</v>
      </c>
      <c r="AG59" s="6">
        <v>43924.083333333336</v>
      </c>
      <c r="AH59" s="6">
        <v>43942.585829942131</v>
      </c>
      <c r="AI59" s="5" t="s">
        <v>25</v>
      </c>
      <c r="AJ59" s="16">
        <f t="shared" si="6"/>
        <v>200972537</v>
      </c>
      <c r="AK59" s="5" t="str">
        <f t="shared" si="7"/>
        <v>200972537</v>
      </c>
      <c r="AL59" s="5" t="s">
        <v>228</v>
      </c>
      <c r="AM59" s="11" t="s">
        <v>38</v>
      </c>
      <c r="AN59" s="23" t="str">
        <f>TEXT(Tabella2[[#This Row],[cf_aggiudicatario]],0)</f>
        <v>803890151</v>
      </c>
      <c r="AO59" s="13" t="str">
        <f>_xlfn.CONCAT(Tabella2[[#This Row],[cig]],"-",Tabella2[[#This Row],[cf_aggiudicatario]])</f>
        <v>81457158A9-00803890151</v>
      </c>
    </row>
    <row r="60" spans="1:41" x14ac:dyDescent="0.2">
      <c r="A60" s="2">
        <v>690538</v>
      </c>
      <c r="B60" s="2" t="str">
        <f>TEXT(Tabella2[[#This Row],[id_gara]],0)</f>
        <v>690538</v>
      </c>
      <c r="C60" s="3" t="s">
        <v>385</v>
      </c>
      <c r="D60" s="3">
        <f t="shared" si="4"/>
        <v>2071614</v>
      </c>
      <c r="E60" s="3" t="str">
        <f>TEXT(Tabella2[[#This Row],[codice_pubblicazione_bando]],0)</f>
        <v>2071614</v>
      </c>
      <c r="F60" s="3" t="s">
        <v>23</v>
      </c>
      <c r="G60" s="2">
        <v>135000000000</v>
      </c>
      <c r="H60" s="2" t="str">
        <f>TEXT(Tabella2[[#This Row],[importo_gara]],0)</f>
        <v>135000000000</v>
      </c>
      <c r="I60" s="2">
        <v>11</v>
      </c>
      <c r="J60" s="3" t="s">
        <v>223</v>
      </c>
      <c r="K60" s="3" t="s">
        <v>224</v>
      </c>
      <c r="L60" s="2">
        <v>4733051009</v>
      </c>
      <c r="M60" s="2" t="str">
        <f>TEXT(Tabella2[[#This Row],[codice_fiscale_stazione_appaltante]],0)</f>
        <v>4733051009</v>
      </c>
      <c r="N60" s="3" t="s">
        <v>225</v>
      </c>
      <c r="O60" s="3" t="s">
        <v>28</v>
      </c>
      <c r="P60" s="2">
        <v>12058091</v>
      </c>
      <c r="Q60" s="2" t="str">
        <f>TEXT(Tabella2[[#This Row],[codice_istat_stazione_appaltante]],0)</f>
        <v>12058091</v>
      </c>
      <c r="R60" s="3" t="s">
        <v>24</v>
      </c>
      <c r="S60" s="3" t="s">
        <v>239</v>
      </c>
      <c r="T60" s="3" t="s">
        <v>240</v>
      </c>
      <c r="U60" s="3" t="s">
        <v>26</v>
      </c>
      <c r="V60" s="3" t="s">
        <v>362</v>
      </c>
      <c r="W60" s="2">
        <v>540000000</v>
      </c>
      <c r="X60" s="2" t="str">
        <f>TEXT(Tabella2[[#This Row],[imp_lotto]],0)</f>
        <v>540000000</v>
      </c>
      <c r="Y60" s="2" t="str">
        <f>Tabella2[[#This Row],[cig]]</f>
        <v>81457158A9</v>
      </c>
      <c r="Z60" s="2" t="str">
        <f>TEXT(Tabella2[[#This Row],[fattura]],0)</f>
        <v>81457158A9</v>
      </c>
      <c r="AA60" s="3" t="s">
        <v>27</v>
      </c>
      <c r="AB60" s="3" t="str">
        <f t="shared" si="5"/>
        <v>3452690</v>
      </c>
      <c r="AC60" s="3" t="str">
        <f>TEXT(Tabella2[[#This Row],[codice_pubblicazione_esito]],0)</f>
        <v>3452690</v>
      </c>
      <c r="AD60" s="4">
        <f>Tabella2[[#This Row],[data_scadenza_gara]]-90</f>
        <v>43807.083333333336</v>
      </c>
      <c r="AE60" s="4">
        <f>Tabella2[[#This Row],[data_pubblicazione_esito]]-30</f>
        <v>43897.083333333336</v>
      </c>
      <c r="AF60" s="4">
        <v>43927.083333333336</v>
      </c>
      <c r="AG60" s="4">
        <v>43924.083333333336</v>
      </c>
      <c r="AH60" s="4">
        <v>43942.585829942131</v>
      </c>
      <c r="AI60" s="3" t="s">
        <v>25</v>
      </c>
      <c r="AJ60" s="17">
        <f t="shared" si="6"/>
        <v>200972537</v>
      </c>
      <c r="AK60" s="3" t="str">
        <f t="shared" si="7"/>
        <v>200972537</v>
      </c>
      <c r="AL60" s="3" t="s">
        <v>228</v>
      </c>
      <c r="AM60" s="10" t="s">
        <v>38</v>
      </c>
      <c r="AN60" s="22" t="str">
        <f>TEXT(Tabella2[[#This Row],[cf_aggiudicatario]],0)</f>
        <v>803890151</v>
      </c>
      <c r="AO60" s="13" t="str">
        <f>_xlfn.CONCAT(Tabella2[[#This Row],[cig]],"-",Tabella2[[#This Row],[cf_aggiudicatario]])</f>
        <v>81457158A9-00803890151</v>
      </c>
    </row>
    <row r="61" spans="1:41" x14ac:dyDescent="0.2">
      <c r="A61" s="1">
        <v>690538</v>
      </c>
      <c r="B61" s="1" t="str">
        <f>TEXT(Tabella2[[#This Row],[id_gara]],0)</f>
        <v>690538</v>
      </c>
      <c r="C61" s="5" t="s">
        <v>385</v>
      </c>
      <c r="D61" s="5">
        <f t="shared" si="4"/>
        <v>2071614</v>
      </c>
      <c r="E61" s="5" t="str">
        <f>TEXT(Tabella2[[#This Row],[codice_pubblicazione_bando]],0)</f>
        <v>2071614</v>
      </c>
      <c r="F61" s="5" t="s">
        <v>23</v>
      </c>
      <c r="G61" s="1">
        <v>135000000000</v>
      </c>
      <c r="H61" s="1" t="str">
        <f>TEXT(Tabella2[[#This Row],[importo_gara]],0)</f>
        <v>135000000000</v>
      </c>
      <c r="I61" s="1">
        <v>11</v>
      </c>
      <c r="J61" s="5" t="s">
        <v>223</v>
      </c>
      <c r="K61" s="5" t="s">
        <v>224</v>
      </c>
      <c r="L61" s="1">
        <v>4733051009</v>
      </c>
      <c r="M61" s="1" t="str">
        <f>TEXT(Tabella2[[#This Row],[codice_fiscale_stazione_appaltante]],0)</f>
        <v>4733051009</v>
      </c>
      <c r="N61" s="5" t="s">
        <v>225</v>
      </c>
      <c r="O61" s="5" t="s">
        <v>28</v>
      </c>
      <c r="P61" s="1">
        <v>12058091</v>
      </c>
      <c r="Q61" s="1" t="str">
        <f>TEXT(Tabella2[[#This Row],[codice_istat_stazione_appaltante]],0)</f>
        <v>12058091</v>
      </c>
      <c r="R61" s="5" t="s">
        <v>24</v>
      </c>
      <c r="S61" s="5" t="s">
        <v>241</v>
      </c>
      <c r="T61" s="5" t="s">
        <v>242</v>
      </c>
      <c r="U61" s="3" t="s">
        <v>26</v>
      </c>
      <c r="V61" s="5" t="s">
        <v>362</v>
      </c>
      <c r="W61" s="1">
        <v>123000000</v>
      </c>
      <c r="X61" s="1" t="str">
        <f>TEXT(Tabella2[[#This Row],[imp_lotto]],0)</f>
        <v>123000000</v>
      </c>
      <c r="Y61" s="1" t="str">
        <f>Tabella2[[#This Row],[cig]]</f>
        <v>81457250EC</v>
      </c>
      <c r="Z61" s="1" t="str">
        <f>TEXT(Tabella2[[#This Row],[fattura]],0)</f>
        <v>81457250EC</v>
      </c>
      <c r="AA61" s="5" t="s">
        <v>27</v>
      </c>
      <c r="AB61" s="5" t="str">
        <f t="shared" si="5"/>
        <v>3452690</v>
      </c>
      <c r="AC61" s="5" t="str">
        <f>TEXT(Tabella2[[#This Row],[codice_pubblicazione_esito]],0)</f>
        <v>3452690</v>
      </c>
      <c r="AD61" s="6">
        <f>Tabella2[[#This Row],[data_scadenza_gara]]-90</f>
        <v>43807.083333333336</v>
      </c>
      <c r="AE61" s="6">
        <f>Tabella2[[#This Row],[data_pubblicazione_esito]]-30</f>
        <v>43897.083333333336</v>
      </c>
      <c r="AF61" s="6">
        <v>43927.083333333336</v>
      </c>
      <c r="AG61" s="6">
        <v>43924.083333333336</v>
      </c>
      <c r="AH61" s="6">
        <v>43942.585829942131</v>
      </c>
      <c r="AI61" s="5" t="s">
        <v>25</v>
      </c>
      <c r="AJ61" s="16">
        <f t="shared" si="6"/>
        <v>200972537</v>
      </c>
      <c r="AK61" s="5" t="str">
        <f t="shared" si="7"/>
        <v>200972537</v>
      </c>
      <c r="AL61" s="5" t="s">
        <v>228</v>
      </c>
      <c r="AM61" s="11" t="s">
        <v>38</v>
      </c>
      <c r="AN61" s="23" t="str">
        <f>TEXT(Tabella2[[#This Row],[cf_aggiudicatario]],0)</f>
        <v>803890151</v>
      </c>
      <c r="AO61" s="13" t="str">
        <f>_xlfn.CONCAT(Tabella2[[#This Row],[cig]],"-",Tabella2[[#This Row],[cf_aggiudicatario]])</f>
        <v>81457250EC-00803890151</v>
      </c>
    </row>
    <row r="62" spans="1:41" x14ac:dyDescent="0.2">
      <c r="A62" s="2">
        <v>690538</v>
      </c>
      <c r="B62" s="2" t="str">
        <f>TEXT(Tabella2[[#This Row],[id_gara]],0)</f>
        <v>690538</v>
      </c>
      <c r="C62" s="3" t="s">
        <v>385</v>
      </c>
      <c r="D62" s="3">
        <f t="shared" si="4"/>
        <v>2071614</v>
      </c>
      <c r="E62" s="3" t="str">
        <f>TEXT(Tabella2[[#This Row],[codice_pubblicazione_bando]],0)</f>
        <v>2071614</v>
      </c>
      <c r="F62" s="3" t="s">
        <v>23</v>
      </c>
      <c r="G62" s="2">
        <v>135000000000</v>
      </c>
      <c r="H62" s="2" t="str">
        <f>TEXT(Tabella2[[#This Row],[importo_gara]],0)</f>
        <v>135000000000</v>
      </c>
      <c r="I62" s="2">
        <v>11</v>
      </c>
      <c r="J62" s="3" t="s">
        <v>223</v>
      </c>
      <c r="K62" s="3" t="s">
        <v>224</v>
      </c>
      <c r="L62" s="2">
        <v>4733051009</v>
      </c>
      <c r="M62" s="2" t="str">
        <f>TEXT(Tabella2[[#This Row],[codice_fiscale_stazione_appaltante]],0)</f>
        <v>4733051009</v>
      </c>
      <c r="N62" s="3" t="s">
        <v>225</v>
      </c>
      <c r="O62" s="3" t="s">
        <v>28</v>
      </c>
      <c r="P62" s="2">
        <v>12058091</v>
      </c>
      <c r="Q62" s="2" t="str">
        <f>TEXT(Tabella2[[#This Row],[codice_istat_stazione_appaltante]],0)</f>
        <v>12058091</v>
      </c>
      <c r="R62" s="3" t="s">
        <v>24</v>
      </c>
      <c r="S62" s="3" t="s">
        <v>241</v>
      </c>
      <c r="T62" s="3" t="s">
        <v>242</v>
      </c>
      <c r="U62" s="3" t="s">
        <v>26</v>
      </c>
      <c r="V62" s="3" t="s">
        <v>362</v>
      </c>
      <c r="W62" s="2">
        <v>123000000</v>
      </c>
      <c r="X62" s="2" t="str">
        <f>TEXT(Tabella2[[#This Row],[imp_lotto]],0)</f>
        <v>123000000</v>
      </c>
      <c r="Y62" s="2" t="str">
        <f>Tabella2[[#This Row],[cig]]</f>
        <v>81457250EC</v>
      </c>
      <c r="Z62" s="2" t="str">
        <f>TEXT(Tabella2[[#This Row],[fattura]],0)</f>
        <v>81457250EC</v>
      </c>
      <c r="AA62" s="3" t="s">
        <v>27</v>
      </c>
      <c r="AB62" s="3" t="str">
        <f t="shared" si="5"/>
        <v>3452690</v>
      </c>
      <c r="AC62" s="3" t="str">
        <f>TEXT(Tabella2[[#This Row],[codice_pubblicazione_esito]],0)</f>
        <v>3452690</v>
      </c>
      <c r="AD62" s="4">
        <f>Tabella2[[#This Row],[data_scadenza_gara]]-90</f>
        <v>43807.083333333336</v>
      </c>
      <c r="AE62" s="4">
        <f>Tabella2[[#This Row],[data_pubblicazione_esito]]-30</f>
        <v>43897.083333333336</v>
      </c>
      <c r="AF62" s="4">
        <v>43927.083333333336</v>
      </c>
      <c r="AG62" s="4">
        <v>43924.083333333336</v>
      </c>
      <c r="AH62" s="4">
        <v>43942.585829942131</v>
      </c>
      <c r="AI62" s="3" t="s">
        <v>25</v>
      </c>
      <c r="AJ62" s="17">
        <f t="shared" si="6"/>
        <v>200972537</v>
      </c>
      <c r="AK62" s="3" t="str">
        <f t="shared" si="7"/>
        <v>200972537</v>
      </c>
      <c r="AL62" s="3" t="s">
        <v>228</v>
      </c>
      <c r="AM62" s="10" t="s">
        <v>38</v>
      </c>
      <c r="AN62" s="22" t="str">
        <f>TEXT(Tabella2[[#This Row],[cf_aggiudicatario]],0)</f>
        <v>803890151</v>
      </c>
      <c r="AO62" s="13" t="str">
        <f>_xlfn.CONCAT(Tabella2[[#This Row],[cig]],"-",Tabella2[[#This Row],[cf_aggiudicatario]])</f>
        <v>81457250EC-00803890151</v>
      </c>
    </row>
    <row r="63" spans="1:41" x14ac:dyDescent="0.2">
      <c r="A63" s="2">
        <v>693788</v>
      </c>
      <c r="B63" s="2" t="str">
        <f>TEXT(Tabella2[[#This Row],[id_gara]],0)</f>
        <v>693788</v>
      </c>
      <c r="C63" s="3" t="s">
        <v>248</v>
      </c>
      <c r="D63" s="3">
        <f t="shared" si="4"/>
        <v>2081364</v>
      </c>
      <c r="E63" s="3" t="str">
        <f>TEXT(Tabella2[[#This Row],[codice_pubblicazione_bando]],0)</f>
        <v>2081364</v>
      </c>
      <c r="F63" s="3" t="s">
        <v>23</v>
      </c>
      <c r="G63" s="2">
        <v>45000000</v>
      </c>
      <c r="H63" s="2" t="str">
        <f>TEXT(Tabella2[[#This Row],[importo_gara]],0)</f>
        <v>45000000</v>
      </c>
      <c r="I63" s="2">
        <v>2</v>
      </c>
      <c r="J63" s="3" t="s">
        <v>179</v>
      </c>
      <c r="K63" s="3" t="s">
        <v>180</v>
      </c>
      <c r="L63" s="2">
        <v>4721290874</v>
      </c>
      <c r="M63" s="2" t="str">
        <f>TEXT(Tabella2[[#This Row],[codice_fiscale_stazione_appaltante]],0)</f>
        <v>4721290874</v>
      </c>
      <c r="N63" s="3" t="s">
        <v>181</v>
      </c>
      <c r="O63" s="3" t="s">
        <v>29</v>
      </c>
      <c r="P63" s="2">
        <v>19087015</v>
      </c>
      <c r="Q63" s="2" t="str">
        <f>TEXT(Tabella2[[#This Row],[codice_istat_stazione_appaltante]],0)</f>
        <v>19087015</v>
      </c>
      <c r="R63" s="3" t="s">
        <v>24</v>
      </c>
      <c r="S63" s="3" t="s">
        <v>249</v>
      </c>
      <c r="T63" s="3" t="s">
        <v>250</v>
      </c>
      <c r="U63" s="3" t="s">
        <v>36</v>
      </c>
      <c r="V63" s="3" t="s">
        <v>362</v>
      </c>
      <c r="W63" s="2">
        <v>15000000</v>
      </c>
      <c r="X63" s="2" t="str">
        <f>TEXT(Tabella2[[#This Row],[imp_lotto]],0)</f>
        <v>15000000</v>
      </c>
      <c r="Y63" s="2" t="str">
        <f>Tabella2[[#This Row],[cig]]</f>
        <v>Z312B44EF9</v>
      </c>
      <c r="Z63" s="2" t="str">
        <f>TEXT(Tabella2[[#This Row],[fattura]],0)</f>
        <v>Z312B44EF9</v>
      </c>
      <c r="AA63" s="3" t="s">
        <v>27</v>
      </c>
      <c r="AB63" s="3" t="str">
        <f t="shared" si="5"/>
        <v>3468940</v>
      </c>
      <c r="AC63" s="3" t="str">
        <f>TEXT(Tabella2[[#This Row],[codice_pubblicazione_esito]],0)</f>
        <v>3468940</v>
      </c>
      <c r="AD63" s="4">
        <f>Tabella2[[#This Row],[data_scadenza_gara]]-90</f>
        <v>43788.041666666664</v>
      </c>
      <c r="AE63" s="4">
        <f>Tabella2[[#This Row],[data_pubblicazione_esito]]-30</f>
        <v>43878.041666666664</v>
      </c>
      <c r="AF63" s="4">
        <v>43908.041666666664</v>
      </c>
      <c r="AG63" s="4">
        <v>43875.041666666664</v>
      </c>
      <c r="AH63" s="4">
        <v>43910.546339004628</v>
      </c>
      <c r="AI63" s="3" t="s">
        <v>25</v>
      </c>
      <c r="AJ63" s="17">
        <f t="shared" si="6"/>
        <v>1180322718</v>
      </c>
      <c r="AK63" s="3" t="str">
        <f t="shared" si="7"/>
        <v>1180322718</v>
      </c>
      <c r="AL63" s="3" t="s">
        <v>206</v>
      </c>
      <c r="AM63" s="10" t="s">
        <v>207</v>
      </c>
      <c r="AN63" s="22" t="str">
        <f>TEXT(Tabella2[[#This Row],[cf_aggiudicatario]],0)</f>
        <v>4721290874</v>
      </c>
      <c r="AO63" s="13" t="str">
        <f>_xlfn.CONCAT(Tabella2[[#This Row],[cig]],"-",Tabella2[[#This Row],[cf_aggiudicatario]])</f>
        <v>Z312B44EF9-04721290874</v>
      </c>
    </row>
    <row r="64" spans="1:41" x14ac:dyDescent="0.2">
      <c r="A64" s="1">
        <v>693788</v>
      </c>
      <c r="B64" s="1" t="str">
        <f>TEXT(Tabella2[[#This Row],[id_gara]],0)</f>
        <v>693788</v>
      </c>
      <c r="C64" s="5" t="s">
        <v>248</v>
      </c>
      <c r="D64" s="5">
        <f t="shared" si="4"/>
        <v>2081364</v>
      </c>
      <c r="E64" s="5" t="str">
        <f>TEXT(Tabella2[[#This Row],[codice_pubblicazione_bando]],0)</f>
        <v>2081364</v>
      </c>
      <c r="F64" s="5" t="s">
        <v>23</v>
      </c>
      <c r="G64" s="1">
        <v>45000000</v>
      </c>
      <c r="H64" s="1" t="str">
        <f>TEXT(Tabella2[[#This Row],[importo_gara]],0)</f>
        <v>45000000</v>
      </c>
      <c r="I64" s="1">
        <v>2</v>
      </c>
      <c r="J64" s="5" t="s">
        <v>179</v>
      </c>
      <c r="K64" s="5" t="s">
        <v>180</v>
      </c>
      <c r="L64" s="1">
        <v>4721290874</v>
      </c>
      <c r="M64" s="1" t="str">
        <f>TEXT(Tabella2[[#This Row],[codice_fiscale_stazione_appaltante]],0)</f>
        <v>4721290874</v>
      </c>
      <c r="N64" s="5" t="s">
        <v>181</v>
      </c>
      <c r="O64" s="5" t="s">
        <v>29</v>
      </c>
      <c r="P64" s="1">
        <v>19087015</v>
      </c>
      <c r="Q64" s="1" t="str">
        <f>TEXT(Tabella2[[#This Row],[codice_istat_stazione_appaltante]],0)</f>
        <v>19087015</v>
      </c>
      <c r="R64" s="5" t="s">
        <v>24</v>
      </c>
      <c r="S64" s="5" t="s">
        <v>251</v>
      </c>
      <c r="T64" s="5" t="s">
        <v>252</v>
      </c>
      <c r="U64" s="3" t="s">
        <v>36</v>
      </c>
      <c r="V64" s="5" t="s">
        <v>362</v>
      </c>
      <c r="W64" s="1">
        <v>30000000</v>
      </c>
      <c r="X64" s="1" t="str">
        <f>TEXT(Tabella2[[#This Row],[imp_lotto]],0)</f>
        <v>30000000</v>
      </c>
      <c r="Y64" s="1" t="str">
        <f>Tabella2[[#This Row],[cig]]</f>
        <v>Z502B44E81</v>
      </c>
      <c r="Z64" s="1" t="str">
        <f>TEXT(Tabella2[[#This Row],[fattura]],0)</f>
        <v>Z502B44E81</v>
      </c>
      <c r="AA64" s="5" t="s">
        <v>27</v>
      </c>
      <c r="AB64" s="5" t="str">
        <f t="shared" si="5"/>
        <v>3468940</v>
      </c>
      <c r="AC64" s="5" t="str">
        <f>TEXT(Tabella2[[#This Row],[codice_pubblicazione_esito]],0)</f>
        <v>3468940</v>
      </c>
      <c r="AD64" s="6">
        <f>Tabella2[[#This Row],[data_scadenza_gara]]-90</f>
        <v>43788.041666666664</v>
      </c>
      <c r="AE64" s="6">
        <f>Tabella2[[#This Row],[data_pubblicazione_esito]]-30</f>
        <v>43878.041666666664</v>
      </c>
      <c r="AF64" s="6">
        <v>43908.041666666664</v>
      </c>
      <c r="AG64" s="6">
        <v>43875.041666666664</v>
      </c>
      <c r="AH64" s="6">
        <v>43910.546339004628</v>
      </c>
      <c r="AI64" s="5" t="s">
        <v>25</v>
      </c>
      <c r="AJ64" s="16">
        <f t="shared" si="6"/>
        <v>1180322718</v>
      </c>
      <c r="AK64" s="5" t="str">
        <f t="shared" si="7"/>
        <v>1180322718</v>
      </c>
      <c r="AL64" s="5" t="s">
        <v>206</v>
      </c>
      <c r="AM64" s="11" t="s">
        <v>207</v>
      </c>
      <c r="AN64" s="23" t="str">
        <f>TEXT(Tabella2[[#This Row],[cf_aggiudicatario]],0)</f>
        <v>4721290874</v>
      </c>
      <c r="AO64" s="13" t="str">
        <f>_xlfn.CONCAT(Tabella2[[#This Row],[cig]],"-",Tabella2[[#This Row],[cf_aggiudicatario]])</f>
        <v>Z502B44E81-04721290874</v>
      </c>
    </row>
    <row r="65" spans="1:41" x14ac:dyDescent="0.2">
      <c r="A65" s="2">
        <v>721717</v>
      </c>
      <c r="B65" s="2" t="str">
        <f>TEXT(Tabella2[[#This Row],[id_gara]],0)</f>
        <v>721717</v>
      </c>
      <c r="C65" s="3" t="s">
        <v>366</v>
      </c>
      <c r="D65" s="3">
        <f t="shared" si="4"/>
        <v>2165151</v>
      </c>
      <c r="E65" s="3" t="str">
        <f>TEXT(Tabella2[[#This Row],[codice_pubblicazione_bando]],0)</f>
        <v>2165151</v>
      </c>
      <c r="F65" s="3" t="s">
        <v>23</v>
      </c>
      <c r="G65" s="2">
        <v>10500000000</v>
      </c>
      <c r="H65" s="2" t="str">
        <f>TEXT(Tabella2[[#This Row],[importo_gara]],0)</f>
        <v>10500000000</v>
      </c>
      <c r="I65" s="2">
        <v>1</v>
      </c>
      <c r="J65" s="3" t="s">
        <v>253</v>
      </c>
      <c r="K65" s="3" t="s">
        <v>254</v>
      </c>
      <c r="L65" s="2">
        <v>3051880833</v>
      </c>
      <c r="M65" s="2" t="str">
        <f>TEXT(Tabella2[[#This Row],[codice_fiscale_stazione_appaltante]],0)</f>
        <v>3051880833</v>
      </c>
      <c r="N65" s="3" t="s">
        <v>42</v>
      </c>
      <c r="O65" s="3" t="s">
        <v>41</v>
      </c>
      <c r="P65" s="2">
        <v>19083048</v>
      </c>
      <c r="Q65" s="2" t="str">
        <f>TEXT(Tabella2[[#This Row],[codice_istat_stazione_appaltante]],0)</f>
        <v>19083048</v>
      </c>
      <c r="R65" s="3" t="s">
        <v>24</v>
      </c>
      <c r="S65" s="3" t="s">
        <v>259</v>
      </c>
      <c r="T65" s="3" t="s">
        <v>367</v>
      </c>
      <c r="U65" s="3" t="s">
        <v>36</v>
      </c>
      <c r="V65" s="3" t="s">
        <v>362</v>
      </c>
      <c r="W65" s="2">
        <v>10500000000</v>
      </c>
      <c r="X65" s="2" t="str">
        <f>TEXT(Tabella2[[#This Row],[imp_lotto]],0)</f>
        <v>10500000000</v>
      </c>
      <c r="Y65" s="2" t="str">
        <f>Tabella2[[#This Row],[cig]]</f>
        <v>7996404953</v>
      </c>
      <c r="Z65" s="2" t="str">
        <f>TEXT(Tabella2[[#This Row],[fattura]],0)</f>
        <v>7996404953</v>
      </c>
      <c r="AA65" s="3" t="s">
        <v>27</v>
      </c>
      <c r="AB65" s="3" t="str">
        <f t="shared" si="5"/>
        <v>3608585</v>
      </c>
      <c r="AC65" s="3" t="str">
        <f>TEXT(Tabella2[[#This Row],[codice_pubblicazione_esito]],0)</f>
        <v>3608585</v>
      </c>
      <c r="AD65" s="4">
        <f>Tabella2[[#This Row],[data_scadenza_gara]]-90</f>
        <v>43739.041666666664</v>
      </c>
      <c r="AE65" s="4">
        <f>Tabella2[[#This Row],[data_pubblicazione_esito]]-30</f>
        <v>43829.041666666664</v>
      </c>
      <c r="AF65" s="4">
        <v>43859.041666666664</v>
      </c>
      <c r="AG65" s="4">
        <v>43685.083333333336</v>
      </c>
      <c r="AH65" s="4">
        <v>43859.534006828704</v>
      </c>
      <c r="AI65" s="3" t="s">
        <v>25</v>
      </c>
      <c r="AJ65" s="17">
        <f t="shared" si="6"/>
        <v>1787482645</v>
      </c>
      <c r="AK65" s="3" t="str">
        <f t="shared" si="7"/>
        <v>1787482645</v>
      </c>
      <c r="AL65" s="3" t="s">
        <v>255</v>
      </c>
      <c r="AM65" s="10" t="s">
        <v>55</v>
      </c>
      <c r="AN65" s="22" t="str">
        <f>TEXT(Tabella2[[#This Row],[cf_aggiudicatario]],0)</f>
        <v>7149930583</v>
      </c>
      <c r="AO65" s="13" t="str">
        <f>_xlfn.CONCAT(Tabella2[[#This Row],[cig]],"-",Tabella2[[#This Row],[cf_aggiudicatario]])</f>
        <v>7996404953-07149930583</v>
      </c>
    </row>
    <row r="66" spans="1:41" x14ac:dyDescent="0.2">
      <c r="A66" s="1">
        <v>721754</v>
      </c>
      <c r="B66" s="1" t="str">
        <f>TEXT(Tabella2[[#This Row],[id_gara]],0)</f>
        <v>721754</v>
      </c>
      <c r="C66" s="5" t="s">
        <v>260</v>
      </c>
      <c r="D66" s="5">
        <f t="shared" ref="D66:D97" si="8">A66*3</f>
        <v>2165262</v>
      </c>
      <c r="E66" s="5" t="str">
        <f>TEXT(Tabella2[[#This Row],[codice_pubblicazione_bando]],0)</f>
        <v>2165262</v>
      </c>
      <c r="F66" s="5" t="s">
        <v>23</v>
      </c>
      <c r="G66" s="1">
        <v>1001002000</v>
      </c>
      <c r="H66" s="1" t="str">
        <f>TEXT(Tabella2[[#This Row],[importo_gara]],0)</f>
        <v>1001002000</v>
      </c>
      <c r="I66" s="1">
        <v>1</v>
      </c>
      <c r="J66" s="5" t="s">
        <v>253</v>
      </c>
      <c r="K66" s="5" t="s">
        <v>254</v>
      </c>
      <c r="L66" s="1">
        <v>3051880833</v>
      </c>
      <c r="M66" s="1" t="str">
        <f>TEXT(Tabella2[[#This Row],[codice_fiscale_stazione_appaltante]],0)</f>
        <v>3051880833</v>
      </c>
      <c r="N66" s="5" t="s">
        <v>42</v>
      </c>
      <c r="O66" s="5" t="s">
        <v>41</v>
      </c>
      <c r="P66" s="1">
        <v>19083048</v>
      </c>
      <c r="Q66" s="1" t="str">
        <f>TEXT(Tabella2[[#This Row],[codice_istat_stazione_appaltante]],0)</f>
        <v>19083048</v>
      </c>
      <c r="R66" s="5" t="s">
        <v>24</v>
      </c>
      <c r="S66" s="5" t="s">
        <v>261</v>
      </c>
      <c r="T66" s="5" t="s">
        <v>260</v>
      </c>
      <c r="U66" s="3" t="s">
        <v>36</v>
      </c>
      <c r="V66" s="5" t="s">
        <v>362</v>
      </c>
      <c r="W66" s="1">
        <v>1001002000</v>
      </c>
      <c r="X66" s="1" t="str">
        <f>TEXT(Tabella2[[#This Row],[imp_lotto]],0)</f>
        <v>1001002000</v>
      </c>
      <c r="Y66" s="1" t="str">
        <f>Tabella2[[#This Row],[cig]]</f>
        <v>Z682AEFF2E</v>
      </c>
      <c r="Z66" s="1" t="str">
        <f>TEXT(Tabella2[[#This Row],[fattura]],0)</f>
        <v>Z682AEFF2E</v>
      </c>
      <c r="AA66" s="5" t="s">
        <v>27</v>
      </c>
      <c r="AB66" s="5" t="str">
        <f t="shared" ref="AB66:AB97" si="9">TEXT(A66*5,0)</f>
        <v>3608770</v>
      </c>
      <c r="AC66" s="5" t="str">
        <f>TEXT(Tabella2[[#This Row],[codice_pubblicazione_esito]],0)</f>
        <v>3608770</v>
      </c>
      <c r="AD66" s="6">
        <f>Tabella2[[#This Row],[data_scadenza_gara]]-90</f>
        <v>43739.041666666664</v>
      </c>
      <c r="AE66" s="6">
        <f>Tabella2[[#This Row],[data_pubblicazione_esito]]-30</f>
        <v>43829.041666666664</v>
      </c>
      <c r="AF66" s="6">
        <v>43859.041666666664</v>
      </c>
      <c r="AG66" s="6">
        <v>43815.041666666664</v>
      </c>
      <c r="AH66" s="6">
        <v>43859.552823032405</v>
      </c>
      <c r="AI66" s="5" t="s">
        <v>25</v>
      </c>
      <c r="AJ66" s="16">
        <f t="shared" ref="AJ66:AJ97" si="10">INT(AM66/4)</f>
        <v>1787482645</v>
      </c>
      <c r="AK66" s="5" t="str">
        <f t="shared" ref="AK66:AK97" si="11">TEXT(AJ66,0)</f>
        <v>1787482645</v>
      </c>
      <c r="AL66" s="5" t="s">
        <v>255</v>
      </c>
      <c r="AM66" s="11" t="s">
        <v>55</v>
      </c>
      <c r="AN66" s="23" t="str">
        <f>TEXT(Tabella2[[#This Row],[cf_aggiudicatario]],0)</f>
        <v>7149930583</v>
      </c>
      <c r="AO66" s="13" t="str">
        <f>_xlfn.CONCAT(Tabella2[[#This Row],[cig]],"-",Tabella2[[#This Row],[cf_aggiudicatario]])</f>
        <v>Z682AEFF2E-07149930583</v>
      </c>
    </row>
    <row r="67" spans="1:41" x14ac:dyDescent="0.2">
      <c r="A67" s="2">
        <v>729050</v>
      </c>
      <c r="B67" s="2" t="str">
        <f>TEXT(Tabella2[[#This Row],[id_gara]],0)</f>
        <v>729050</v>
      </c>
      <c r="C67" s="3" t="s">
        <v>375</v>
      </c>
      <c r="D67" s="3">
        <f t="shared" si="8"/>
        <v>2187150</v>
      </c>
      <c r="E67" s="3" t="str">
        <f>TEXT(Tabella2[[#This Row],[codice_pubblicazione_bando]],0)</f>
        <v>2187150</v>
      </c>
      <c r="F67" s="3" t="s">
        <v>23</v>
      </c>
      <c r="G67" s="2">
        <v>51983084000</v>
      </c>
      <c r="H67" s="2" t="str">
        <f>TEXT(Tabella2[[#This Row],[importo_gara]],0)</f>
        <v>51983084000</v>
      </c>
      <c r="I67" s="2">
        <v>5</v>
      </c>
      <c r="J67" s="3" t="s">
        <v>262</v>
      </c>
      <c r="K67" s="3" t="s">
        <v>263</v>
      </c>
      <c r="L67" s="2">
        <v>349040287</v>
      </c>
      <c r="M67" s="2" t="str">
        <f>TEXT(Tabella2[[#This Row],[codice_fiscale_stazione_appaltante]],0)</f>
        <v>349040287</v>
      </c>
      <c r="N67" s="3" t="s">
        <v>125</v>
      </c>
      <c r="O67" s="3" t="s">
        <v>30</v>
      </c>
      <c r="P67" s="2">
        <v>5028060</v>
      </c>
      <c r="Q67" s="2" t="str">
        <f>TEXT(Tabella2[[#This Row],[codice_istat_stazione_appaltante]],0)</f>
        <v>5028060</v>
      </c>
      <c r="R67" s="3" t="s">
        <v>24</v>
      </c>
      <c r="S67" s="3" t="s">
        <v>264</v>
      </c>
      <c r="T67" s="3" t="s">
        <v>265</v>
      </c>
      <c r="U67" s="3" t="s">
        <v>36</v>
      </c>
      <c r="V67" s="3" t="s">
        <v>399</v>
      </c>
      <c r="W67" s="2">
        <v>16495724000</v>
      </c>
      <c r="X67" s="2" t="str">
        <f>TEXT(Tabella2[[#This Row],[imp_lotto]],0)</f>
        <v>16495724000</v>
      </c>
      <c r="Y67" s="2" t="str">
        <f>Tabella2[[#This Row],[cig]]</f>
        <v>81994532AB</v>
      </c>
      <c r="Z67" s="2" t="str">
        <f>TEXT(Tabella2[[#This Row],[fattura]],0)</f>
        <v>81994532AB</v>
      </c>
      <c r="AA67" s="3" t="s">
        <v>27</v>
      </c>
      <c r="AB67" s="3" t="str">
        <f t="shared" si="9"/>
        <v>3645250</v>
      </c>
      <c r="AC67" s="3" t="str">
        <f>TEXT(Tabella2[[#This Row],[codice_pubblicazione_esito]],0)</f>
        <v>3645250</v>
      </c>
      <c r="AD67" s="4">
        <f>Tabella2[[#This Row],[data_scadenza_gara]]-90</f>
        <v>44042.041666666664</v>
      </c>
      <c r="AE67" s="4">
        <f>Tabella2[[#This Row],[data_pubblicazione_esito]]-30</f>
        <v>44132.041666666664</v>
      </c>
      <c r="AF67" s="4">
        <v>44162.041666666664</v>
      </c>
      <c r="AG67" s="4">
        <v>44162.041666666664</v>
      </c>
      <c r="AH67" s="4">
        <v>44181.491648090276</v>
      </c>
      <c r="AI67" s="3" t="s">
        <v>25</v>
      </c>
      <c r="AJ67" s="17">
        <f t="shared" si="10"/>
        <v>385552555</v>
      </c>
      <c r="AK67" s="3" t="str">
        <f t="shared" si="11"/>
        <v>385552555</v>
      </c>
      <c r="AL67" s="3" t="s">
        <v>266</v>
      </c>
      <c r="AM67" s="10" t="s">
        <v>213</v>
      </c>
      <c r="AN67" s="22" t="str">
        <f>TEXT(Tabella2[[#This Row],[cf_aggiudicatario]],0)</f>
        <v>1542210222</v>
      </c>
      <c r="AO67" s="13" t="str">
        <f>_xlfn.CONCAT(Tabella2[[#This Row],[cig]],"-",Tabella2[[#This Row],[cf_aggiudicatario]])</f>
        <v>81994532AB-01542210222</v>
      </c>
    </row>
    <row r="68" spans="1:41" x14ac:dyDescent="0.2">
      <c r="A68" s="1">
        <v>729050</v>
      </c>
      <c r="B68" s="1" t="str">
        <f>TEXT(Tabella2[[#This Row],[id_gara]],0)</f>
        <v>729050</v>
      </c>
      <c r="C68" s="5" t="s">
        <v>375</v>
      </c>
      <c r="D68" s="5">
        <f t="shared" si="8"/>
        <v>2187150</v>
      </c>
      <c r="E68" s="5" t="str">
        <f>TEXT(Tabella2[[#This Row],[codice_pubblicazione_bando]],0)</f>
        <v>2187150</v>
      </c>
      <c r="F68" s="5" t="s">
        <v>23</v>
      </c>
      <c r="G68" s="1">
        <v>51983084000</v>
      </c>
      <c r="H68" s="1" t="str">
        <f>TEXT(Tabella2[[#This Row],[importo_gara]],0)</f>
        <v>51983084000</v>
      </c>
      <c r="I68" s="1">
        <v>5</v>
      </c>
      <c r="J68" s="5" t="s">
        <v>262</v>
      </c>
      <c r="K68" s="5" t="s">
        <v>263</v>
      </c>
      <c r="L68" s="1">
        <v>349040287</v>
      </c>
      <c r="M68" s="1" t="str">
        <f>TEXT(Tabella2[[#This Row],[codice_fiscale_stazione_appaltante]],0)</f>
        <v>349040287</v>
      </c>
      <c r="N68" s="5" t="s">
        <v>125</v>
      </c>
      <c r="O68" s="5" t="s">
        <v>30</v>
      </c>
      <c r="P68" s="1">
        <v>5028060</v>
      </c>
      <c r="Q68" s="1" t="str">
        <f>TEXT(Tabella2[[#This Row],[codice_istat_stazione_appaltante]],0)</f>
        <v>5028060</v>
      </c>
      <c r="R68" s="5" t="s">
        <v>24</v>
      </c>
      <c r="S68" s="5" t="s">
        <v>267</v>
      </c>
      <c r="T68" s="5" t="s">
        <v>265</v>
      </c>
      <c r="U68" s="3" t="s">
        <v>36</v>
      </c>
      <c r="V68" s="5" t="s">
        <v>399</v>
      </c>
      <c r="W68" s="1">
        <v>9040000000</v>
      </c>
      <c r="X68" s="1" t="str">
        <f>TEXT(Tabella2[[#This Row],[imp_lotto]],0)</f>
        <v>9040000000</v>
      </c>
      <c r="Y68" s="1" t="str">
        <f>Tabella2[[#This Row],[cig]]</f>
        <v>8199464BBC</v>
      </c>
      <c r="Z68" s="1" t="str">
        <f>TEXT(Tabella2[[#This Row],[fattura]],0)</f>
        <v>8199464BBC</v>
      </c>
      <c r="AA68" s="5" t="s">
        <v>27</v>
      </c>
      <c r="AB68" s="5" t="str">
        <f t="shared" si="9"/>
        <v>3645250</v>
      </c>
      <c r="AC68" s="5" t="str">
        <f>TEXT(Tabella2[[#This Row],[codice_pubblicazione_esito]],0)</f>
        <v>3645250</v>
      </c>
      <c r="AD68" s="6">
        <f>Tabella2[[#This Row],[data_scadenza_gara]]-90</f>
        <v>44042.041666666664</v>
      </c>
      <c r="AE68" s="6">
        <f>Tabella2[[#This Row],[data_pubblicazione_esito]]-30</f>
        <v>44132.041666666664</v>
      </c>
      <c r="AF68" s="6">
        <v>44162.041666666664</v>
      </c>
      <c r="AG68" s="6">
        <v>44162.041666666664</v>
      </c>
      <c r="AH68" s="6">
        <v>44181.541339664349</v>
      </c>
      <c r="AI68" s="5" t="s">
        <v>25</v>
      </c>
      <c r="AJ68" s="16">
        <f t="shared" si="10"/>
        <v>2332802538</v>
      </c>
      <c r="AK68" s="5" t="str">
        <f t="shared" si="11"/>
        <v>2332802538</v>
      </c>
      <c r="AL68" s="5" t="s">
        <v>268</v>
      </c>
      <c r="AM68" s="11" t="s">
        <v>60</v>
      </c>
      <c r="AN68" s="23" t="str">
        <f>TEXT(Tabella2[[#This Row],[cf_aggiudicatario]],0)</f>
        <v>9331210154</v>
      </c>
      <c r="AO68" s="13" t="str">
        <f>_xlfn.CONCAT(Tabella2[[#This Row],[cig]],"-",Tabella2[[#This Row],[cf_aggiudicatario]])</f>
        <v>8199464BBC-09331210154</v>
      </c>
    </row>
    <row r="69" spans="1:41" x14ac:dyDescent="0.2">
      <c r="A69" s="2">
        <v>729050</v>
      </c>
      <c r="B69" s="2" t="str">
        <f>TEXT(Tabella2[[#This Row],[id_gara]],0)</f>
        <v>729050</v>
      </c>
      <c r="C69" s="3" t="s">
        <v>375</v>
      </c>
      <c r="D69" s="3">
        <f t="shared" si="8"/>
        <v>2187150</v>
      </c>
      <c r="E69" s="3" t="str">
        <f>TEXT(Tabella2[[#This Row],[codice_pubblicazione_bando]],0)</f>
        <v>2187150</v>
      </c>
      <c r="F69" s="3" t="s">
        <v>23</v>
      </c>
      <c r="G69" s="2">
        <v>51983084000</v>
      </c>
      <c r="H69" s="2" t="str">
        <f>TEXT(Tabella2[[#This Row],[importo_gara]],0)</f>
        <v>51983084000</v>
      </c>
      <c r="I69" s="2">
        <v>5</v>
      </c>
      <c r="J69" s="3" t="s">
        <v>262</v>
      </c>
      <c r="K69" s="3" t="s">
        <v>263</v>
      </c>
      <c r="L69" s="2">
        <v>349040287</v>
      </c>
      <c r="M69" s="2" t="str">
        <f>TEXT(Tabella2[[#This Row],[codice_fiscale_stazione_appaltante]],0)</f>
        <v>349040287</v>
      </c>
      <c r="N69" s="3" t="s">
        <v>125</v>
      </c>
      <c r="O69" s="3" t="s">
        <v>30</v>
      </c>
      <c r="P69" s="2">
        <v>5028060</v>
      </c>
      <c r="Q69" s="2" t="str">
        <f>TEXT(Tabella2[[#This Row],[codice_istat_stazione_appaltante]],0)</f>
        <v>5028060</v>
      </c>
      <c r="R69" s="3" t="s">
        <v>24</v>
      </c>
      <c r="S69" s="3" t="s">
        <v>269</v>
      </c>
      <c r="T69" s="3" t="s">
        <v>270</v>
      </c>
      <c r="U69" s="3" t="s">
        <v>36</v>
      </c>
      <c r="V69" s="3" t="s">
        <v>399</v>
      </c>
      <c r="W69" s="2">
        <v>12000000000</v>
      </c>
      <c r="X69" s="2" t="str">
        <f>TEXT(Tabella2[[#This Row],[imp_lotto]],0)</f>
        <v>12000000000</v>
      </c>
      <c r="Y69" s="2" t="str">
        <f>Tabella2[[#This Row],[cig]]</f>
        <v>8199482A97</v>
      </c>
      <c r="Z69" s="2" t="str">
        <f>TEXT(Tabella2[[#This Row],[fattura]],0)</f>
        <v>8199482A97</v>
      </c>
      <c r="AA69" s="3" t="s">
        <v>27</v>
      </c>
      <c r="AB69" s="3" t="str">
        <f t="shared" si="9"/>
        <v>3645250</v>
      </c>
      <c r="AC69" s="3" t="str">
        <f>TEXT(Tabella2[[#This Row],[codice_pubblicazione_esito]],0)</f>
        <v>3645250</v>
      </c>
      <c r="AD69" s="4">
        <f>Tabella2[[#This Row],[data_scadenza_gara]]-90</f>
        <v>44042.041666666664</v>
      </c>
      <c r="AE69" s="4">
        <f>Tabella2[[#This Row],[data_pubblicazione_esito]]-30</f>
        <v>44132.041666666664</v>
      </c>
      <c r="AF69" s="4">
        <v>44162.041666666664</v>
      </c>
      <c r="AG69" s="4">
        <v>44162.041666666664</v>
      </c>
      <c r="AH69" s="4">
        <v>44181.500947094908</v>
      </c>
      <c r="AI69" s="3" t="s">
        <v>25</v>
      </c>
      <c r="AJ69" s="17">
        <f t="shared" si="10"/>
        <v>2332802538</v>
      </c>
      <c r="AK69" s="3" t="str">
        <f t="shared" si="11"/>
        <v>2332802538</v>
      </c>
      <c r="AL69" s="3" t="s">
        <v>268</v>
      </c>
      <c r="AM69" s="10" t="s">
        <v>60</v>
      </c>
      <c r="AN69" s="22" t="str">
        <f>TEXT(Tabella2[[#This Row],[cf_aggiudicatario]],0)</f>
        <v>9331210154</v>
      </c>
      <c r="AO69" s="13" t="str">
        <f>_xlfn.CONCAT(Tabella2[[#This Row],[cig]],"-",Tabella2[[#This Row],[cf_aggiudicatario]])</f>
        <v>8199482A97-09331210154</v>
      </c>
    </row>
    <row r="70" spans="1:41" x14ac:dyDescent="0.2">
      <c r="A70" s="1">
        <v>742534</v>
      </c>
      <c r="B70" s="1" t="str">
        <f>TEXT(Tabella2[[#This Row],[id_gara]],0)</f>
        <v>742534</v>
      </c>
      <c r="C70" s="5" t="s">
        <v>389</v>
      </c>
      <c r="D70" s="5">
        <f t="shared" si="8"/>
        <v>2227602</v>
      </c>
      <c r="E70" s="5" t="str">
        <f>TEXT(Tabella2[[#This Row],[codice_pubblicazione_bando]],0)</f>
        <v>2227602</v>
      </c>
      <c r="F70" s="5" t="s">
        <v>23</v>
      </c>
      <c r="G70" s="1">
        <v>881055000</v>
      </c>
      <c r="H70" s="1" t="str">
        <f>TEXT(Tabella2[[#This Row],[importo_gara]],0)</f>
        <v>881055000</v>
      </c>
      <c r="I70" s="1">
        <v>1</v>
      </c>
      <c r="J70" s="5" t="s">
        <v>253</v>
      </c>
      <c r="K70" s="5" t="s">
        <v>254</v>
      </c>
      <c r="L70" s="1">
        <v>3051880833</v>
      </c>
      <c r="M70" s="1" t="str">
        <f>TEXT(Tabella2[[#This Row],[codice_fiscale_stazione_appaltante]],0)</f>
        <v>3051880833</v>
      </c>
      <c r="N70" s="5" t="s">
        <v>42</v>
      </c>
      <c r="O70" s="5" t="s">
        <v>41</v>
      </c>
      <c r="P70" s="1">
        <v>19083048</v>
      </c>
      <c r="Q70" s="1" t="str">
        <f>TEXT(Tabella2[[#This Row],[codice_istat_stazione_appaltante]],0)</f>
        <v>19083048</v>
      </c>
      <c r="R70" s="5" t="s">
        <v>24</v>
      </c>
      <c r="S70" s="5" t="s">
        <v>271</v>
      </c>
      <c r="T70" s="5" t="s">
        <v>390</v>
      </c>
      <c r="U70" s="3" t="s">
        <v>36</v>
      </c>
      <c r="V70" s="5" t="s">
        <v>362</v>
      </c>
      <c r="W70" s="1">
        <v>881055000</v>
      </c>
      <c r="X70" s="1" t="str">
        <f>TEXT(Tabella2[[#This Row],[imp_lotto]],0)</f>
        <v>881055000</v>
      </c>
      <c r="Y70" s="1" t="str">
        <f>Tabella2[[#This Row],[cig]]</f>
        <v>Z842BFB79C</v>
      </c>
      <c r="Z70" s="1" t="str">
        <f>TEXT(Tabella2[[#This Row],[fattura]],0)</f>
        <v>Z842BFB79C</v>
      </c>
      <c r="AA70" s="5" t="s">
        <v>27</v>
      </c>
      <c r="AB70" s="5" t="str">
        <f t="shared" si="9"/>
        <v>3712670</v>
      </c>
      <c r="AC70" s="5" t="str">
        <f>TEXT(Tabella2[[#This Row],[codice_pubblicazione_esito]],0)</f>
        <v>3712670</v>
      </c>
      <c r="AD70" s="6">
        <f>Tabella2[[#This Row],[data_scadenza_gara]]-90</f>
        <v>43768.041666666664</v>
      </c>
      <c r="AE70" s="6">
        <f>Tabella2[[#This Row],[data_pubblicazione_esito]]-30</f>
        <v>43858.041666666664</v>
      </c>
      <c r="AF70" s="6">
        <v>43888.041666666664</v>
      </c>
      <c r="AG70" s="6">
        <v>43882.041666666664</v>
      </c>
      <c r="AH70" s="6">
        <v>43888.685921064818</v>
      </c>
      <c r="AI70" s="5" t="s">
        <v>25</v>
      </c>
      <c r="AJ70" s="16">
        <f t="shared" si="10"/>
        <v>1787482645</v>
      </c>
      <c r="AK70" s="5" t="str">
        <f t="shared" si="11"/>
        <v>1787482645</v>
      </c>
      <c r="AL70" s="5" t="s">
        <v>255</v>
      </c>
      <c r="AM70" s="11" t="s">
        <v>55</v>
      </c>
      <c r="AN70" s="23" t="str">
        <f>TEXT(Tabella2[[#This Row],[cf_aggiudicatario]],0)</f>
        <v>7149930583</v>
      </c>
      <c r="AO70" s="13" t="str">
        <f>_xlfn.CONCAT(Tabella2[[#This Row],[cig]],"-",Tabella2[[#This Row],[cf_aggiudicatario]])</f>
        <v>Z842BFB79C-07149930583</v>
      </c>
    </row>
    <row r="71" spans="1:41" x14ac:dyDescent="0.2">
      <c r="A71" s="2">
        <v>742566</v>
      </c>
      <c r="B71" s="2" t="str">
        <f>TEXT(Tabella2[[#This Row],[id_gara]],0)</f>
        <v>742566</v>
      </c>
      <c r="C71" s="3" t="s">
        <v>386</v>
      </c>
      <c r="D71" s="3">
        <f t="shared" si="8"/>
        <v>2227698</v>
      </c>
      <c r="E71" s="3" t="str">
        <f>TEXT(Tabella2[[#This Row],[codice_pubblicazione_bando]],0)</f>
        <v>2227698</v>
      </c>
      <c r="F71" s="3" t="s">
        <v>23</v>
      </c>
      <c r="G71" s="2">
        <v>506917000</v>
      </c>
      <c r="H71" s="2" t="str">
        <f>TEXT(Tabella2[[#This Row],[importo_gara]],0)</f>
        <v>506917000</v>
      </c>
      <c r="I71" s="2">
        <v>1</v>
      </c>
      <c r="J71" s="3" t="s">
        <v>253</v>
      </c>
      <c r="K71" s="3" t="s">
        <v>254</v>
      </c>
      <c r="L71" s="2">
        <v>3051880833</v>
      </c>
      <c r="M71" s="2" t="str">
        <f>TEXT(Tabella2[[#This Row],[codice_fiscale_stazione_appaltante]],0)</f>
        <v>3051880833</v>
      </c>
      <c r="N71" s="3" t="s">
        <v>42</v>
      </c>
      <c r="O71" s="3" t="s">
        <v>41</v>
      </c>
      <c r="P71" s="2">
        <v>19083048</v>
      </c>
      <c r="Q71" s="2" t="str">
        <f>TEXT(Tabella2[[#This Row],[codice_istat_stazione_appaltante]],0)</f>
        <v>19083048</v>
      </c>
      <c r="R71" s="3" t="s">
        <v>24</v>
      </c>
      <c r="S71" s="3" t="s">
        <v>272</v>
      </c>
      <c r="T71" s="3" t="s">
        <v>386</v>
      </c>
      <c r="U71" s="3" t="s">
        <v>36</v>
      </c>
      <c r="V71" s="3" t="s">
        <v>362</v>
      </c>
      <c r="W71" s="2">
        <v>506917000</v>
      </c>
      <c r="X71" s="2" t="str">
        <f>TEXT(Tabella2[[#This Row],[imp_lotto]],0)</f>
        <v>506917000</v>
      </c>
      <c r="Y71" s="2" t="str">
        <f>Tabella2[[#This Row],[cig]]</f>
        <v>Z0B2BFB62C</v>
      </c>
      <c r="Z71" s="2" t="str">
        <f>TEXT(Tabella2[[#This Row],[fattura]],0)</f>
        <v>Z0B2BFB62C</v>
      </c>
      <c r="AA71" s="3" t="s">
        <v>27</v>
      </c>
      <c r="AB71" s="3" t="str">
        <f t="shared" si="9"/>
        <v>3712830</v>
      </c>
      <c r="AC71" s="3" t="str">
        <f>TEXT(Tabella2[[#This Row],[codice_pubblicazione_esito]],0)</f>
        <v>3712830</v>
      </c>
      <c r="AD71" s="4">
        <f>Tabella2[[#This Row],[data_scadenza_gara]]-90</f>
        <v>43768.041666666664</v>
      </c>
      <c r="AE71" s="4">
        <f>Tabella2[[#This Row],[data_pubblicazione_esito]]-30</f>
        <v>43858.041666666664</v>
      </c>
      <c r="AF71" s="4">
        <v>43888.041666666664</v>
      </c>
      <c r="AG71" s="4">
        <v>43885.041666666664</v>
      </c>
      <c r="AH71" s="4">
        <v>43888.693342372688</v>
      </c>
      <c r="AI71" s="3" t="s">
        <v>25</v>
      </c>
      <c r="AJ71" s="17">
        <f t="shared" si="10"/>
        <v>1787482645</v>
      </c>
      <c r="AK71" s="3" t="str">
        <f t="shared" si="11"/>
        <v>1787482645</v>
      </c>
      <c r="AL71" s="3" t="s">
        <v>255</v>
      </c>
      <c r="AM71" s="10" t="s">
        <v>55</v>
      </c>
      <c r="AN71" s="22" t="str">
        <f>TEXT(Tabella2[[#This Row],[cf_aggiudicatario]],0)</f>
        <v>7149930583</v>
      </c>
      <c r="AO71" s="13" t="str">
        <f>_xlfn.CONCAT(Tabella2[[#This Row],[cig]],"-",Tabella2[[#This Row],[cf_aggiudicatario]])</f>
        <v>Z0B2BFB62C-07149930583</v>
      </c>
    </row>
    <row r="72" spans="1:41" x14ac:dyDescent="0.2">
      <c r="A72" s="1">
        <v>749787</v>
      </c>
      <c r="B72" s="1" t="str">
        <f>TEXT(Tabella2[[#This Row],[id_gara]],0)</f>
        <v>749787</v>
      </c>
      <c r="C72" s="5" t="s">
        <v>376</v>
      </c>
      <c r="D72" s="5">
        <f t="shared" si="8"/>
        <v>2249361</v>
      </c>
      <c r="E72" s="5" t="str">
        <f>TEXT(Tabella2[[#This Row],[codice_pubblicazione_bando]],0)</f>
        <v>2249361</v>
      </c>
      <c r="F72" s="5" t="s">
        <v>23</v>
      </c>
      <c r="G72" s="1">
        <v>66075282000</v>
      </c>
      <c r="H72" s="1" t="str">
        <f>TEXT(Tabella2[[#This Row],[importo_gara]],0)</f>
        <v>66075282000</v>
      </c>
      <c r="I72" s="1">
        <v>7</v>
      </c>
      <c r="J72" s="5" t="s">
        <v>262</v>
      </c>
      <c r="K72" s="5" t="s">
        <v>263</v>
      </c>
      <c r="L72" s="1">
        <v>349040287</v>
      </c>
      <c r="M72" s="1" t="str">
        <f>TEXT(Tabella2[[#This Row],[codice_fiscale_stazione_appaltante]],0)</f>
        <v>349040287</v>
      </c>
      <c r="N72" s="5" t="s">
        <v>125</v>
      </c>
      <c r="O72" s="5" t="s">
        <v>30</v>
      </c>
      <c r="P72" s="1">
        <v>5028060</v>
      </c>
      <c r="Q72" s="1" t="str">
        <f>TEXT(Tabella2[[#This Row],[codice_istat_stazione_appaltante]],0)</f>
        <v>5028060</v>
      </c>
      <c r="R72" s="5" t="s">
        <v>24</v>
      </c>
      <c r="S72" s="5" t="s">
        <v>275</v>
      </c>
      <c r="T72" s="5" t="s">
        <v>276</v>
      </c>
      <c r="U72" s="3" t="s">
        <v>36</v>
      </c>
      <c r="V72" s="5" t="s">
        <v>362</v>
      </c>
      <c r="W72" s="1">
        <v>6423096000</v>
      </c>
      <c r="X72" s="1" t="str">
        <f>TEXT(Tabella2[[#This Row],[imp_lotto]],0)</f>
        <v>6423096000</v>
      </c>
      <c r="Y72" s="1" t="str">
        <f>Tabella2[[#This Row],[cig]]</f>
        <v>82233055F5</v>
      </c>
      <c r="Z72" s="1" t="str">
        <f>TEXT(Tabella2[[#This Row],[fattura]],0)</f>
        <v>82233055F5</v>
      </c>
      <c r="AA72" s="5" t="s">
        <v>27</v>
      </c>
      <c r="AB72" s="5" t="str">
        <f t="shared" si="9"/>
        <v>3748935</v>
      </c>
      <c r="AC72" s="5" t="str">
        <f>TEXT(Tabella2[[#This Row],[codice_pubblicazione_esito]],0)</f>
        <v>3748935</v>
      </c>
      <c r="AD72" s="6">
        <f>Tabella2[[#This Row],[data_scadenza_gara]]-90</f>
        <v>43929.083333333336</v>
      </c>
      <c r="AE72" s="6">
        <f>Tabella2[[#This Row],[data_pubblicazione_esito]]-30</f>
        <v>44019.083333333336</v>
      </c>
      <c r="AF72" s="6">
        <v>44049.083333333336</v>
      </c>
      <c r="AG72" s="6">
        <v>44049.083333333336</v>
      </c>
      <c r="AH72" s="6">
        <v>44123.505283009261</v>
      </c>
      <c r="AI72" s="5" t="s">
        <v>25</v>
      </c>
      <c r="AJ72" s="16">
        <f t="shared" si="10"/>
        <v>667147553</v>
      </c>
      <c r="AK72" s="5" t="str">
        <f t="shared" si="11"/>
        <v>667147553</v>
      </c>
      <c r="AL72" s="5" t="s">
        <v>377</v>
      </c>
      <c r="AM72" s="11" t="s">
        <v>143</v>
      </c>
      <c r="AN72" s="23" t="str">
        <f>TEXT(Tabella2[[#This Row],[cf_aggiudicatario]],0)</f>
        <v>2668590215</v>
      </c>
      <c r="AO72" s="13" t="str">
        <f>_xlfn.CONCAT(Tabella2[[#This Row],[cig]],"-",Tabella2[[#This Row],[cf_aggiudicatario]])</f>
        <v>82233055F5-02668590215</v>
      </c>
    </row>
    <row r="73" spans="1:41" x14ac:dyDescent="0.2">
      <c r="A73" s="2">
        <v>749787</v>
      </c>
      <c r="B73" s="2" t="str">
        <f>TEXT(Tabella2[[#This Row],[id_gara]],0)</f>
        <v>749787</v>
      </c>
      <c r="C73" s="3" t="s">
        <v>376</v>
      </c>
      <c r="D73" s="3">
        <f t="shared" si="8"/>
        <v>2249361</v>
      </c>
      <c r="E73" s="3" t="str">
        <f>TEXT(Tabella2[[#This Row],[codice_pubblicazione_bando]],0)</f>
        <v>2249361</v>
      </c>
      <c r="F73" s="3" t="s">
        <v>23</v>
      </c>
      <c r="G73" s="2">
        <v>66075282000</v>
      </c>
      <c r="H73" s="2" t="str">
        <f>TEXT(Tabella2[[#This Row],[importo_gara]],0)</f>
        <v>66075282000</v>
      </c>
      <c r="I73" s="2">
        <v>7</v>
      </c>
      <c r="J73" s="3" t="s">
        <v>262</v>
      </c>
      <c r="K73" s="3" t="s">
        <v>263</v>
      </c>
      <c r="L73" s="2">
        <v>349040287</v>
      </c>
      <c r="M73" s="2" t="str">
        <f>TEXT(Tabella2[[#This Row],[codice_fiscale_stazione_appaltante]],0)</f>
        <v>349040287</v>
      </c>
      <c r="N73" s="3" t="s">
        <v>125</v>
      </c>
      <c r="O73" s="3" t="s">
        <v>30</v>
      </c>
      <c r="P73" s="2">
        <v>5028060</v>
      </c>
      <c r="Q73" s="2" t="str">
        <f>TEXT(Tabella2[[#This Row],[codice_istat_stazione_appaltante]],0)</f>
        <v>5028060</v>
      </c>
      <c r="R73" s="3" t="s">
        <v>24</v>
      </c>
      <c r="S73" s="3" t="s">
        <v>277</v>
      </c>
      <c r="T73" s="3" t="s">
        <v>278</v>
      </c>
      <c r="U73" s="3" t="s">
        <v>36</v>
      </c>
      <c r="V73" s="3" t="s">
        <v>362</v>
      </c>
      <c r="W73" s="2">
        <v>33938938000</v>
      </c>
      <c r="X73" s="2" t="str">
        <f>TEXT(Tabella2[[#This Row],[imp_lotto]],0)</f>
        <v>33938938000</v>
      </c>
      <c r="Y73" s="2" t="str">
        <f>Tabella2[[#This Row],[cig]]</f>
        <v>8223309941</v>
      </c>
      <c r="Z73" s="2" t="str">
        <f>TEXT(Tabella2[[#This Row],[fattura]],0)</f>
        <v>8223309941</v>
      </c>
      <c r="AA73" s="3" t="s">
        <v>27</v>
      </c>
      <c r="AB73" s="3" t="str">
        <f t="shared" si="9"/>
        <v>3748935</v>
      </c>
      <c r="AC73" s="3" t="str">
        <f>TEXT(Tabella2[[#This Row],[codice_pubblicazione_esito]],0)</f>
        <v>3748935</v>
      </c>
      <c r="AD73" s="4">
        <f>Tabella2[[#This Row],[data_scadenza_gara]]-90</f>
        <v>43929.083333333336</v>
      </c>
      <c r="AE73" s="4">
        <f>Tabella2[[#This Row],[data_pubblicazione_esito]]-30</f>
        <v>44019.083333333336</v>
      </c>
      <c r="AF73" s="4">
        <v>44049.083333333336</v>
      </c>
      <c r="AG73" s="4">
        <v>44049.083333333336</v>
      </c>
      <c r="AH73" s="4">
        <v>44123.507617280091</v>
      </c>
      <c r="AI73" s="3" t="s">
        <v>25</v>
      </c>
      <c r="AJ73" s="17">
        <f t="shared" si="10"/>
        <v>667147553</v>
      </c>
      <c r="AK73" s="3" t="str">
        <f t="shared" si="11"/>
        <v>667147553</v>
      </c>
      <c r="AL73" s="3" t="s">
        <v>377</v>
      </c>
      <c r="AM73" s="10" t="s">
        <v>143</v>
      </c>
      <c r="AN73" s="22" t="str">
        <f>TEXT(Tabella2[[#This Row],[cf_aggiudicatario]],0)</f>
        <v>2668590215</v>
      </c>
      <c r="AO73" s="13" t="str">
        <f>_xlfn.CONCAT(Tabella2[[#This Row],[cig]],"-",Tabella2[[#This Row],[cf_aggiudicatario]])</f>
        <v>8223309941-02668590215</v>
      </c>
    </row>
    <row r="74" spans="1:41" x14ac:dyDescent="0.2">
      <c r="A74" s="1">
        <v>749787</v>
      </c>
      <c r="B74" s="1" t="str">
        <f>TEXT(Tabella2[[#This Row],[id_gara]],0)</f>
        <v>749787</v>
      </c>
      <c r="C74" s="5" t="s">
        <v>376</v>
      </c>
      <c r="D74" s="5">
        <f t="shared" si="8"/>
        <v>2249361</v>
      </c>
      <c r="E74" s="5" t="str">
        <f>TEXT(Tabella2[[#This Row],[codice_pubblicazione_bando]],0)</f>
        <v>2249361</v>
      </c>
      <c r="F74" s="5" t="s">
        <v>23</v>
      </c>
      <c r="G74" s="1">
        <v>66075282000</v>
      </c>
      <c r="H74" s="1" t="str">
        <f>TEXT(Tabella2[[#This Row],[importo_gara]],0)</f>
        <v>66075282000</v>
      </c>
      <c r="I74" s="1">
        <v>7</v>
      </c>
      <c r="J74" s="5" t="s">
        <v>262</v>
      </c>
      <c r="K74" s="5" t="s">
        <v>263</v>
      </c>
      <c r="L74" s="1">
        <v>349040287</v>
      </c>
      <c r="M74" s="1" t="str">
        <f>TEXT(Tabella2[[#This Row],[codice_fiscale_stazione_appaltante]],0)</f>
        <v>349040287</v>
      </c>
      <c r="N74" s="5" t="s">
        <v>125</v>
      </c>
      <c r="O74" s="5" t="s">
        <v>30</v>
      </c>
      <c r="P74" s="1">
        <v>5028060</v>
      </c>
      <c r="Q74" s="1" t="str">
        <f>TEXT(Tabella2[[#This Row],[codice_istat_stazione_appaltante]],0)</f>
        <v>5028060</v>
      </c>
      <c r="R74" s="5" t="s">
        <v>24</v>
      </c>
      <c r="S74" s="5" t="s">
        <v>279</v>
      </c>
      <c r="T74" s="5" t="s">
        <v>280</v>
      </c>
      <c r="U74" s="3" t="s">
        <v>36</v>
      </c>
      <c r="V74" s="5" t="s">
        <v>399</v>
      </c>
      <c r="W74" s="1">
        <v>5853050000</v>
      </c>
      <c r="X74" s="1" t="str">
        <f>TEXT(Tabella2[[#This Row],[imp_lotto]],0)</f>
        <v>5853050000</v>
      </c>
      <c r="Y74" s="1" t="str">
        <f>Tabella2[[#This Row],[cig]]</f>
        <v>82233299C2</v>
      </c>
      <c r="Z74" s="1" t="str">
        <f>TEXT(Tabella2[[#This Row],[fattura]],0)</f>
        <v>82233299C2</v>
      </c>
      <c r="AA74" s="5" t="s">
        <v>27</v>
      </c>
      <c r="AB74" s="5" t="str">
        <f t="shared" si="9"/>
        <v>3748935</v>
      </c>
      <c r="AC74" s="5" t="str">
        <f>TEXT(Tabella2[[#This Row],[codice_pubblicazione_esito]],0)</f>
        <v>3748935</v>
      </c>
      <c r="AD74" s="6">
        <f>Tabella2[[#This Row],[data_scadenza_gara]]-90</f>
        <v>43929.083333333336</v>
      </c>
      <c r="AE74" s="6">
        <f>Tabella2[[#This Row],[data_pubblicazione_esito]]-30</f>
        <v>44019.083333333336</v>
      </c>
      <c r="AF74" s="6">
        <v>44049.083333333336</v>
      </c>
      <c r="AG74" s="6">
        <v>44049.083333333336</v>
      </c>
      <c r="AH74" s="6">
        <v>44123.512727187503</v>
      </c>
      <c r="AI74" s="5" t="s">
        <v>25</v>
      </c>
      <c r="AJ74" s="16">
        <f t="shared" si="10"/>
        <v>25047652</v>
      </c>
      <c r="AK74" s="5" t="str">
        <f t="shared" si="11"/>
        <v>25047652</v>
      </c>
      <c r="AL74" s="5" t="s">
        <v>281</v>
      </c>
      <c r="AM74" s="11" t="s">
        <v>178</v>
      </c>
      <c r="AN74" s="23" t="str">
        <f>TEXT(Tabella2[[#This Row],[cf_aggiudicatario]],0)</f>
        <v>100190610</v>
      </c>
      <c r="AO74" s="13" t="str">
        <f>_xlfn.CONCAT(Tabella2[[#This Row],[cig]],"-",Tabella2[[#This Row],[cf_aggiudicatario]])</f>
        <v>82233299C2-00100190610</v>
      </c>
    </row>
    <row r="75" spans="1:41" x14ac:dyDescent="0.2">
      <c r="A75" s="2">
        <v>749787</v>
      </c>
      <c r="B75" s="2" t="str">
        <f>TEXT(Tabella2[[#This Row],[id_gara]],0)</f>
        <v>749787</v>
      </c>
      <c r="C75" s="3" t="s">
        <v>376</v>
      </c>
      <c r="D75" s="3">
        <f t="shared" si="8"/>
        <v>2249361</v>
      </c>
      <c r="E75" s="3" t="str">
        <f>TEXT(Tabella2[[#This Row],[codice_pubblicazione_bando]],0)</f>
        <v>2249361</v>
      </c>
      <c r="F75" s="3" t="s">
        <v>23</v>
      </c>
      <c r="G75" s="2">
        <v>66075282000</v>
      </c>
      <c r="H75" s="2" t="str">
        <f>TEXT(Tabella2[[#This Row],[importo_gara]],0)</f>
        <v>66075282000</v>
      </c>
      <c r="I75" s="2">
        <v>7</v>
      </c>
      <c r="J75" s="3" t="s">
        <v>262</v>
      </c>
      <c r="K75" s="3" t="s">
        <v>263</v>
      </c>
      <c r="L75" s="2">
        <v>349040287</v>
      </c>
      <c r="M75" s="2" t="str">
        <f>TEXT(Tabella2[[#This Row],[codice_fiscale_stazione_appaltante]],0)</f>
        <v>349040287</v>
      </c>
      <c r="N75" s="3" t="s">
        <v>125</v>
      </c>
      <c r="O75" s="3" t="s">
        <v>30</v>
      </c>
      <c r="P75" s="2">
        <v>5028060</v>
      </c>
      <c r="Q75" s="2" t="str">
        <f>TEXT(Tabella2[[#This Row],[codice_istat_stazione_appaltante]],0)</f>
        <v>5028060</v>
      </c>
      <c r="R75" s="3" t="s">
        <v>24</v>
      </c>
      <c r="S75" s="3" t="s">
        <v>282</v>
      </c>
      <c r="T75" s="3" t="s">
        <v>283</v>
      </c>
      <c r="U75" s="3" t="s">
        <v>36</v>
      </c>
      <c r="V75" s="3" t="s">
        <v>399</v>
      </c>
      <c r="W75" s="2">
        <v>3827040000</v>
      </c>
      <c r="X75" s="2" t="str">
        <f>TEXT(Tabella2[[#This Row],[imp_lotto]],0)</f>
        <v>3827040000</v>
      </c>
      <c r="Y75" s="2" t="str">
        <f>Tabella2[[#This Row],[cig]]</f>
        <v>8223332C3B</v>
      </c>
      <c r="Z75" s="2" t="str">
        <f>TEXT(Tabella2[[#This Row],[fattura]],0)</f>
        <v>8223332C3B</v>
      </c>
      <c r="AA75" s="3" t="s">
        <v>27</v>
      </c>
      <c r="AB75" s="3" t="str">
        <f t="shared" si="9"/>
        <v>3748935</v>
      </c>
      <c r="AC75" s="3" t="str">
        <f>TEXT(Tabella2[[#This Row],[codice_pubblicazione_esito]],0)</f>
        <v>3748935</v>
      </c>
      <c r="AD75" s="4">
        <f>Tabella2[[#This Row],[data_scadenza_gara]]-90</f>
        <v>43929.083333333336</v>
      </c>
      <c r="AE75" s="4">
        <f>Tabella2[[#This Row],[data_pubblicazione_esito]]-30</f>
        <v>44019.083333333336</v>
      </c>
      <c r="AF75" s="4">
        <v>44049.083333333336</v>
      </c>
      <c r="AG75" s="4">
        <v>44049.083333333336</v>
      </c>
      <c r="AH75" s="4">
        <v>44123.514341435184</v>
      </c>
      <c r="AI75" s="3" t="s">
        <v>25</v>
      </c>
      <c r="AJ75" s="17">
        <f t="shared" si="10"/>
        <v>25047652</v>
      </c>
      <c r="AK75" s="3" t="str">
        <f t="shared" si="11"/>
        <v>25047652</v>
      </c>
      <c r="AL75" s="3" t="s">
        <v>281</v>
      </c>
      <c r="AM75" s="10" t="s">
        <v>178</v>
      </c>
      <c r="AN75" s="22" t="str">
        <f>TEXT(Tabella2[[#This Row],[cf_aggiudicatario]],0)</f>
        <v>100190610</v>
      </c>
      <c r="AO75" s="13" t="str">
        <f>_xlfn.CONCAT(Tabella2[[#This Row],[cig]],"-",Tabella2[[#This Row],[cf_aggiudicatario]])</f>
        <v>8223332C3B-00100190610</v>
      </c>
    </row>
    <row r="76" spans="1:41" x14ac:dyDescent="0.2">
      <c r="A76" s="2">
        <v>775361</v>
      </c>
      <c r="B76" s="2" t="str">
        <f>TEXT(Tabella2[[#This Row],[id_gara]],0)</f>
        <v>775361</v>
      </c>
      <c r="C76" s="3" t="s">
        <v>287</v>
      </c>
      <c r="D76" s="3">
        <f t="shared" si="8"/>
        <v>2326083</v>
      </c>
      <c r="E76" s="3" t="str">
        <f>TEXT(Tabella2[[#This Row],[codice_pubblicazione_bando]],0)</f>
        <v>2326083</v>
      </c>
      <c r="F76" s="3" t="s">
        <v>23</v>
      </c>
      <c r="G76" s="2">
        <v>31997976000</v>
      </c>
      <c r="H76" s="2" t="str">
        <f>TEXT(Tabella2[[#This Row],[importo_gara]],0)</f>
        <v>31997976000</v>
      </c>
      <c r="I76" s="2">
        <v>1</v>
      </c>
      <c r="J76" s="3" t="s">
        <v>257</v>
      </c>
      <c r="K76" s="3" t="s">
        <v>258</v>
      </c>
      <c r="L76" s="2">
        <v>1310860505</v>
      </c>
      <c r="M76" s="2" t="str">
        <f>TEXT(Tabella2[[#This Row],[codice_fiscale_stazione_appaltante]],0)</f>
        <v>1310860505</v>
      </c>
      <c r="N76" s="3" t="s">
        <v>245</v>
      </c>
      <c r="O76" s="3" t="s">
        <v>53</v>
      </c>
      <c r="P76" s="2">
        <v>9050026</v>
      </c>
      <c r="Q76" s="2" t="str">
        <f>TEXT(Tabella2[[#This Row],[codice_istat_stazione_appaltante]],0)</f>
        <v>9050026</v>
      </c>
      <c r="R76" s="3" t="s">
        <v>24</v>
      </c>
      <c r="S76" s="3" t="s">
        <v>288</v>
      </c>
      <c r="T76" s="3" t="s">
        <v>287</v>
      </c>
      <c r="U76" s="3" t="s">
        <v>36</v>
      </c>
      <c r="V76" s="3" t="s">
        <v>362</v>
      </c>
      <c r="W76" s="2">
        <v>31997976000</v>
      </c>
      <c r="X76" s="2" t="str">
        <f>TEXT(Tabella2[[#This Row],[imp_lotto]],0)</f>
        <v>31997976000</v>
      </c>
      <c r="Y76" s="2" t="str">
        <f>Tabella2[[#This Row],[cig]]</f>
        <v>8276108C5D</v>
      </c>
      <c r="Z76" s="2" t="str">
        <f>TEXT(Tabella2[[#This Row],[fattura]],0)</f>
        <v>8276108C5D</v>
      </c>
      <c r="AA76" s="3" t="s">
        <v>205</v>
      </c>
      <c r="AB76" s="3" t="str">
        <f t="shared" si="9"/>
        <v>3876805</v>
      </c>
      <c r="AC76" s="3" t="str">
        <f>TEXT(Tabella2[[#This Row],[codice_pubblicazione_esito]],0)</f>
        <v>3876805</v>
      </c>
      <c r="AD76" s="4">
        <f>Tabella2[[#This Row],[data_scadenza_gara]]-90</f>
        <v>43829.083333333336</v>
      </c>
      <c r="AE76" s="4">
        <f>Tabella2[[#This Row],[data_pubblicazione_esito]]-30</f>
        <v>43919.083333333336</v>
      </c>
      <c r="AF76" s="4">
        <v>43949.083333333336</v>
      </c>
      <c r="AG76" s="4">
        <v>43900.041666666664</v>
      </c>
      <c r="AH76" s="4">
        <v>43959.416704675925</v>
      </c>
      <c r="AI76" s="3" t="s">
        <v>25</v>
      </c>
      <c r="AJ76" s="17">
        <f t="shared" si="10"/>
        <v>600667801</v>
      </c>
      <c r="AK76" s="3" t="str">
        <f t="shared" si="11"/>
        <v>600667801</v>
      </c>
      <c r="AL76" s="3" t="s">
        <v>57</v>
      </c>
      <c r="AM76" s="10" t="s">
        <v>58</v>
      </c>
      <c r="AN76" s="22" t="str">
        <f>TEXT(Tabella2[[#This Row],[cf_aggiudicatario]],0)</f>
        <v>2402671206</v>
      </c>
      <c r="AO76" s="13" t="str">
        <f>_xlfn.CONCAT(Tabella2[[#This Row],[cig]],"-",Tabella2[[#This Row],[cf_aggiudicatario]])</f>
        <v>8276108C5D-02402671206</v>
      </c>
    </row>
    <row r="77" spans="1:41" x14ac:dyDescent="0.2">
      <c r="A77" s="1">
        <v>775361</v>
      </c>
      <c r="B77" s="1" t="str">
        <f>TEXT(Tabella2[[#This Row],[id_gara]],0)</f>
        <v>775361</v>
      </c>
      <c r="C77" s="5" t="s">
        <v>287</v>
      </c>
      <c r="D77" s="5">
        <f t="shared" si="8"/>
        <v>2326083</v>
      </c>
      <c r="E77" s="5" t="str">
        <f>TEXT(Tabella2[[#This Row],[codice_pubblicazione_bando]],0)</f>
        <v>2326083</v>
      </c>
      <c r="F77" s="5" t="s">
        <v>23</v>
      </c>
      <c r="G77" s="1">
        <v>31997976000</v>
      </c>
      <c r="H77" s="1" t="str">
        <f>TEXT(Tabella2[[#This Row],[importo_gara]],0)</f>
        <v>31997976000</v>
      </c>
      <c r="I77" s="1">
        <v>1</v>
      </c>
      <c r="J77" s="5" t="s">
        <v>257</v>
      </c>
      <c r="K77" s="5" t="s">
        <v>258</v>
      </c>
      <c r="L77" s="1">
        <v>1310860505</v>
      </c>
      <c r="M77" s="1" t="str">
        <f>TEXT(Tabella2[[#This Row],[codice_fiscale_stazione_appaltante]],0)</f>
        <v>1310860505</v>
      </c>
      <c r="N77" s="5" t="s">
        <v>245</v>
      </c>
      <c r="O77" s="5" t="s">
        <v>53</v>
      </c>
      <c r="P77" s="1">
        <v>9050026</v>
      </c>
      <c r="Q77" s="1" t="str">
        <f>TEXT(Tabella2[[#This Row],[codice_istat_stazione_appaltante]],0)</f>
        <v>9050026</v>
      </c>
      <c r="R77" s="5" t="s">
        <v>24</v>
      </c>
      <c r="S77" s="5" t="s">
        <v>288</v>
      </c>
      <c r="T77" s="5" t="s">
        <v>287</v>
      </c>
      <c r="U77" s="3" t="s">
        <v>36</v>
      </c>
      <c r="V77" s="5" t="s">
        <v>362</v>
      </c>
      <c r="W77" s="1">
        <v>31997976000</v>
      </c>
      <c r="X77" s="1" t="str">
        <f>TEXT(Tabella2[[#This Row],[imp_lotto]],0)</f>
        <v>31997976000</v>
      </c>
      <c r="Y77" s="1" t="str">
        <f>Tabella2[[#This Row],[cig]]</f>
        <v>8276108C5D</v>
      </c>
      <c r="Z77" s="1" t="str">
        <f>TEXT(Tabella2[[#This Row],[fattura]],0)</f>
        <v>8276108C5D</v>
      </c>
      <c r="AA77" s="5" t="s">
        <v>205</v>
      </c>
      <c r="AB77" s="5" t="str">
        <f t="shared" si="9"/>
        <v>3876805</v>
      </c>
      <c r="AC77" s="5" t="str">
        <f>TEXT(Tabella2[[#This Row],[codice_pubblicazione_esito]],0)</f>
        <v>3876805</v>
      </c>
      <c r="AD77" s="6">
        <f>Tabella2[[#This Row],[data_scadenza_gara]]-90</f>
        <v>43829.083333333336</v>
      </c>
      <c r="AE77" s="6">
        <f>Tabella2[[#This Row],[data_pubblicazione_esito]]-30</f>
        <v>43919.083333333336</v>
      </c>
      <c r="AF77" s="6">
        <v>43949.083333333336</v>
      </c>
      <c r="AG77" s="6">
        <v>43900.041666666664</v>
      </c>
      <c r="AH77" s="6">
        <v>43959.416704675925</v>
      </c>
      <c r="AI77" s="5" t="s">
        <v>25</v>
      </c>
      <c r="AJ77" s="16">
        <f t="shared" si="10"/>
        <v>600667801</v>
      </c>
      <c r="AK77" s="5" t="str">
        <f t="shared" si="11"/>
        <v>600667801</v>
      </c>
      <c r="AL77" s="5" t="s">
        <v>57</v>
      </c>
      <c r="AM77" s="11" t="s">
        <v>58</v>
      </c>
      <c r="AN77" s="23" t="str">
        <f>TEXT(Tabella2[[#This Row],[cf_aggiudicatario]],0)</f>
        <v>2402671206</v>
      </c>
      <c r="AO77" s="13" t="str">
        <f>_xlfn.CONCAT(Tabella2[[#This Row],[cig]],"-",Tabella2[[#This Row],[cf_aggiudicatario]])</f>
        <v>8276108C5D-02402671206</v>
      </c>
    </row>
    <row r="78" spans="1:41" x14ac:dyDescent="0.2">
      <c r="A78" s="2">
        <v>775361</v>
      </c>
      <c r="B78" s="2" t="str">
        <f>TEXT(Tabella2[[#This Row],[id_gara]],0)</f>
        <v>775361</v>
      </c>
      <c r="C78" s="3" t="s">
        <v>287</v>
      </c>
      <c r="D78" s="3">
        <f t="shared" si="8"/>
        <v>2326083</v>
      </c>
      <c r="E78" s="3" t="str">
        <f>TEXT(Tabella2[[#This Row],[codice_pubblicazione_bando]],0)</f>
        <v>2326083</v>
      </c>
      <c r="F78" s="3" t="s">
        <v>23</v>
      </c>
      <c r="G78" s="2">
        <v>31997976000</v>
      </c>
      <c r="H78" s="2" t="str">
        <f>TEXT(Tabella2[[#This Row],[importo_gara]],0)</f>
        <v>31997976000</v>
      </c>
      <c r="I78" s="2">
        <v>1</v>
      </c>
      <c r="J78" s="3" t="s">
        <v>257</v>
      </c>
      <c r="K78" s="3" t="s">
        <v>258</v>
      </c>
      <c r="L78" s="2">
        <v>1310860505</v>
      </c>
      <c r="M78" s="2" t="str">
        <f>TEXT(Tabella2[[#This Row],[codice_fiscale_stazione_appaltante]],0)</f>
        <v>1310860505</v>
      </c>
      <c r="N78" s="3" t="s">
        <v>245</v>
      </c>
      <c r="O78" s="3" t="s">
        <v>53</v>
      </c>
      <c r="P78" s="2">
        <v>9050026</v>
      </c>
      <c r="Q78" s="2" t="str">
        <f>TEXT(Tabella2[[#This Row],[codice_istat_stazione_appaltante]],0)</f>
        <v>9050026</v>
      </c>
      <c r="R78" s="3" t="s">
        <v>24</v>
      </c>
      <c r="S78" s="3" t="s">
        <v>288</v>
      </c>
      <c r="T78" s="3" t="s">
        <v>287</v>
      </c>
      <c r="U78" s="3" t="s">
        <v>36</v>
      </c>
      <c r="V78" s="3" t="s">
        <v>362</v>
      </c>
      <c r="W78" s="2">
        <v>31997976000</v>
      </c>
      <c r="X78" s="2" t="str">
        <f>TEXT(Tabella2[[#This Row],[imp_lotto]],0)</f>
        <v>31997976000</v>
      </c>
      <c r="Y78" s="2" t="str">
        <f>Tabella2[[#This Row],[cig]]</f>
        <v>8276108C5D</v>
      </c>
      <c r="Z78" s="2" t="str">
        <f>TEXT(Tabella2[[#This Row],[fattura]],0)</f>
        <v>8276108C5D</v>
      </c>
      <c r="AA78" s="3" t="s">
        <v>205</v>
      </c>
      <c r="AB78" s="3" t="str">
        <f t="shared" si="9"/>
        <v>3876805</v>
      </c>
      <c r="AC78" s="3" t="str">
        <f>TEXT(Tabella2[[#This Row],[codice_pubblicazione_esito]],0)</f>
        <v>3876805</v>
      </c>
      <c r="AD78" s="4">
        <f>Tabella2[[#This Row],[data_scadenza_gara]]-90</f>
        <v>43829.083333333336</v>
      </c>
      <c r="AE78" s="4">
        <f>Tabella2[[#This Row],[data_pubblicazione_esito]]-30</f>
        <v>43919.083333333336</v>
      </c>
      <c r="AF78" s="4">
        <v>43949.083333333336</v>
      </c>
      <c r="AG78" s="4">
        <v>43900.041666666664</v>
      </c>
      <c r="AH78" s="4">
        <v>43959.416704675925</v>
      </c>
      <c r="AI78" s="3" t="s">
        <v>25</v>
      </c>
      <c r="AJ78" s="17">
        <f t="shared" si="10"/>
        <v>600667801</v>
      </c>
      <c r="AK78" s="3" t="str">
        <f t="shared" si="11"/>
        <v>600667801</v>
      </c>
      <c r="AL78" s="3" t="s">
        <v>57</v>
      </c>
      <c r="AM78" s="10" t="s">
        <v>58</v>
      </c>
      <c r="AN78" s="22" t="str">
        <f>TEXT(Tabella2[[#This Row],[cf_aggiudicatario]],0)</f>
        <v>2402671206</v>
      </c>
      <c r="AO78" s="13" t="str">
        <f>_xlfn.CONCAT(Tabella2[[#This Row],[cig]],"-",Tabella2[[#This Row],[cf_aggiudicatario]])</f>
        <v>8276108C5D-02402671206</v>
      </c>
    </row>
    <row r="79" spans="1:41" x14ac:dyDescent="0.2">
      <c r="A79" s="1">
        <v>775361</v>
      </c>
      <c r="B79" s="1" t="str">
        <f>TEXT(Tabella2[[#This Row],[id_gara]],0)</f>
        <v>775361</v>
      </c>
      <c r="C79" s="5" t="s">
        <v>287</v>
      </c>
      <c r="D79" s="5">
        <f t="shared" si="8"/>
        <v>2326083</v>
      </c>
      <c r="E79" s="5" t="str">
        <f>TEXT(Tabella2[[#This Row],[codice_pubblicazione_bando]],0)</f>
        <v>2326083</v>
      </c>
      <c r="F79" s="5" t="s">
        <v>23</v>
      </c>
      <c r="G79" s="1">
        <v>31997976000</v>
      </c>
      <c r="H79" s="1" t="str">
        <f>TEXT(Tabella2[[#This Row],[importo_gara]],0)</f>
        <v>31997976000</v>
      </c>
      <c r="I79" s="1">
        <v>1</v>
      </c>
      <c r="J79" s="5" t="s">
        <v>257</v>
      </c>
      <c r="K79" s="5" t="s">
        <v>258</v>
      </c>
      <c r="L79" s="1">
        <v>1310860505</v>
      </c>
      <c r="M79" s="1" t="str">
        <f>TEXT(Tabella2[[#This Row],[codice_fiscale_stazione_appaltante]],0)</f>
        <v>1310860505</v>
      </c>
      <c r="N79" s="5" t="s">
        <v>245</v>
      </c>
      <c r="O79" s="5" t="s">
        <v>53</v>
      </c>
      <c r="P79" s="1">
        <v>9050026</v>
      </c>
      <c r="Q79" s="1" t="str">
        <f>TEXT(Tabella2[[#This Row],[codice_istat_stazione_appaltante]],0)</f>
        <v>9050026</v>
      </c>
      <c r="R79" s="5" t="s">
        <v>24</v>
      </c>
      <c r="S79" s="5" t="s">
        <v>288</v>
      </c>
      <c r="T79" s="5" t="s">
        <v>287</v>
      </c>
      <c r="U79" s="3" t="s">
        <v>36</v>
      </c>
      <c r="V79" s="5" t="s">
        <v>362</v>
      </c>
      <c r="W79" s="1">
        <v>31997976000</v>
      </c>
      <c r="X79" s="1" t="str">
        <f>TEXT(Tabella2[[#This Row],[imp_lotto]],0)</f>
        <v>31997976000</v>
      </c>
      <c r="Y79" s="1" t="str">
        <f>Tabella2[[#This Row],[cig]]</f>
        <v>8276108C5D</v>
      </c>
      <c r="Z79" s="1" t="str">
        <f>TEXT(Tabella2[[#This Row],[fattura]],0)</f>
        <v>8276108C5D</v>
      </c>
      <c r="AA79" s="5" t="s">
        <v>27</v>
      </c>
      <c r="AB79" s="5" t="str">
        <f t="shared" si="9"/>
        <v>3876805</v>
      </c>
      <c r="AC79" s="5" t="str">
        <f>TEXT(Tabella2[[#This Row],[codice_pubblicazione_esito]],0)</f>
        <v>3876805</v>
      </c>
      <c r="AD79" s="6">
        <f>Tabella2[[#This Row],[data_scadenza_gara]]-90</f>
        <v>43839.083333333336</v>
      </c>
      <c r="AE79" s="6">
        <f>Tabella2[[#This Row],[data_pubblicazione_esito]]-30</f>
        <v>43929.083333333336</v>
      </c>
      <c r="AF79" s="6">
        <v>43959.083333333336</v>
      </c>
      <c r="AG79" s="6">
        <v>43900.041666666664</v>
      </c>
      <c r="AH79" s="6">
        <v>43959.479222800925</v>
      </c>
      <c r="AI79" s="5" t="s">
        <v>25</v>
      </c>
      <c r="AJ79" s="16">
        <f t="shared" si="10"/>
        <v>600667801</v>
      </c>
      <c r="AK79" s="5" t="str">
        <f t="shared" si="11"/>
        <v>600667801</v>
      </c>
      <c r="AL79" s="5" t="s">
        <v>57</v>
      </c>
      <c r="AM79" s="11" t="s">
        <v>58</v>
      </c>
      <c r="AN79" s="23" t="str">
        <f>TEXT(Tabella2[[#This Row],[cf_aggiudicatario]],0)</f>
        <v>2402671206</v>
      </c>
      <c r="AO79" s="13" t="str">
        <f>_xlfn.CONCAT(Tabella2[[#This Row],[cig]],"-",Tabella2[[#This Row],[cf_aggiudicatario]])</f>
        <v>8276108C5D-02402671206</v>
      </c>
    </row>
    <row r="80" spans="1:41" x14ac:dyDescent="0.2">
      <c r="A80" s="2">
        <v>775361</v>
      </c>
      <c r="B80" s="2" t="str">
        <f>TEXT(Tabella2[[#This Row],[id_gara]],0)</f>
        <v>775361</v>
      </c>
      <c r="C80" s="3" t="s">
        <v>287</v>
      </c>
      <c r="D80" s="3">
        <f t="shared" si="8"/>
        <v>2326083</v>
      </c>
      <c r="E80" s="3" t="str">
        <f>TEXT(Tabella2[[#This Row],[codice_pubblicazione_bando]],0)</f>
        <v>2326083</v>
      </c>
      <c r="F80" s="3" t="s">
        <v>23</v>
      </c>
      <c r="G80" s="2">
        <v>31997976000</v>
      </c>
      <c r="H80" s="2" t="str">
        <f>TEXT(Tabella2[[#This Row],[importo_gara]],0)</f>
        <v>31997976000</v>
      </c>
      <c r="I80" s="2">
        <v>1</v>
      </c>
      <c r="J80" s="3" t="s">
        <v>257</v>
      </c>
      <c r="K80" s="3" t="s">
        <v>258</v>
      </c>
      <c r="L80" s="2">
        <v>1310860505</v>
      </c>
      <c r="M80" s="2" t="str">
        <f>TEXT(Tabella2[[#This Row],[codice_fiscale_stazione_appaltante]],0)</f>
        <v>1310860505</v>
      </c>
      <c r="N80" s="3" t="s">
        <v>245</v>
      </c>
      <c r="O80" s="3" t="s">
        <v>53</v>
      </c>
      <c r="P80" s="2">
        <v>9050026</v>
      </c>
      <c r="Q80" s="2" t="str">
        <f>TEXT(Tabella2[[#This Row],[codice_istat_stazione_appaltante]],0)</f>
        <v>9050026</v>
      </c>
      <c r="R80" s="3" t="s">
        <v>24</v>
      </c>
      <c r="S80" s="3" t="s">
        <v>288</v>
      </c>
      <c r="T80" s="3" t="s">
        <v>287</v>
      </c>
      <c r="U80" s="3" t="s">
        <v>36</v>
      </c>
      <c r="V80" s="3" t="s">
        <v>362</v>
      </c>
      <c r="W80" s="2">
        <v>31997976000</v>
      </c>
      <c r="X80" s="2" t="str">
        <f>TEXT(Tabella2[[#This Row],[imp_lotto]],0)</f>
        <v>31997976000</v>
      </c>
      <c r="Y80" s="2" t="str">
        <f>Tabella2[[#This Row],[cig]]</f>
        <v>8276108C5D</v>
      </c>
      <c r="Z80" s="2" t="str">
        <f>TEXT(Tabella2[[#This Row],[fattura]],0)</f>
        <v>8276108C5D</v>
      </c>
      <c r="AA80" s="3" t="s">
        <v>27</v>
      </c>
      <c r="AB80" s="3" t="str">
        <f t="shared" si="9"/>
        <v>3876805</v>
      </c>
      <c r="AC80" s="3" t="str">
        <f>TEXT(Tabella2[[#This Row],[codice_pubblicazione_esito]],0)</f>
        <v>3876805</v>
      </c>
      <c r="AD80" s="4">
        <f>Tabella2[[#This Row],[data_scadenza_gara]]-90</f>
        <v>43839.083333333336</v>
      </c>
      <c r="AE80" s="4">
        <f>Tabella2[[#This Row],[data_pubblicazione_esito]]-30</f>
        <v>43929.083333333336</v>
      </c>
      <c r="AF80" s="4">
        <v>43959.083333333336</v>
      </c>
      <c r="AG80" s="4">
        <v>43900.041666666664</v>
      </c>
      <c r="AH80" s="4">
        <v>43959.479222800925</v>
      </c>
      <c r="AI80" s="3" t="s">
        <v>25</v>
      </c>
      <c r="AJ80" s="17">
        <f t="shared" si="10"/>
        <v>600667801</v>
      </c>
      <c r="AK80" s="3" t="str">
        <f t="shared" si="11"/>
        <v>600667801</v>
      </c>
      <c r="AL80" s="3" t="s">
        <v>57</v>
      </c>
      <c r="AM80" s="10" t="s">
        <v>58</v>
      </c>
      <c r="AN80" s="22" t="str">
        <f>TEXT(Tabella2[[#This Row],[cf_aggiudicatario]],0)</f>
        <v>2402671206</v>
      </c>
      <c r="AO80" s="13" t="str">
        <f>_xlfn.CONCAT(Tabella2[[#This Row],[cig]],"-",Tabella2[[#This Row],[cf_aggiudicatario]])</f>
        <v>8276108C5D-02402671206</v>
      </c>
    </row>
    <row r="81" spans="1:41" x14ac:dyDescent="0.2">
      <c r="A81" s="2">
        <v>776556</v>
      </c>
      <c r="B81" s="2" t="str">
        <f>TEXT(Tabella2[[#This Row],[id_gara]],0)</f>
        <v>776556</v>
      </c>
      <c r="C81" s="3" t="s">
        <v>378</v>
      </c>
      <c r="D81" s="3">
        <f t="shared" si="8"/>
        <v>2329668</v>
      </c>
      <c r="E81" s="3" t="str">
        <f>TEXT(Tabella2[[#This Row],[codice_pubblicazione_bando]],0)</f>
        <v>2329668</v>
      </c>
      <c r="F81" s="3" t="s">
        <v>23</v>
      </c>
      <c r="G81" s="2">
        <v>47402500000</v>
      </c>
      <c r="H81" s="2" t="str">
        <f>TEXT(Tabella2[[#This Row],[importo_gara]],0)</f>
        <v>47402500000</v>
      </c>
      <c r="I81" s="2">
        <v>1</v>
      </c>
      <c r="J81" s="3" t="s">
        <v>262</v>
      </c>
      <c r="K81" s="3" t="s">
        <v>263</v>
      </c>
      <c r="L81" s="2">
        <v>349040287</v>
      </c>
      <c r="M81" s="2" t="str">
        <f>TEXT(Tabella2[[#This Row],[codice_fiscale_stazione_appaltante]],0)</f>
        <v>349040287</v>
      </c>
      <c r="N81" s="3" t="s">
        <v>125</v>
      </c>
      <c r="O81" s="3" t="s">
        <v>30</v>
      </c>
      <c r="P81" s="2">
        <v>5028060</v>
      </c>
      <c r="Q81" s="2" t="str">
        <f>TEXT(Tabella2[[#This Row],[codice_istat_stazione_appaltante]],0)</f>
        <v>5028060</v>
      </c>
      <c r="R81" s="3" t="s">
        <v>24</v>
      </c>
      <c r="S81" s="3" t="s">
        <v>289</v>
      </c>
      <c r="T81" s="3" t="s">
        <v>379</v>
      </c>
      <c r="U81" s="3" t="s">
        <v>36</v>
      </c>
      <c r="V81" s="3" t="s">
        <v>399</v>
      </c>
      <c r="W81" s="2">
        <v>47402500000</v>
      </c>
      <c r="X81" s="2" t="str">
        <f>TEXT(Tabella2[[#This Row],[imp_lotto]],0)</f>
        <v>47402500000</v>
      </c>
      <c r="Y81" s="2" t="str">
        <f>Tabella2[[#This Row],[cig]]</f>
        <v>8295984E8E</v>
      </c>
      <c r="Z81" s="2" t="str">
        <f>TEXT(Tabella2[[#This Row],[fattura]],0)</f>
        <v>8295984E8E</v>
      </c>
      <c r="AA81" s="3" t="s">
        <v>27</v>
      </c>
      <c r="AB81" s="3" t="str">
        <f t="shared" si="9"/>
        <v>3882780</v>
      </c>
      <c r="AC81" s="3" t="str">
        <f>TEXT(Tabella2[[#This Row],[codice_pubblicazione_esito]],0)</f>
        <v>3882780</v>
      </c>
      <c r="AD81" s="4">
        <f>Tabella2[[#This Row],[data_scadenza_gara]]-90</f>
        <v>44014.041666666664</v>
      </c>
      <c r="AE81" s="4">
        <f>Tabella2[[#This Row],[data_pubblicazione_esito]]-30</f>
        <v>44104.041666666664</v>
      </c>
      <c r="AF81" s="4">
        <v>44134.041666666664</v>
      </c>
      <c r="AG81" s="4">
        <v>44134.041666666664</v>
      </c>
      <c r="AH81" s="4">
        <v>44215.662691562502</v>
      </c>
      <c r="AI81" s="3" t="s">
        <v>25</v>
      </c>
      <c r="AJ81" s="17">
        <f t="shared" si="10"/>
        <v>385645067</v>
      </c>
      <c r="AK81" s="3" t="str">
        <f t="shared" si="11"/>
        <v>385645067</v>
      </c>
      <c r="AL81" s="3" t="s">
        <v>290</v>
      </c>
      <c r="AM81" s="10" t="s">
        <v>126</v>
      </c>
      <c r="AN81" s="22" t="str">
        <f>TEXT(Tabella2[[#This Row],[cf_aggiudicatario]],0)</f>
        <v>1542580269</v>
      </c>
      <c r="AO81" s="13" t="str">
        <f>_xlfn.CONCAT(Tabella2[[#This Row],[cig]],"-",Tabella2[[#This Row],[cf_aggiudicatario]])</f>
        <v>8295984E8E-01542580269</v>
      </c>
    </row>
    <row r="82" spans="1:41" x14ac:dyDescent="0.2">
      <c r="A82" s="1">
        <v>792815</v>
      </c>
      <c r="B82" s="1" t="str">
        <f>TEXT(Tabella2[[#This Row],[id_gara]],0)</f>
        <v>792815</v>
      </c>
      <c r="C82" s="5" t="s">
        <v>387</v>
      </c>
      <c r="D82" s="5">
        <f t="shared" si="8"/>
        <v>2378445</v>
      </c>
      <c r="E82" s="5" t="str">
        <f>TEXT(Tabella2[[#This Row],[codice_pubblicazione_bando]],0)</f>
        <v>2378445</v>
      </c>
      <c r="F82" s="5" t="s">
        <v>23</v>
      </c>
      <c r="G82" s="1">
        <v>51150000000</v>
      </c>
      <c r="H82" s="1" t="str">
        <f>TEXT(Tabella2[[#This Row],[importo_gara]],0)</f>
        <v>51150000000</v>
      </c>
      <c r="I82" s="1">
        <v>4</v>
      </c>
      <c r="J82" s="5" t="s">
        <v>195</v>
      </c>
      <c r="K82" s="5" t="s">
        <v>196</v>
      </c>
      <c r="L82" s="1">
        <v>5841780827</v>
      </c>
      <c r="M82" s="1" t="str">
        <f>TEXT(Tabella2[[#This Row],[codice_fiscale_stazione_appaltante]],0)</f>
        <v>5841780827</v>
      </c>
      <c r="N82" s="5" t="s">
        <v>197</v>
      </c>
      <c r="O82" s="5" t="s">
        <v>43</v>
      </c>
      <c r="P82" s="1">
        <v>19082053</v>
      </c>
      <c r="Q82" s="1" t="str">
        <f>TEXT(Tabella2[[#This Row],[codice_istat_stazione_appaltante]],0)</f>
        <v>19082053</v>
      </c>
      <c r="R82" s="5" t="s">
        <v>24</v>
      </c>
      <c r="S82" s="5" t="s">
        <v>292</v>
      </c>
      <c r="T82" s="5" t="s">
        <v>293</v>
      </c>
      <c r="U82" s="3" t="s">
        <v>36</v>
      </c>
      <c r="V82" s="5" t="s">
        <v>362</v>
      </c>
      <c r="W82" s="1">
        <v>3450000000</v>
      </c>
      <c r="X82" s="1" t="str">
        <f>TEXT(Tabella2[[#This Row],[imp_lotto]],0)</f>
        <v>3450000000</v>
      </c>
      <c r="Y82" s="1" t="str">
        <f>Tabella2[[#This Row],[cig]]</f>
        <v>82902377FD</v>
      </c>
      <c r="Z82" s="1" t="str">
        <f>TEXT(Tabella2[[#This Row],[fattura]],0)</f>
        <v>82902377FD</v>
      </c>
      <c r="AA82" s="5" t="s">
        <v>27</v>
      </c>
      <c r="AB82" s="5" t="str">
        <f t="shared" si="9"/>
        <v>3964075</v>
      </c>
      <c r="AC82" s="5" t="str">
        <f>TEXT(Tabella2[[#This Row],[codice_pubblicazione_esito]],0)</f>
        <v>3964075</v>
      </c>
      <c r="AD82" s="6">
        <f>Tabella2[[#This Row],[data_scadenza_gara]]-90</f>
        <v>44028.041666666664</v>
      </c>
      <c r="AE82" s="6">
        <f>Tabella2[[#This Row],[data_pubblicazione_esito]]-30</f>
        <v>44118.041666666664</v>
      </c>
      <c r="AF82" s="6">
        <v>44148.041666666664</v>
      </c>
      <c r="AG82" s="6">
        <v>44119.083333333336</v>
      </c>
      <c r="AH82" s="6">
        <v>44179.523711574075</v>
      </c>
      <c r="AI82" s="5" t="s">
        <v>25</v>
      </c>
      <c r="AJ82" s="16">
        <f t="shared" si="10"/>
        <v>330757672</v>
      </c>
      <c r="AK82" s="5" t="str">
        <f t="shared" si="11"/>
        <v>330757672</v>
      </c>
      <c r="AL82" s="5" t="s">
        <v>273</v>
      </c>
      <c r="AM82" s="11" t="s">
        <v>274</v>
      </c>
      <c r="AN82" s="23" t="str">
        <f>TEXT(Tabella2[[#This Row],[cf_aggiudicatario]],0)</f>
        <v>1323030690</v>
      </c>
      <c r="AO82" s="13" t="str">
        <f>_xlfn.CONCAT(Tabella2[[#This Row],[cig]],"-",Tabella2[[#This Row],[cf_aggiudicatario]])</f>
        <v>82902377FD-01323030690</v>
      </c>
    </row>
    <row r="83" spans="1:41" x14ac:dyDescent="0.2">
      <c r="A83" s="2">
        <v>792815</v>
      </c>
      <c r="B83" s="2" t="str">
        <f>TEXT(Tabella2[[#This Row],[id_gara]],0)</f>
        <v>792815</v>
      </c>
      <c r="C83" s="3" t="s">
        <v>387</v>
      </c>
      <c r="D83" s="3">
        <f t="shared" si="8"/>
        <v>2378445</v>
      </c>
      <c r="E83" s="3" t="str">
        <f>TEXT(Tabella2[[#This Row],[codice_pubblicazione_bando]],0)</f>
        <v>2378445</v>
      </c>
      <c r="F83" s="3" t="s">
        <v>23</v>
      </c>
      <c r="G83" s="2">
        <v>51150000000</v>
      </c>
      <c r="H83" s="2" t="str">
        <f>TEXT(Tabella2[[#This Row],[importo_gara]],0)</f>
        <v>51150000000</v>
      </c>
      <c r="I83" s="2">
        <v>4</v>
      </c>
      <c r="J83" s="3" t="s">
        <v>195</v>
      </c>
      <c r="K83" s="3" t="s">
        <v>196</v>
      </c>
      <c r="L83" s="2">
        <v>5841780827</v>
      </c>
      <c r="M83" s="2" t="str">
        <f>TEXT(Tabella2[[#This Row],[codice_fiscale_stazione_appaltante]],0)</f>
        <v>5841780827</v>
      </c>
      <c r="N83" s="3" t="s">
        <v>197</v>
      </c>
      <c r="O83" s="3" t="s">
        <v>43</v>
      </c>
      <c r="P83" s="2">
        <v>19082053</v>
      </c>
      <c r="Q83" s="2" t="str">
        <f>TEXT(Tabella2[[#This Row],[codice_istat_stazione_appaltante]],0)</f>
        <v>19082053</v>
      </c>
      <c r="R83" s="3" t="s">
        <v>24</v>
      </c>
      <c r="S83" s="3" t="s">
        <v>294</v>
      </c>
      <c r="T83" s="3" t="s">
        <v>295</v>
      </c>
      <c r="U83" s="3" t="s">
        <v>36</v>
      </c>
      <c r="V83" s="3" t="s">
        <v>362</v>
      </c>
      <c r="W83" s="2">
        <v>16350000000</v>
      </c>
      <c r="X83" s="2" t="str">
        <f>TEXT(Tabella2[[#This Row],[imp_lotto]],0)</f>
        <v>16350000000</v>
      </c>
      <c r="Y83" s="2" t="str">
        <f>Tabella2[[#This Row],[cig]]</f>
        <v>82902388D0</v>
      </c>
      <c r="Z83" s="2" t="str">
        <f>TEXT(Tabella2[[#This Row],[fattura]],0)</f>
        <v>82902388D0</v>
      </c>
      <c r="AA83" s="3" t="s">
        <v>27</v>
      </c>
      <c r="AB83" s="3" t="str">
        <f t="shared" si="9"/>
        <v>3964075</v>
      </c>
      <c r="AC83" s="3" t="str">
        <f>TEXT(Tabella2[[#This Row],[codice_pubblicazione_esito]],0)</f>
        <v>3964075</v>
      </c>
      <c r="AD83" s="4">
        <f>Tabella2[[#This Row],[data_scadenza_gara]]-90</f>
        <v>44028.041666666664</v>
      </c>
      <c r="AE83" s="4">
        <f>Tabella2[[#This Row],[data_pubblicazione_esito]]-30</f>
        <v>44118.041666666664</v>
      </c>
      <c r="AF83" s="4">
        <v>44148.041666666664</v>
      </c>
      <c r="AG83" s="4">
        <v>44119.083333333336</v>
      </c>
      <c r="AH83" s="4">
        <v>44179.525776608796</v>
      </c>
      <c r="AI83" s="3" t="s">
        <v>25</v>
      </c>
      <c r="AJ83" s="17">
        <f t="shared" si="10"/>
        <v>330757672</v>
      </c>
      <c r="AK83" s="3" t="str">
        <f t="shared" si="11"/>
        <v>330757672</v>
      </c>
      <c r="AL83" s="3" t="s">
        <v>273</v>
      </c>
      <c r="AM83" s="10" t="s">
        <v>274</v>
      </c>
      <c r="AN83" s="22" t="str">
        <f>TEXT(Tabella2[[#This Row],[cf_aggiudicatario]],0)</f>
        <v>1323030690</v>
      </c>
      <c r="AO83" s="13" t="str">
        <f>_xlfn.CONCAT(Tabella2[[#This Row],[cig]],"-",Tabella2[[#This Row],[cf_aggiudicatario]])</f>
        <v>82902388D0-01323030690</v>
      </c>
    </row>
    <row r="84" spans="1:41" x14ac:dyDescent="0.2">
      <c r="A84" s="1">
        <v>792815</v>
      </c>
      <c r="B84" s="1" t="str">
        <f>TEXT(Tabella2[[#This Row],[id_gara]],0)</f>
        <v>792815</v>
      </c>
      <c r="C84" s="5" t="s">
        <v>387</v>
      </c>
      <c r="D84" s="5">
        <f t="shared" si="8"/>
        <v>2378445</v>
      </c>
      <c r="E84" s="5" t="str">
        <f>TEXT(Tabella2[[#This Row],[codice_pubblicazione_bando]],0)</f>
        <v>2378445</v>
      </c>
      <c r="F84" s="5" t="s">
        <v>23</v>
      </c>
      <c r="G84" s="1">
        <v>51150000000</v>
      </c>
      <c r="H84" s="1" t="str">
        <f>TEXT(Tabella2[[#This Row],[importo_gara]],0)</f>
        <v>51150000000</v>
      </c>
      <c r="I84" s="1">
        <v>4</v>
      </c>
      <c r="J84" s="5" t="s">
        <v>195</v>
      </c>
      <c r="K84" s="5" t="s">
        <v>196</v>
      </c>
      <c r="L84" s="1">
        <v>5841780827</v>
      </c>
      <c r="M84" s="1" t="str">
        <f>TEXT(Tabella2[[#This Row],[codice_fiscale_stazione_appaltante]],0)</f>
        <v>5841780827</v>
      </c>
      <c r="N84" s="5" t="s">
        <v>197</v>
      </c>
      <c r="O84" s="5" t="s">
        <v>43</v>
      </c>
      <c r="P84" s="1">
        <v>19082053</v>
      </c>
      <c r="Q84" s="1" t="str">
        <f>TEXT(Tabella2[[#This Row],[codice_istat_stazione_appaltante]],0)</f>
        <v>19082053</v>
      </c>
      <c r="R84" s="5" t="s">
        <v>24</v>
      </c>
      <c r="S84" s="5" t="s">
        <v>296</v>
      </c>
      <c r="T84" s="5" t="s">
        <v>297</v>
      </c>
      <c r="U84" s="3" t="s">
        <v>36</v>
      </c>
      <c r="V84" s="5" t="s">
        <v>362</v>
      </c>
      <c r="W84" s="1">
        <v>21150000000</v>
      </c>
      <c r="X84" s="1" t="str">
        <f>TEXT(Tabella2[[#This Row],[imp_lotto]],0)</f>
        <v>21150000000</v>
      </c>
      <c r="Y84" s="1" t="str">
        <f>Tabella2[[#This Row],[cig]]</f>
        <v>82902399A3</v>
      </c>
      <c r="Z84" s="1" t="str">
        <f>TEXT(Tabella2[[#This Row],[fattura]],0)</f>
        <v>82902399A3</v>
      </c>
      <c r="AA84" s="5" t="s">
        <v>27</v>
      </c>
      <c r="AB84" s="5" t="str">
        <f t="shared" si="9"/>
        <v>3964075</v>
      </c>
      <c r="AC84" s="5" t="str">
        <f>TEXT(Tabella2[[#This Row],[codice_pubblicazione_esito]],0)</f>
        <v>3964075</v>
      </c>
      <c r="AD84" s="6">
        <f>Tabella2[[#This Row],[data_scadenza_gara]]-90</f>
        <v>44028.041666666664</v>
      </c>
      <c r="AE84" s="6">
        <f>Tabella2[[#This Row],[data_pubblicazione_esito]]-30</f>
        <v>44118.041666666664</v>
      </c>
      <c r="AF84" s="6">
        <v>44148.041666666664</v>
      </c>
      <c r="AG84" s="6">
        <v>44119.083333333336</v>
      </c>
      <c r="AH84" s="6">
        <v>44179.527445462962</v>
      </c>
      <c r="AI84" s="5" t="s">
        <v>25</v>
      </c>
      <c r="AJ84" s="16">
        <f t="shared" si="10"/>
        <v>215145039</v>
      </c>
      <c r="AK84" s="5" t="str">
        <f t="shared" si="11"/>
        <v>215145039</v>
      </c>
      <c r="AL84" s="5" t="s">
        <v>32</v>
      </c>
      <c r="AM84" s="11" t="s">
        <v>33</v>
      </c>
      <c r="AN84" s="23" t="str">
        <f>TEXT(Tabella2[[#This Row],[cf_aggiudicatario]],0)</f>
        <v>860580158</v>
      </c>
      <c r="AO84" s="13" t="str">
        <f>_xlfn.CONCAT(Tabella2[[#This Row],[cig]],"-",Tabella2[[#This Row],[cf_aggiudicatario]])</f>
        <v>82902399A3-00860580158</v>
      </c>
    </row>
    <row r="85" spans="1:41" x14ac:dyDescent="0.2">
      <c r="A85" s="2">
        <v>792815</v>
      </c>
      <c r="B85" s="2" t="str">
        <f>TEXT(Tabella2[[#This Row],[id_gara]],0)</f>
        <v>792815</v>
      </c>
      <c r="C85" s="3" t="s">
        <v>387</v>
      </c>
      <c r="D85" s="3">
        <f t="shared" si="8"/>
        <v>2378445</v>
      </c>
      <c r="E85" s="3" t="str">
        <f>TEXT(Tabella2[[#This Row],[codice_pubblicazione_bando]],0)</f>
        <v>2378445</v>
      </c>
      <c r="F85" s="3" t="s">
        <v>23</v>
      </c>
      <c r="G85" s="2">
        <v>51150000000</v>
      </c>
      <c r="H85" s="2" t="str">
        <f>TEXT(Tabella2[[#This Row],[importo_gara]],0)</f>
        <v>51150000000</v>
      </c>
      <c r="I85" s="2">
        <v>4</v>
      </c>
      <c r="J85" s="3" t="s">
        <v>195</v>
      </c>
      <c r="K85" s="3" t="s">
        <v>196</v>
      </c>
      <c r="L85" s="2">
        <v>5841780827</v>
      </c>
      <c r="M85" s="2" t="str">
        <f>TEXT(Tabella2[[#This Row],[codice_fiscale_stazione_appaltante]],0)</f>
        <v>5841780827</v>
      </c>
      <c r="N85" s="3" t="s">
        <v>197</v>
      </c>
      <c r="O85" s="3" t="s">
        <v>43</v>
      </c>
      <c r="P85" s="2">
        <v>19082053</v>
      </c>
      <c r="Q85" s="2" t="str">
        <f>TEXT(Tabella2[[#This Row],[codice_istat_stazione_appaltante]],0)</f>
        <v>19082053</v>
      </c>
      <c r="R85" s="3" t="s">
        <v>24</v>
      </c>
      <c r="S85" s="3" t="s">
        <v>298</v>
      </c>
      <c r="T85" s="3" t="s">
        <v>299</v>
      </c>
      <c r="U85" s="3" t="s">
        <v>36</v>
      </c>
      <c r="V85" s="3" t="s">
        <v>362</v>
      </c>
      <c r="W85" s="2">
        <v>10200000000</v>
      </c>
      <c r="X85" s="2" t="str">
        <f>TEXT(Tabella2[[#This Row],[imp_lotto]],0)</f>
        <v>10200000000</v>
      </c>
      <c r="Y85" s="2" t="str">
        <f>Tabella2[[#This Row],[cig]]</f>
        <v>8290240A76</v>
      </c>
      <c r="Z85" s="2" t="str">
        <f>TEXT(Tabella2[[#This Row],[fattura]],0)</f>
        <v>8290240A76</v>
      </c>
      <c r="AA85" s="3" t="s">
        <v>27</v>
      </c>
      <c r="AB85" s="3" t="str">
        <f t="shared" si="9"/>
        <v>3964075</v>
      </c>
      <c r="AC85" s="3" t="str">
        <f>TEXT(Tabella2[[#This Row],[codice_pubblicazione_esito]],0)</f>
        <v>3964075</v>
      </c>
      <c r="AD85" s="4">
        <f>Tabella2[[#This Row],[data_scadenza_gara]]-90</f>
        <v>44028.041666666664</v>
      </c>
      <c r="AE85" s="4">
        <f>Tabella2[[#This Row],[data_pubblicazione_esito]]-30</f>
        <v>44118.041666666664</v>
      </c>
      <c r="AF85" s="4">
        <v>44148.041666666664</v>
      </c>
      <c r="AG85" s="4">
        <v>44119.083333333336</v>
      </c>
      <c r="AH85" s="4">
        <v>44179.529130451388</v>
      </c>
      <c r="AI85" s="3" t="s">
        <v>25</v>
      </c>
      <c r="AJ85" s="17">
        <f t="shared" si="10"/>
        <v>1075852681</v>
      </c>
      <c r="AK85" s="3" t="str">
        <f t="shared" si="11"/>
        <v>1075852681</v>
      </c>
      <c r="AL85" s="3" t="s">
        <v>300</v>
      </c>
      <c r="AM85" s="10" t="s">
        <v>198</v>
      </c>
      <c r="AN85" s="22" t="str">
        <f>TEXT(Tabella2[[#This Row],[cf_aggiudicatario]],0)</f>
        <v>4303410726</v>
      </c>
      <c r="AO85" s="13" t="str">
        <f>_xlfn.CONCAT(Tabella2[[#This Row],[cig]],"-",Tabella2[[#This Row],[cf_aggiudicatario]])</f>
        <v>8290240A76-04303410726</v>
      </c>
    </row>
    <row r="86" spans="1:41" x14ac:dyDescent="0.2">
      <c r="A86" s="1">
        <v>798980</v>
      </c>
      <c r="B86" s="1" t="str">
        <f>TEXT(Tabella2[[#This Row],[id_gara]],0)</f>
        <v>798980</v>
      </c>
      <c r="C86" s="5" t="s">
        <v>391</v>
      </c>
      <c r="D86" s="5">
        <f t="shared" si="8"/>
        <v>2396940</v>
      </c>
      <c r="E86" s="5" t="str">
        <f>TEXT(Tabella2[[#This Row],[codice_pubblicazione_bando]],0)</f>
        <v>2396940</v>
      </c>
      <c r="F86" s="5" t="s">
        <v>192</v>
      </c>
      <c r="G86" s="1">
        <v>21390000000</v>
      </c>
      <c r="H86" s="1" t="str">
        <f>TEXT(Tabella2[[#This Row],[importo_gara]],0)</f>
        <v>21390000000</v>
      </c>
      <c r="I86" s="1">
        <v>1</v>
      </c>
      <c r="J86" s="5" t="s">
        <v>214</v>
      </c>
      <c r="K86" s="5" t="s">
        <v>215</v>
      </c>
      <c r="L86" s="1">
        <v>2241740360</v>
      </c>
      <c r="M86" s="1" t="str">
        <f>TEXT(Tabella2[[#This Row],[codice_fiscale_stazione_appaltante]],0)</f>
        <v>2241740360</v>
      </c>
      <c r="N86" s="5" t="s">
        <v>201</v>
      </c>
      <c r="O86" s="5" t="s">
        <v>140</v>
      </c>
      <c r="P86" s="1">
        <v>8036023</v>
      </c>
      <c r="Q86" s="1" t="str">
        <f>TEXT(Tabella2[[#This Row],[codice_istat_stazione_appaltante]],0)</f>
        <v>8036023</v>
      </c>
      <c r="R86" s="5" t="s">
        <v>24</v>
      </c>
      <c r="S86" s="5" t="s">
        <v>302</v>
      </c>
      <c r="T86" s="5" t="s">
        <v>391</v>
      </c>
      <c r="U86" s="3" t="s">
        <v>36</v>
      </c>
      <c r="V86" s="5" t="s">
        <v>362</v>
      </c>
      <c r="W86" s="1">
        <v>21390000000</v>
      </c>
      <c r="X86" s="1" t="str">
        <f>TEXT(Tabella2[[#This Row],[imp_lotto]],0)</f>
        <v>21390000000</v>
      </c>
      <c r="Y86" s="1" t="str">
        <f>Tabella2[[#This Row],[cig]]</f>
        <v>83136977CB</v>
      </c>
      <c r="Z86" s="1" t="str">
        <f>TEXT(Tabella2[[#This Row],[fattura]],0)</f>
        <v>83136977CB</v>
      </c>
      <c r="AA86" s="5" t="s">
        <v>27</v>
      </c>
      <c r="AB86" s="5" t="str">
        <f t="shared" si="9"/>
        <v>3994900</v>
      </c>
      <c r="AC86" s="5" t="str">
        <f>TEXT(Tabella2[[#This Row],[codice_pubblicazione_esito]],0)</f>
        <v>3994900</v>
      </c>
      <c r="AD86" s="6">
        <f>Tabella2[[#This Row],[data_scadenza_gara]]-90</f>
        <v>44172.083333333336</v>
      </c>
      <c r="AE86" s="6">
        <f>Tabella2[[#This Row],[data_pubblicazione_esito]]-30</f>
        <v>44262.083333333336</v>
      </c>
      <c r="AF86" s="6">
        <v>44292.083333333336</v>
      </c>
      <c r="AG86" s="6">
        <v>44292.083333333336</v>
      </c>
      <c r="AH86" s="6">
        <v>44456.875034861114</v>
      </c>
      <c r="AI86" s="5" t="s">
        <v>25</v>
      </c>
      <c r="AJ86" s="16">
        <f t="shared" si="10"/>
        <v>529775089</v>
      </c>
      <c r="AK86" s="5" t="str">
        <f t="shared" si="11"/>
        <v>529775089</v>
      </c>
      <c r="AL86" s="5" t="s">
        <v>303</v>
      </c>
      <c r="AM86" s="11" t="s">
        <v>301</v>
      </c>
      <c r="AN86" s="23" t="str">
        <f>TEXT(Tabella2[[#This Row],[cf_aggiudicatario]],0)</f>
        <v>2119100358</v>
      </c>
      <c r="AO86" s="13" t="str">
        <f>_xlfn.CONCAT(Tabella2[[#This Row],[cig]],"-",Tabella2[[#This Row],[cf_aggiudicatario]])</f>
        <v>83136977CB-02119100358</v>
      </c>
    </row>
    <row r="87" spans="1:41" x14ac:dyDescent="0.2">
      <c r="A87" s="2">
        <v>815389</v>
      </c>
      <c r="B87" s="2" t="str">
        <f>TEXT(Tabella2[[#This Row],[id_gara]],0)</f>
        <v>815389</v>
      </c>
      <c r="C87" s="3" t="s">
        <v>304</v>
      </c>
      <c r="D87" s="3">
        <f t="shared" si="8"/>
        <v>2446167</v>
      </c>
      <c r="E87" s="3" t="str">
        <f>TEXT(Tabella2[[#This Row],[codice_pubblicazione_bando]],0)</f>
        <v>2446167</v>
      </c>
      <c r="F87" s="3" t="s">
        <v>23</v>
      </c>
      <c r="G87" s="2">
        <v>97250000000</v>
      </c>
      <c r="H87" s="2" t="str">
        <f>TEXT(Tabella2[[#This Row],[importo_gara]],0)</f>
        <v>97250000000</v>
      </c>
      <c r="I87" s="2">
        <v>1</v>
      </c>
      <c r="J87" s="3" t="s">
        <v>193</v>
      </c>
      <c r="K87" s="3" t="s">
        <v>194</v>
      </c>
      <c r="L87" s="2">
        <v>2432930416</v>
      </c>
      <c r="M87" s="2" t="str">
        <f>TEXT(Tabella2[[#This Row],[codice_fiscale_stazione_appaltante]],0)</f>
        <v>2432930416</v>
      </c>
      <c r="N87" s="3" t="s">
        <v>189</v>
      </c>
      <c r="O87" s="3" t="s">
        <v>136</v>
      </c>
      <c r="P87" s="2">
        <v>11041044</v>
      </c>
      <c r="Q87" s="2" t="str">
        <f>TEXT(Tabella2[[#This Row],[codice_istat_stazione_appaltante]],0)</f>
        <v>11041044</v>
      </c>
      <c r="R87" s="3" t="s">
        <v>24</v>
      </c>
      <c r="S87" s="3" t="s">
        <v>305</v>
      </c>
      <c r="T87" s="3" t="s">
        <v>304</v>
      </c>
      <c r="U87" s="3" t="s">
        <v>36</v>
      </c>
      <c r="V87" s="3" t="s">
        <v>362</v>
      </c>
      <c r="W87" s="2">
        <v>97250000000</v>
      </c>
      <c r="X87" s="2" t="str">
        <f>TEXT(Tabella2[[#This Row],[imp_lotto]],0)</f>
        <v>97250000000</v>
      </c>
      <c r="Y87" s="2" t="str">
        <f>Tabella2[[#This Row],[cig]]</f>
        <v>83828155C6</v>
      </c>
      <c r="Z87" s="2" t="str">
        <f>TEXT(Tabella2[[#This Row],[fattura]],0)</f>
        <v>83828155C6</v>
      </c>
      <c r="AA87" s="3" t="s">
        <v>27</v>
      </c>
      <c r="AB87" s="3" t="str">
        <f t="shared" si="9"/>
        <v>4076945</v>
      </c>
      <c r="AC87" s="3" t="str">
        <f>TEXT(Tabella2[[#This Row],[codice_pubblicazione_esito]],0)</f>
        <v>4076945</v>
      </c>
      <c r="AD87" s="4">
        <f>Tabella2[[#This Row],[data_scadenza_gara]]-90</f>
        <v>44124.041666666664</v>
      </c>
      <c r="AE87" s="4">
        <f>Tabella2[[#This Row],[data_pubblicazione_esito]]-30</f>
        <v>44214.041666666664</v>
      </c>
      <c r="AF87" s="4">
        <v>44244.041666666664</v>
      </c>
      <c r="AG87" s="4">
        <v>44099.083333333336</v>
      </c>
      <c r="AH87" s="4">
        <v>44244.492475358798</v>
      </c>
      <c r="AI87" s="3" t="s">
        <v>25</v>
      </c>
      <c r="AJ87" s="17">
        <f t="shared" si="10"/>
        <v>2057617752</v>
      </c>
      <c r="AK87" s="3" t="str">
        <f t="shared" si="11"/>
        <v>2057617752</v>
      </c>
      <c r="AL87" s="3" t="s">
        <v>306</v>
      </c>
      <c r="AM87" s="10" t="s">
        <v>190</v>
      </c>
      <c r="AN87" s="22" t="str">
        <f>TEXT(Tabella2[[#This Row],[cf_aggiudicatario]],0)</f>
        <v>8230471008</v>
      </c>
      <c r="AO87" s="13" t="str">
        <f>_xlfn.CONCAT(Tabella2[[#This Row],[cig]],"-",Tabella2[[#This Row],[cf_aggiudicatario]])</f>
        <v>83828155C6-08230471008</v>
      </c>
    </row>
    <row r="88" spans="1:41" x14ac:dyDescent="0.2">
      <c r="A88" s="2">
        <v>903510</v>
      </c>
      <c r="B88" s="2" t="str">
        <f>TEXT(Tabella2[[#This Row],[id_gara]],0)</f>
        <v>903510</v>
      </c>
      <c r="C88" s="3" t="s">
        <v>309</v>
      </c>
      <c r="D88" s="3">
        <f t="shared" si="8"/>
        <v>2710530</v>
      </c>
      <c r="E88" s="3" t="str">
        <f>TEXT(Tabella2[[#This Row],[codice_pubblicazione_bando]],0)</f>
        <v>2710530</v>
      </c>
      <c r="F88" s="3" t="s">
        <v>23</v>
      </c>
      <c r="G88" s="2">
        <v>2498415000</v>
      </c>
      <c r="H88" s="2" t="str">
        <f>TEXT(Tabella2[[#This Row],[importo_gara]],0)</f>
        <v>2498415000</v>
      </c>
      <c r="I88" s="2">
        <v>1</v>
      </c>
      <c r="J88" s="3" t="s">
        <v>243</v>
      </c>
      <c r="K88" s="3" t="s">
        <v>244</v>
      </c>
      <c r="L88" s="2">
        <v>1310860505</v>
      </c>
      <c r="M88" s="2" t="str">
        <f>TEXT(Tabella2[[#This Row],[codice_fiscale_stazione_appaltante]],0)</f>
        <v>1310860505</v>
      </c>
      <c r="N88" s="3" t="s">
        <v>245</v>
      </c>
      <c r="O88" s="3" t="s">
        <v>53</v>
      </c>
      <c r="P88" s="2">
        <v>9050026</v>
      </c>
      <c r="Q88" s="2" t="str">
        <f>TEXT(Tabella2[[#This Row],[codice_istat_stazione_appaltante]],0)</f>
        <v>9050026</v>
      </c>
      <c r="R88" s="3" t="s">
        <v>24</v>
      </c>
      <c r="S88" s="3" t="s">
        <v>310</v>
      </c>
      <c r="T88" s="3" t="s">
        <v>309</v>
      </c>
      <c r="U88" s="3" t="s">
        <v>36</v>
      </c>
      <c r="V88" s="3" t="s">
        <v>362</v>
      </c>
      <c r="W88" s="2">
        <v>2498415000</v>
      </c>
      <c r="X88" s="2" t="str">
        <f>TEXT(Tabella2[[#This Row],[imp_lotto]],0)</f>
        <v>2498415000</v>
      </c>
      <c r="Y88" s="2" t="str">
        <f>Tabella2[[#This Row],[cig]]</f>
        <v>84384648C7</v>
      </c>
      <c r="Z88" s="2" t="str">
        <f>TEXT(Tabella2[[#This Row],[fattura]],0)</f>
        <v>84384648C7</v>
      </c>
      <c r="AA88" s="3" t="s">
        <v>27</v>
      </c>
      <c r="AB88" s="3" t="str">
        <f t="shared" si="9"/>
        <v>4517550</v>
      </c>
      <c r="AC88" s="3" t="str">
        <f>TEXT(Tabella2[[#This Row],[codice_pubblicazione_esito]],0)</f>
        <v>4517550</v>
      </c>
      <c r="AD88" s="4">
        <f>Tabella2[[#This Row],[data_scadenza_gara]]-90</f>
        <v>44012.041666666664</v>
      </c>
      <c r="AE88" s="4">
        <f>Tabella2[[#This Row],[data_pubblicazione_esito]]-30</f>
        <v>44102.041666666664</v>
      </c>
      <c r="AF88" s="4">
        <v>44132.041666666664</v>
      </c>
      <c r="AG88" s="4">
        <v>44132.041666666664</v>
      </c>
      <c r="AH88" s="4">
        <v>44174.500089918984</v>
      </c>
      <c r="AI88" s="3" t="s">
        <v>25</v>
      </c>
      <c r="AJ88" s="17">
        <f t="shared" si="10"/>
        <v>463692627</v>
      </c>
      <c r="AK88" s="3" t="str">
        <f t="shared" si="11"/>
        <v>463692627</v>
      </c>
      <c r="AL88" s="3" t="s">
        <v>311</v>
      </c>
      <c r="AM88" s="10" t="s">
        <v>312</v>
      </c>
      <c r="AN88" s="22" t="str">
        <f>TEXT(Tabella2[[#This Row],[cf_aggiudicatario]],0)</f>
        <v>1854770508</v>
      </c>
      <c r="AO88" s="13" t="str">
        <f>_xlfn.CONCAT(Tabella2[[#This Row],[cig]],"-",Tabella2[[#This Row],[cf_aggiudicatario]])</f>
        <v>84384648C7-01854770508</v>
      </c>
    </row>
    <row r="89" spans="1:41" x14ac:dyDescent="0.2">
      <c r="A89" s="1">
        <v>903510</v>
      </c>
      <c r="B89" s="1" t="str">
        <f>TEXT(Tabella2[[#This Row],[id_gara]],0)</f>
        <v>903510</v>
      </c>
      <c r="C89" s="5" t="s">
        <v>309</v>
      </c>
      <c r="D89" s="5">
        <f t="shared" si="8"/>
        <v>2710530</v>
      </c>
      <c r="E89" s="5" t="str">
        <f>TEXT(Tabella2[[#This Row],[codice_pubblicazione_bando]],0)</f>
        <v>2710530</v>
      </c>
      <c r="F89" s="5" t="s">
        <v>23</v>
      </c>
      <c r="G89" s="1">
        <v>2498415000</v>
      </c>
      <c r="H89" s="1" t="str">
        <f>TEXT(Tabella2[[#This Row],[importo_gara]],0)</f>
        <v>2498415000</v>
      </c>
      <c r="I89" s="1">
        <v>1</v>
      </c>
      <c r="J89" s="5" t="s">
        <v>243</v>
      </c>
      <c r="K89" s="5" t="s">
        <v>244</v>
      </c>
      <c r="L89" s="1">
        <v>1310860505</v>
      </c>
      <c r="M89" s="1" t="str">
        <f>TEXT(Tabella2[[#This Row],[codice_fiscale_stazione_appaltante]],0)</f>
        <v>1310860505</v>
      </c>
      <c r="N89" s="5" t="s">
        <v>245</v>
      </c>
      <c r="O89" s="5" t="s">
        <v>53</v>
      </c>
      <c r="P89" s="1">
        <v>9050026</v>
      </c>
      <c r="Q89" s="1" t="str">
        <f>TEXT(Tabella2[[#This Row],[codice_istat_stazione_appaltante]],0)</f>
        <v>9050026</v>
      </c>
      <c r="R89" s="5" t="s">
        <v>24</v>
      </c>
      <c r="S89" s="5" t="s">
        <v>310</v>
      </c>
      <c r="T89" s="5" t="s">
        <v>309</v>
      </c>
      <c r="U89" s="3" t="s">
        <v>36</v>
      </c>
      <c r="V89" s="5" t="s">
        <v>362</v>
      </c>
      <c r="W89" s="1">
        <v>2498415000</v>
      </c>
      <c r="X89" s="1" t="str">
        <f>TEXT(Tabella2[[#This Row],[imp_lotto]],0)</f>
        <v>2498415000</v>
      </c>
      <c r="Y89" s="1" t="str">
        <f>Tabella2[[#This Row],[cig]]</f>
        <v>84384648C7</v>
      </c>
      <c r="Z89" s="1" t="str">
        <f>TEXT(Tabella2[[#This Row],[fattura]],0)</f>
        <v>84384648C7</v>
      </c>
      <c r="AA89" s="5" t="s">
        <v>27</v>
      </c>
      <c r="AB89" s="5" t="str">
        <f t="shared" si="9"/>
        <v>4517550</v>
      </c>
      <c r="AC89" s="5" t="str">
        <f>TEXT(Tabella2[[#This Row],[codice_pubblicazione_esito]],0)</f>
        <v>4517550</v>
      </c>
      <c r="AD89" s="6">
        <f>Tabella2[[#This Row],[data_scadenza_gara]]-90</f>
        <v>44012.041666666664</v>
      </c>
      <c r="AE89" s="6">
        <f>Tabella2[[#This Row],[data_pubblicazione_esito]]-30</f>
        <v>44102.041666666664</v>
      </c>
      <c r="AF89" s="6">
        <v>44132.041666666664</v>
      </c>
      <c r="AG89" s="6">
        <v>44132.041666666664</v>
      </c>
      <c r="AH89" s="6">
        <v>44174.500089918984</v>
      </c>
      <c r="AI89" s="5" t="s">
        <v>25</v>
      </c>
      <c r="AJ89" s="16">
        <f t="shared" si="10"/>
        <v>463692627</v>
      </c>
      <c r="AK89" s="5" t="str">
        <f t="shared" si="11"/>
        <v>463692627</v>
      </c>
      <c r="AL89" s="5" t="s">
        <v>311</v>
      </c>
      <c r="AM89" s="11" t="s">
        <v>312</v>
      </c>
      <c r="AN89" s="23" t="str">
        <f>TEXT(Tabella2[[#This Row],[cf_aggiudicatario]],0)</f>
        <v>1854770508</v>
      </c>
      <c r="AO89" s="13" t="str">
        <f>_xlfn.CONCAT(Tabella2[[#This Row],[cig]],"-",Tabella2[[#This Row],[cf_aggiudicatario]])</f>
        <v>84384648C7-01854770508</v>
      </c>
    </row>
    <row r="90" spans="1:41" x14ac:dyDescent="0.2">
      <c r="A90" s="1">
        <v>911505</v>
      </c>
      <c r="B90" s="1" t="str">
        <f>TEXT(Tabella2[[#This Row],[id_gara]],0)</f>
        <v>911505</v>
      </c>
      <c r="C90" s="5" t="s">
        <v>380</v>
      </c>
      <c r="D90" s="5">
        <f t="shared" si="8"/>
        <v>2734515</v>
      </c>
      <c r="E90" s="5" t="str">
        <f>TEXT(Tabella2[[#This Row],[codice_pubblicazione_bando]],0)</f>
        <v>2734515</v>
      </c>
      <c r="F90" s="5" t="s">
        <v>23</v>
      </c>
      <c r="G90" s="1">
        <v>89500000000</v>
      </c>
      <c r="H90" s="1" t="str">
        <f>TEXT(Tabella2[[#This Row],[importo_gara]],0)</f>
        <v>89500000000</v>
      </c>
      <c r="I90" s="1">
        <v>1</v>
      </c>
      <c r="J90" s="5" t="s">
        <v>381</v>
      </c>
      <c r="K90" s="5" t="s">
        <v>313</v>
      </c>
      <c r="L90" s="1">
        <v>349040287</v>
      </c>
      <c r="M90" s="1" t="str">
        <f>TEXT(Tabella2[[#This Row],[codice_fiscale_stazione_appaltante]],0)</f>
        <v>349040287</v>
      </c>
      <c r="N90" s="5" t="s">
        <v>125</v>
      </c>
      <c r="O90" s="5" t="s">
        <v>30</v>
      </c>
      <c r="P90" s="1">
        <v>5028060</v>
      </c>
      <c r="Q90" s="1" t="str">
        <f>TEXT(Tabella2[[#This Row],[codice_istat_stazione_appaltante]],0)</f>
        <v>5028060</v>
      </c>
      <c r="R90" s="5" t="s">
        <v>24</v>
      </c>
      <c r="S90" s="5" t="s">
        <v>314</v>
      </c>
      <c r="T90" s="5" t="s">
        <v>315</v>
      </c>
      <c r="U90" s="3" t="s">
        <v>36</v>
      </c>
      <c r="V90" s="5" t="s">
        <v>362</v>
      </c>
      <c r="W90" s="1">
        <v>89500000000</v>
      </c>
      <c r="X90" s="1" t="str">
        <f>TEXT(Tabella2[[#This Row],[imp_lotto]],0)</f>
        <v>89500000000</v>
      </c>
      <c r="Y90" s="1" t="str">
        <f>Tabella2[[#This Row],[cig]]</f>
        <v>8518451026</v>
      </c>
      <c r="Z90" s="1" t="str">
        <f>TEXT(Tabella2[[#This Row],[fattura]],0)</f>
        <v>8518451026</v>
      </c>
      <c r="AA90" s="5" t="s">
        <v>27</v>
      </c>
      <c r="AB90" s="5" t="str">
        <f t="shared" si="9"/>
        <v>4557525</v>
      </c>
      <c r="AC90" s="5" t="str">
        <f>TEXT(Tabella2[[#This Row],[codice_pubblicazione_esito]],0)</f>
        <v>4557525</v>
      </c>
      <c r="AD90" s="6">
        <f>Tabella2[[#This Row],[data_scadenza_gara]]-90</f>
        <v>44203.083333333336</v>
      </c>
      <c r="AE90" s="6">
        <f>Tabella2[[#This Row],[data_pubblicazione_esito]]-30</f>
        <v>44293.083333333336</v>
      </c>
      <c r="AF90" s="6">
        <v>44323.083333333336</v>
      </c>
      <c r="AG90" s="6">
        <v>44315.083333333336</v>
      </c>
      <c r="AH90" s="6">
        <v>44326.352789814817</v>
      </c>
      <c r="AI90" s="5" t="s">
        <v>25</v>
      </c>
      <c r="AJ90" s="16">
        <f t="shared" si="10"/>
        <v>2137772538</v>
      </c>
      <c r="AK90" s="5" t="str">
        <f t="shared" si="11"/>
        <v>2137772538</v>
      </c>
      <c r="AL90" s="5" t="s">
        <v>316</v>
      </c>
      <c r="AM90" s="11" t="s">
        <v>256</v>
      </c>
      <c r="AN90" s="23" t="str">
        <f>TEXT(Tabella2[[#This Row],[cf_aggiudicatario]],0)</f>
        <v>8551090155</v>
      </c>
      <c r="AO90" s="13" t="str">
        <f>_xlfn.CONCAT(Tabella2[[#This Row],[cig]],"-",Tabella2[[#This Row],[cf_aggiudicatario]])</f>
        <v>8518451026-08551090155</v>
      </c>
    </row>
    <row r="91" spans="1:41" x14ac:dyDescent="0.2">
      <c r="A91" s="2">
        <v>956000</v>
      </c>
      <c r="B91" s="2" t="str">
        <f>TEXT(Tabella2[[#This Row],[id_gara]],0)</f>
        <v>956000</v>
      </c>
      <c r="C91" s="3" t="s">
        <v>317</v>
      </c>
      <c r="D91" s="3">
        <f t="shared" si="8"/>
        <v>2868000</v>
      </c>
      <c r="E91" s="3" t="str">
        <f>TEXT(Tabella2[[#This Row],[codice_pubblicazione_bando]],0)</f>
        <v>2868000</v>
      </c>
      <c r="F91" s="3" t="s">
        <v>35</v>
      </c>
      <c r="G91" s="2">
        <v>1546392800000</v>
      </c>
      <c r="H91" s="2" t="str">
        <f>TEXT(Tabella2[[#This Row],[importo_gara]],0)</f>
        <v>1546392800000</v>
      </c>
      <c r="I91" s="2">
        <v>122</v>
      </c>
      <c r="J91" s="3" t="s">
        <v>199</v>
      </c>
      <c r="K91" s="3" t="s">
        <v>200</v>
      </c>
      <c r="L91" s="2">
        <v>2241740360</v>
      </c>
      <c r="M91" s="2" t="str">
        <f>TEXT(Tabella2[[#This Row],[codice_fiscale_stazione_appaltante]],0)</f>
        <v>2241740360</v>
      </c>
      <c r="N91" s="3" t="s">
        <v>201</v>
      </c>
      <c r="O91" s="3" t="s">
        <v>140</v>
      </c>
      <c r="P91" s="2">
        <v>8036023</v>
      </c>
      <c r="Q91" s="2" t="str">
        <f>TEXT(Tabella2[[#This Row],[codice_istat_stazione_appaltante]],0)</f>
        <v>8036023</v>
      </c>
      <c r="R91" s="3" t="s">
        <v>24</v>
      </c>
      <c r="S91" s="3" t="s">
        <v>318</v>
      </c>
      <c r="T91" s="3" t="s">
        <v>319</v>
      </c>
      <c r="U91" s="3" t="s">
        <v>36</v>
      </c>
      <c r="V91" s="3" t="s">
        <v>361</v>
      </c>
      <c r="W91" s="2">
        <v>17100000000</v>
      </c>
      <c r="X91" s="2" t="str">
        <f>TEXT(Tabella2[[#This Row],[imp_lotto]],0)</f>
        <v>17100000000</v>
      </c>
      <c r="Y91" s="2" t="str">
        <f>Tabella2[[#This Row],[cig]]</f>
        <v>69429217A7</v>
      </c>
      <c r="Z91" s="2" t="str">
        <f>TEXT(Tabella2[[#This Row],[fattura]],0)</f>
        <v>69429217A7</v>
      </c>
      <c r="AA91" s="3" t="s">
        <v>27</v>
      </c>
      <c r="AB91" s="3" t="str">
        <f t="shared" si="9"/>
        <v>4780000</v>
      </c>
      <c r="AC91" s="3" t="str">
        <f>TEXT(Tabella2[[#This Row],[codice_pubblicazione_esito]],0)</f>
        <v>4780000</v>
      </c>
      <c r="AD91" s="4">
        <f>Tabella2[[#This Row],[data_scadenza_gara]]-90</f>
        <v>44432.041666666664</v>
      </c>
      <c r="AE91" s="4">
        <f>Tabella2[[#This Row],[data_pubblicazione_esito]]-30</f>
        <v>44522.041666666664</v>
      </c>
      <c r="AF91" s="4">
        <v>44552.041666666664</v>
      </c>
      <c r="AG91" s="4">
        <v>44552.041666666664</v>
      </c>
      <c r="AH91" s="4">
        <v>44581.66667875</v>
      </c>
      <c r="AI91" s="3" t="s">
        <v>25</v>
      </c>
      <c r="AJ91" s="17">
        <f t="shared" si="10"/>
        <v>285007590</v>
      </c>
      <c r="AK91" s="3" t="str">
        <f t="shared" si="11"/>
        <v>285007590</v>
      </c>
      <c r="AL91" s="3" t="s">
        <v>320</v>
      </c>
      <c r="AM91" s="10" t="s">
        <v>321</v>
      </c>
      <c r="AN91" s="22" t="str">
        <f>TEXT(Tabella2[[#This Row],[cf_aggiudicatario]],0)</f>
        <v>1140030360</v>
      </c>
      <c r="AO91" s="13" t="str">
        <f>_xlfn.CONCAT(Tabella2[[#This Row],[cig]],"-",Tabella2[[#This Row],[cf_aggiudicatario]])</f>
        <v>69429217A7-01140030360</v>
      </c>
    </row>
    <row r="92" spans="1:41" x14ac:dyDescent="0.2">
      <c r="A92" s="1">
        <v>956000</v>
      </c>
      <c r="B92" s="1" t="str">
        <f>TEXT(Tabella2[[#This Row],[id_gara]],0)</f>
        <v>956000</v>
      </c>
      <c r="C92" s="5" t="s">
        <v>317</v>
      </c>
      <c r="D92" s="5">
        <f t="shared" si="8"/>
        <v>2868000</v>
      </c>
      <c r="E92" s="5" t="str">
        <f>TEXT(Tabella2[[#This Row],[codice_pubblicazione_bando]],0)</f>
        <v>2868000</v>
      </c>
      <c r="F92" s="5" t="s">
        <v>35</v>
      </c>
      <c r="G92" s="1">
        <v>1546392800000</v>
      </c>
      <c r="H92" s="1" t="str">
        <f>TEXT(Tabella2[[#This Row],[importo_gara]],0)</f>
        <v>1546392800000</v>
      </c>
      <c r="I92" s="1">
        <v>122</v>
      </c>
      <c r="J92" s="5" t="s">
        <v>199</v>
      </c>
      <c r="K92" s="5" t="s">
        <v>200</v>
      </c>
      <c r="L92" s="1">
        <v>2241740360</v>
      </c>
      <c r="M92" s="1" t="str">
        <f>TEXT(Tabella2[[#This Row],[codice_fiscale_stazione_appaltante]],0)</f>
        <v>2241740360</v>
      </c>
      <c r="N92" s="5" t="s">
        <v>201</v>
      </c>
      <c r="O92" s="5" t="s">
        <v>140</v>
      </c>
      <c r="P92" s="1">
        <v>8036023</v>
      </c>
      <c r="Q92" s="1" t="str">
        <f>TEXT(Tabella2[[#This Row],[codice_istat_stazione_appaltante]],0)</f>
        <v>8036023</v>
      </c>
      <c r="R92" s="5" t="s">
        <v>24</v>
      </c>
      <c r="S92" s="5" t="s">
        <v>322</v>
      </c>
      <c r="T92" s="5" t="s">
        <v>319</v>
      </c>
      <c r="U92" s="5" t="s">
        <v>36</v>
      </c>
      <c r="V92" s="5" t="s">
        <v>361</v>
      </c>
      <c r="W92" s="1">
        <v>6300000000</v>
      </c>
      <c r="X92" s="1" t="str">
        <f>TEXT(Tabella2[[#This Row],[imp_lotto]],0)</f>
        <v>6300000000</v>
      </c>
      <c r="Y92" s="1" t="str">
        <f>Tabella2[[#This Row],[cig]]</f>
        <v>6942930F12</v>
      </c>
      <c r="Z92" s="1" t="str">
        <f>TEXT(Tabella2[[#This Row],[fattura]],0)</f>
        <v>6942930F12</v>
      </c>
      <c r="AA92" s="5" t="s">
        <v>27</v>
      </c>
      <c r="AB92" s="5" t="str">
        <f t="shared" si="9"/>
        <v>4780000</v>
      </c>
      <c r="AC92" s="5" t="str">
        <f>TEXT(Tabella2[[#This Row],[codice_pubblicazione_esito]],0)</f>
        <v>4780000</v>
      </c>
      <c r="AD92" s="6">
        <f>Tabella2[[#This Row],[data_scadenza_gara]]-90</f>
        <v>44432.041666666664</v>
      </c>
      <c r="AE92" s="6">
        <f>Tabella2[[#This Row],[data_pubblicazione_esito]]-30</f>
        <v>44522.041666666664</v>
      </c>
      <c r="AF92" s="6">
        <v>44552.041666666664</v>
      </c>
      <c r="AG92" s="6">
        <v>44552.041666666664</v>
      </c>
      <c r="AH92" s="6">
        <v>44581.645847361113</v>
      </c>
      <c r="AI92" s="5" t="s">
        <v>25</v>
      </c>
      <c r="AJ92" s="16">
        <f t="shared" si="10"/>
        <v>2309700039</v>
      </c>
      <c r="AK92" s="5" t="str">
        <f t="shared" si="11"/>
        <v>2309700039</v>
      </c>
      <c r="AL92" s="5" t="s">
        <v>285</v>
      </c>
      <c r="AM92" s="11" t="s">
        <v>61</v>
      </c>
      <c r="AN92" s="23" t="str">
        <f>TEXT(Tabella2[[#This Row],[cf_aggiudicatario]],0)</f>
        <v>9238800156</v>
      </c>
      <c r="AO92" s="13" t="str">
        <f>_xlfn.CONCAT(Tabella2[[#This Row],[cig]],"-",Tabella2[[#This Row],[cf_aggiudicatario]])</f>
        <v>6942930F12-09238800156</v>
      </c>
    </row>
    <row r="93" spans="1:41" x14ac:dyDescent="0.2">
      <c r="A93" s="2">
        <v>956000</v>
      </c>
      <c r="B93" s="2" t="str">
        <f>TEXT(Tabella2[[#This Row],[id_gara]],0)</f>
        <v>956000</v>
      </c>
      <c r="C93" s="3" t="s">
        <v>317</v>
      </c>
      <c r="D93" s="3">
        <f t="shared" si="8"/>
        <v>2868000</v>
      </c>
      <c r="E93" s="3" t="str">
        <f>TEXT(Tabella2[[#This Row],[codice_pubblicazione_bando]],0)</f>
        <v>2868000</v>
      </c>
      <c r="F93" s="3" t="s">
        <v>35</v>
      </c>
      <c r="G93" s="2">
        <v>1546392800000</v>
      </c>
      <c r="H93" s="2" t="str">
        <f>TEXT(Tabella2[[#This Row],[importo_gara]],0)</f>
        <v>1546392800000</v>
      </c>
      <c r="I93" s="2">
        <v>122</v>
      </c>
      <c r="J93" s="3" t="s">
        <v>199</v>
      </c>
      <c r="K93" s="3" t="s">
        <v>200</v>
      </c>
      <c r="L93" s="2">
        <v>2241740360</v>
      </c>
      <c r="M93" s="2" t="str">
        <f>TEXT(Tabella2[[#This Row],[codice_fiscale_stazione_appaltante]],0)</f>
        <v>2241740360</v>
      </c>
      <c r="N93" s="3" t="s">
        <v>201</v>
      </c>
      <c r="O93" s="3" t="s">
        <v>140</v>
      </c>
      <c r="P93" s="2">
        <v>8036023</v>
      </c>
      <c r="Q93" s="2" t="str">
        <f>TEXT(Tabella2[[#This Row],[codice_istat_stazione_appaltante]],0)</f>
        <v>8036023</v>
      </c>
      <c r="R93" s="3" t="s">
        <v>24</v>
      </c>
      <c r="S93" s="3" t="s">
        <v>323</v>
      </c>
      <c r="T93" s="3" t="s">
        <v>319</v>
      </c>
      <c r="U93" s="3" t="s">
        <v>36</v>
      </c>
      <c r="V93" s="3" t="s">
        <v>361</v>
      </c>
      <c r="W93" s="2">
        <v>3500000000</v>
      </c>
      <c r="X93" s="2" t="str">
        <f>TEXT(Tabella2[[#This Row],[imp_lotto]],0)</f>
        <v>3500000000</v>
      </c>
      <c r="Y93" s="2" t="str">
        <f>Tabella2[[#This Row],[cig]]</f>
        <v>6942933190</v>
      </c>
      <c r="Z93" s="2" t="str">
        <f>TEXT(Tabella2[[#This Row],[fattura]],0)</f>
        <v>6942933190</v>
      </c>
      <c r="AA93" s="3" t="s">
        <v>27</v>
      </c>
      <c r="AB93" s="3" t="str">
        <f t="shared" si="9"/>
        <v>4780000</v>
      </c>
      <c r="AC93" s="3" t="str">
        <f>TEXT(Tabella2[[#This Row],[codice_pubblicazione_esito]],0)</f>
        <v>4780000</v>
      </c>
      <c r="AD93" s="4">
        <f>Tabella2[[#This Row],[data_scadenza_gara]]-90</f>
        <v>43949.083333333336</v>
      </c>
      <c r="AE93" s="4">
        <f>Tabella2[[#This Row],[data_pubblicazione_esito]]-30</f>
        <v>44039.083333333336</v>
      </c>
      <c r="AF93" s="4">
        <v>44069.083333333336</v>
      </c>
      <c r="AG93" s="4">
        <v>44069.083333333336</v>
      </c>
      <c r="AH93" s="4">
        <v>44581.666694340274</v>
      </c>
      <c r="AI93" s="3" t="s">
        <v>25</v>
      </c>
      <c r="AJ93" s="17">
        <f t="shared" si="10"/>
        <v>1780850039</v>
      </c>
      <c r="AK93" s="3" t="str">
        <f t="shared" si="11"/>
        <v>1780850039</v>
      </c>
      <c r="AL93" s="3" t="s">
        <v>45</v>
      </c>
      <c r="AM93" s="10" t="s">
        <v>142</v>
      </c>
      <c r="AN93" s="22" t="str">
        <f>TEXT(Tabella2[[#This Row],[cf_aggiudicatario]],0)</f>
        <v>7123400157</v>
      </c>
      <c r="AO93" s="13" t="str">
        <f>_xlfn.CONCAT(Tabella2[[#This Row],[cig]],"-",Tabella2[[#This Row],[cf_aggiudicatario]])</f>
        <v>6942933190-07123400157</v>
      </c>
    </row>
    <row r="94" spans="1:41" x14ac:dyDescent="0.2">
      <c r="A94" s="1">
        <v>956000</v>
      </c>
      <c r="B94" s="1" t="str">
        <f>TEXT(Tabella2[[#This Row],[id_gara]],0)</f>
        <v>956000</v>
      </c>
      <c r="C94" s="5" t="s">
        <v>317</v>
      </c>
      <c r="D94" s="5">
        <f t="shared" si="8"/>
        <v>2868000</v>
      </c>
      <c r="E94" s="5" t="str">
        <f>TEXT(Tabella2[[#This Row],[codice_pubblicazione_bando]],0)</f>
        <v>2868000</v>
      </c>
      <c r="F94" s="5" t="s">
        <v>35</v>
      </c>
      <c r="G94" s="1">
        <v>1546392800000</v>
      </c>
      <c r="H94" s="1" t="str">
        <f>TEXT(Tabella2[[#This Row],[importo_gara]],0)</f>
        <v>1546392800000</v>
      </c>
      <c r="I94" s="1">
        <v>122</v>
      </c>
      <c r="J94" s="5" t="s">
        <v>199</v>
      </c>
      <c r="K94" s="5" t="s">
        <v>200</v>
      </c>
      <c r="L94" s="1">
        <v>2241740360</v>
      </c>
      <c r="M94" s="1" t="str">
        <f>TEXT(Tabella2[[#This Row],[codice_fiscale_stazione_appaltante]],0)</f>
        <v>2241740360</v>
      </c>
      <c r="N94" s="5" t="s">
        <v>201</v>
      </c>
      <c r="O94" s="5" t="s">
        <v>140</v>
      </c>
      <c r="P94" s="1">
        <v>8036023</v>
      </c>
      <c r="Q94" s="1" t="str">
        <f>TEXT(Tabella2[[#This Row],[codice_istat_stazione_appaltante]],0)</f>
        <v>8036023</v>
      </c>
      <c r="R94" s="5" t="s">
        <v>24</v>
      </c>
      <c r="S94" s="5" t="s">
        <v>324</v>
      </c>
      <c r="T94" s="5" t="s">
        <v>325</v>
      </c>
      <c r="U94" s="8" t="s">
        <v>26</v>
      </c>
      <c r="V94" s="5" t="s">
        <v>361</v>
      </c>
      <c r="W94" s="1">
        <v>8450000000</v>
      </c>
      <c r="X94" s="1" t="str">
        <f>TEXT(Tabella2[[#This Row],[imp_lotto]],0)</f>
        <v>8450000000</v>
      </c>
      <c r="Y94" s="1" t="str">
        <f>Tabella2[[#This Row],[cig]]</f>
        <v>6940810999</v>
      </c>
      <c r="Z94" s="1" t="str">
        <f>TEXT(Tabella2[[#This Row],[fattura]],0)</f>
        <v>6940810999</v>
      </c>
      <c r="AA94" s="5" t="s">
        <v>27</v>
      </c>
      <c r="AB94" s="5" t="str">
        <f t="shared" si="9"/>
        <v>4780000</v>
      </c>
      <c r="AC94" s="5" t="str">
        <f>TEXT(Tabella2[[#This Row],[codice_pubblicazione_esito]],0)</f>
        <v>4780000</v>
      </c>
      <c r="AD94" s="6">
        <f>Tabella2[[#This Row],[data_scadenza_gara]]-90</f>
        <v>44063.041666666664</v>
      </c>
      <c r="AE94" s="6">
        <f>Tabella2[[#This Row],[data_pubblicazione_esito]]-30</f>
        <v>44153.041666666664</v>
      </c>
      <c r="AF94" s="6">
        <v>44183.041666666664</v>
      </c>
      <c r="AG94" s="6">
        <v>44183.041666666664</v>
      </c>
      <c r="AH94" s="6">
        <v>44572.833345150466</v>
      </c>
      <c r="AI94" s="5" t="s">
        <v>25</v>
      </c>
      <c r="AJ94" s="16">
        <f t="shared" si="10"/>
        <v>2801682539</v>
      </c>
      <c r="AK94" s="5" t="str">
        <f t="shared" si="11"/>
        <v>2801682539</v>
      </c>
      <c r="AL94" s="5" t="s">
        <v>46</v>
      </c>
      <c r="AM94" s="11" t="s">
        <v>47</v>
      </c>
      <c r="AN94" s="23" t="str">
        <f>TEXT(Tabella2[[#This Row],[cf_aggiudicatario]],0)</f>
        <v>11206730159</v>
      </c>
      <c r="AO94" s="13" t="str">
        <f>_xlfn.CONCAT(Tabella2[[#This Row],[cig]],"-",Tabella2[[#This Row],[cf_aggiudicatario]])</f>
        <v>6940810999-11206730159</v>
      </c>
    </row>
    <row r="95" spans="1:41" x14ac:dyDescent="0.2">
      <c r="A95" s="2">
        <v>956000</v>
      </c>
      <c r="B95" s="2" t="str">
        <f>TEXT(Tabella2[[#This Row],[id_gara]],0)</f>
        <v>956000</v>
      </c>
      <c r="C95" s="3" t="s">
        <v>317</v>
      </c>
      <c r="D95" s="3">
        <f t="shared" si="8"/>
        <v>2868000</v>
      </c>
      <c r="E95" s="3" t="str">
        <f>TEXT(Tabella2[[#This Row],[codice_pubblicazione_bando]],0)</f>
        <v>2868000</v>
      </c>
      <c r="F95" s="3" t="s">
        <v>35</v>
      </c>
      <c r="G95" s="2">
        <v>1546392800000</v>
      </c>
      <c r="H95" s="2" t="str">
        <f>TEXT(Tabella2[[#This Row],[importo_gara]],0)</f>
        <v>1546392800000</v>
      </c>
      <c r="I95" s="2">
        <v>122</v>
      </c>
      <c r="J95" s="3" t="s">
        <v>199</v>
      </c>
      <c r="K95" s="3" t="s">
        <v>200</v>
      </c>
      <c r="L95" s="2">
        <v>2241740360</v>
      </c>
      <c r="M95" s="2" t="str">
        <f>TEXT(Tabella2[[#This Row],[codice_fiscale_stazione_appaltante]],0)</f>
        <v>2241740360</v>
      </c>
      <c r="N95" s="3" t="s">
        <v>201</v>
      </c>
      <c r="O95" s="3" t="s">
        <v>140</v>
      </c>
      <c r="P95" s="2">
        <v>8036023</v>
      </c>
      <c r="Q95" s="2" t="str">
        <f>TEXT(Tabella2[[#This Row],[codice_istat_stazione_appaltante]],0)</f>
        <v>8036023</v>
      </c>
      <c r="R95" s="3" t="s">
        <v>24</v>
      </c>
      <c r="S95" s="3" t="s">
        <v>326</v>
      </c>
      <c r="T95" s="3" t="s">
        <v>319</v>
      </c>
      <c r="U95" s="3" t="s">
        <v>36</v>
      </c>
      <c r="V95" s="3" t="s">
        <v>361</v>
      </c>
      <c r="W95" s="2">
        <v>29800000000</v>
      </c>
      <c r="X95" s="2" t="str">
        <f>TEXT(Tabella2[[#This Row],[imp_lotto]],0)</f>
        <v>29800000000</v>
      </c>
      <c r="Y95" s="2" t="str">
        <f>Tabella2[[#This Row],[cig]]</f>
        <v>6940909B4B</v>
      </c>
      <c r="Z95" s="2" t="str">
        <f>TEXT(Tabella2[[#This Row],[fattura]],0)</f>
        <v>6940909B4B</v>
      </c>
      <c r="AA95" s="3" t="s">
        <v>27</v>
      </c>
      <c r="AB95" s="3" t="str">
        <f t="shared" si="9"/>
        <v>4780000</v>
      </c>
      <c r="AC95" s="3" t="str">
        <f>TEXT(Tabella2[[#This Row],[codice_pubblicazione_esito]],0)</f>
        <v>4780000</v>
      </c>
      <c r="AD95" s="4">
        <f>Tabella2[[#This Row],[data_scadenza_gara]]-90</f>
        <v>44063.041666666664</v>
      </c>
      <c r="AE95" s="4">
        <f>Tabella2[[#This Row],[data_pubblicazione_esito]]-30</f>
        <v>44153.041666666664</v>
      </c>
      <c r="AF95" s="4">
        <v>44183.041666666664</v>
      </c>
      <c r="AG95" s="4">
        <v>44183.041666666664</v>
      </c>
      <c r="AH95" s="4">
        <v>44580.562544942128</v>
      </c>
      <c r="AI95" s="3" t="s">
        <v>25</v>
      </c>
      <c r="AJ95" s="17">
        <f t="shared" si="10"/>
        <v>2801682539</v>
      </c>
      <c r="AK95" s="3" t="str">
        <f t="shared" si="11"/>
        <v>2801682539</v>
      </c>
      <c r="AL95" s="3" t="s">
        <v>46</v>
      </c>
      <c r="AM95" s="10" t="s">
        <v>47</v>
      </c>
      <c r="AN95" s="22" t="str">
        <f>TEXT(Tabella2[[#This Row],[cf_aggiudicatario]],0)</f>
        <v>11206730159</v>
      </c>
      <c r="AO95" s="13" t="str">
        <f>_xlfn.CONCAT(Tabella2[[#This Row],[cig]],"-",Tabella2[[#This Row],[cf_aggiudicatario]])</f>
        <v>6940909B4B-11206730159</v>
      </c>
    </row>
    <row r="96" spans="1:41" x14ac:dyDescent="0.2">
      <c r="A96" s="1">
        <v>956000</v>
      </c>
      <c r="B96" s="1" t="str">
        <f>TEXT(Tabella2[[#This Row],[id_gara]],0)</f>
        <v>956000</v>
      </c>
      <c r="C96" s="5" t="s">
        <v>317</v>
      </c>
      <c r="D96" s="5">
        <f t="shared" si="8"/>
        <v>2868000</v>
      </c>
      <c r="E96" s="5" t="str">
        <f>TEXT(Tabella2[[#This Row],[codice_pubblicazione_bando]],0)</f>
        <v>2868000</v>
      </c>
      <c r="F96" s="5" t="s">
        <v>35</v>
      </c>
      <c r="G96" s="1">
        <v>1546392800000</v>
      </c>
      <c r="H96" s="1" t="str">
        <f>TEXT(Tabella2[[#This Row],[importo_gara]],0)</f>
        <v>1546392800000</v>
      </c>
      <c r="I96" s="1">
        <v>122</v>
      </c>
      <c r="J96" s="5" t="s">
        <v>199</v>
      </c>
      <c r="K96" s="5" t="s">
        <v>200</v>
      </c>
      <c r="L96" s="1">
        <v>2241740360</v>
      </c>
      <c r="M96" s="1" t="str">
        <f>TEXT(Tabella2[[#This Row],[codice_fiscale_stazione_appaltante]],0)</f>
        <v>2241740360</v>
      </c>
      <c r="N96" s="5" t="s">
        <v>201</v>
      </c>
      <c r="O96" s="5" t="s">
        <v>140</v>
      </c>
      <c r="P96" s="1">
        <v>8036023</v>
      </c>
      <c r="Q96" s="1" t="str">
        <f>TEXT(Tabella2[[#This Row],[codice_istat_stazione_appaltante]],0)</f>
        <v>8036023</v>
      </c>
      <c r="R96" s="5" t="s">
        <v>24</v>
      </c>
      <c r="S96" s="5" t="s">
        <v>327</v>
      </c>
      <c r="T96" s="5" t="s">
        <v>319</v>
      </c>
      <c r="U96" s="5" t="s">
        <v>36</v>
      </c>
      <c r="V96" s="5" t="s">
        <v>361</v>
      </c>
      <c r="W96" s="1">
        <v>825600000</v>
      </c>
      <c r="X96" s="1" t="str">
        <f>TEXT(Tabella2[[#This Row],[imp_lotto]],0)</f>
        <v>825600000</v>
      </c>
      <c r="Y96" s="1" t="str">
        <f>Tabella2[[#This Row],[cig]]</f>
        <v>6940929BCC</v>
      </c>
      <c r="Z96" s="1" t="str">
        <f>TEXT(Tabella2[[#This Row],[fattura]],0)</f>
        <v>6940929BCC</v>
      </c>
      <c r="AA96" s="5" t="s">
        <v>27</v>
      </c>
      <c r="AB96" s="5" t="str">
        <f t="shared" si="9"/>
        <v>4780000</v>
      </c>
      <c r="AC96" s="5" t="str">
        <f>TEXT(Tabella2[[#This Row],[codice_pubblicazione_esito]],0)</f>
        <v>4780000</v>
      </c>
      <c r="AD96" s="6">
        <f>Tabella2[[#This Row],[data_scadenza_gara]]-90</f>
        <v>44063.041666666664</v>
      </c>
      <c r="AE96" s="6">
        <f>Tabella2[[#This Row],[data_pubblicazione_esito]]-30</f>
        <v>44153.041666666664</v>
      </c>
      <c r="AF96" s="6">
        <v>44183.041666666664</v>
      </c>
      <c r="AG96" s="6">
        <v>44183.041666666664</v>
      </c>
      <c r="AH96" s="6">
        <v>44580.625013969904</v>
      </c>
      <c r="AI96" s="5" t="s">
        <v>25</v>
      </c>
      <c r="AJ96" s="16">
        <f t="shared" si="10"/>
        <v>114612503</v>
      </c>
      <c r="AK96" s="5" t="str">
        <f t="shared" si="11"/>
        <v>114612503</v>
      </c>
      <c r="AL96" s="5" t="s">
        <v>328</v>
      </c>
      <c r="AM96" s="11" t="s">
        <v>222</v>
      </c>
      <c r="AN96" s="23" t="str">
        <f>TEXT(Tabella2[[#This Row],[cf_aggiudicatario]],0)</f>
        <v>458450012</v>
      </c>
      <c r="AO96" s="13" t="str">
        <f>_xlfn.CONCAT(Tabella2[[#This Row],[cig]],"-",Tabella2[[#This Row],[cf_aggiudicatario]])</f>
        <v>6940929BCC-00458450012</v>
      </c>
    </row>
    <row r="97" spans="1:41" x14ac:dyDescent="0.2">
      <c r="A97" s="2">
        <v>956000</v>
      </c>
      <c r="B97" s="2" t="str">
        <f>TEXT(Tabella2[[#This Row],[id_gara]],0)</f>
        <v>956000</v>
      </c>
      <c r="C97" s="3" t="s">
        <v>317</v>
      </c>
      <c r="D97" s="3">
        <f t="shared" si="8"/>
        <v>2868000</v>
      </c>
      <c r="E97" s="3" t="str">
        <f>TEXT(Tabella2[[#This Row],[codice_pubblicazione_bando]],0)</f>
        <v>2868000</v>
      </c>
      <c r="F97" s="3" t="s">
        <v>35</v>
      </c>
      <c r="G97" s="2">
        <v>1546392800000</v>
      </c>
      <c r="H97" s="2" t="str">
        <f>TEXT(Tabella2[[#This Row],[importo_gara]],0)</f>
        <v>1546392800000</v>
      </c>
      <c r="I97" s="2">
        <v>122</v>
      </c>
      <c r="J97" s="3" t="s">
        <v>199</v>
      </c>
      <c r="K97" s="3" t="s">
        <v>200</v>
      </c>
      <c r="L97" s="2">
        <v>2241740360</v>
      </c>
      <c r="M97" s="2" t="str">
        <f>TEXT(Tabella2[[#This Row],[codice_fiscale_stazione_appaltante]],0)</f>
        <v>2241740360</v>
      </c>
      <c r="N97" s="3" t="s">
        <v>201</v>
      </c>
      <c r="O97" s="3" t="s">
        <v>140</v>
      </c>
      <c r="P97" s="2">
        <v>8036023</v>
      </c>
      <c r="Q97" s="2" t="str">
        <f>TEXT(Tabella2[[#This Row],[codice_istat_stazione_appaltante]],0)</f>
        <v>8036023</v>
      </c>
      <c r="R97" s="3" t="s">
        <v>24</v>
      </c>
      <c r="S97" s="3" t="s">
        <v>329</v>
      </c>
      <c r="T97" s="3" t="s">
        <v>330</v>
      </c>
      <c r="U97" s="8" t="s">
        <v>26</v>
      </c>
      <c r="V97" s="3" t="s">
        <v>361</v>
      </c>
      <c r="W97" s="2">
        <v>4500000000</v>
      </c>
      <c r="X97" s="2" t="str">
        <f>TEXT(Tabella2[[#This Row],[imp_lotto]],0)</f>
        <v>4500000000</v>
      </c>
      <c r="Y97" s="2" t="str">
        <f>Tabella2[[#This Row],[cig]]</f>
        <v>6941349666</v>
      </c>
      <c r="Z97" s="2" t="str">
        <f>TEXT(Tabella2[[#This Row],[fattura]],0)</f>
        <v>6941349666</v>
      </c>
      <c r="AA97" s="3" t="s">
        <v>27</v>
      </c>
      <c r="AB97" s="3" t="str">
        <f t="shared" si="9"/>
        <v>4780000</v>
      </c>
      <c r="AC97" s="3" t="str">
        <f>TEXT(Tabella2[[#This Row],[codice_pubblicazione_esito]],0)</f>
        <v>4780000</v>
      </c>
      <c r="AD97" s="4">
        <f>Tabella2[[#This Row],[data_scadenza_gara]]-90</f>
        <v>44063.041666666664</v>
      </c>
      <c r="AE97" s="4">
        <f>Tabella2[[#This Row],[data_pubblicazione_esito]]-30</f>
        <v>44153.041666666664</v>
      </c>
      <c r="AF97" s="4">
        <v>44183.041666666664</v>
      </c>
      <c r="AG97" s="4">
        <v>44183.041666666664</v>
      </c>
      <c r="AH97" s="4">
        <v>44585.500082627317</v>
      </c>
      <c r="AI97" s="3" t="s">
        <v>25</v>
      </c>
      <c r="AJ97" s="17">
        <f t="shared" si="10"/>
        <v>2801682539</v>
      </c>
      <c r="AK97" s="3" t="str">
        <f t="shared" si="11"/>
        <v>2801682539</v>
      </c>
      <c r="AL97" s="3" t="s">
        <v>46</v>
      </c>
      <c r="AM97" s="10" t="s">
        <v>47</v>
      </c>
      <c r="AN97" s="22" t="str">
        <f>TEXT(Tabella2[[#This Row],[cf_aggiudicatario]],0)</f>
        <v>11206730159</v>
      </c>
      <c r="AO97" s="13" t="str">
        <f>_xlfn.CONCAT(Tabella2[[#This Row],[cig]],"-",Tabella2[[#This Row],[cf_aggiudicatario]])</f>
        <v>6941349666-11206730159</v>
      </c>
    </row>
    <row r="98" spans="1:41" x14ac:dyDescent="0.2">
      <c r="A98" s="1">
        <v>956000</v>
      </c>
      <c r="B98" s="1" t="str">
        <f>TEXT(Tabella2[[#This Row],[id_gara]],0)</f>
        <v>956000</v>
      </c>
      <c r="C98" s="5" t="s">
        <v>317</v>
      </c>
      <c r="D98" s="5">
        <f t="shared" ref="D98:D114" si="12">A98*3</f>
        <v>2868000</v>
      </c>
      <c r="E98" s="5" t="str">
        <f>TEXT(Tabella2[[#This Row],[codice_pubblicazione_bando]],0)</f>
        <v>2868000</v>
      </c>
      <c r="F98" s="5" t="s">
        <v>35</v>
      </c>
      <c r="G98" s="1">
        <v>1546392800000</v>
      </c>
      <c r="H98" s="1" t="str">
        <f>TEXT(Tabella2[[#This Row],[importo_gara]],0)</f>
        <v>1546392800000</v>
      </c>
      <c r="I98" s="1">
        <v>122</v>
      </c>
      <c r="J98" s="5" t="s">
        <v>199</v>
      </c>
      <c r="K98" s="5" t="s">
        <v>200</v>
      </c>
      <c r="L98" s="1">
        <v>2241740360</v>
      </c>
      <c r="M98" s="1" t="str">
        <f>TEXT(Tabella2[[#This Row],[codice_fiscale_stazione_appaltante]],0)</f>
        <v>2241740360</v>
      </c>
      <c r="N98" s="5" t="s">
        <v>201</v>
      </c>
      <c r="O98" s="5" t="s">
        <v>140</v>
      </c>
      <c r="P98" s="1">
        <v>8036023</v>
      </c>
      <c r="Q98" s="1" t="str">
        <f>TEXT(Tabella2[[#This Row],[codice_istat_stazione_appaltante]],0)</f>
        <v>8036023</v>
      </c>
      <c r="R98" s="5" t="s">
        <v>24</v>
      </c>
      <c r="S98" s="5" t="s">
        <v>331</v>
      </c>
      <c r="T98" s="5" t="s">
        <v>319</v>
      </c>
      <c r="U98" s="5" t="s">
        <v>36</v>
      </c>
      <c r="V98" s="5" t="s">
        <v>361</v>
      </c>
      <c r="W98" s="1">
        <v>10900000000</v>
      </c>
      <c r="X98" s="1" t="str">
        <f>TEXT(Tabella2[[#This Row],[imp_lotto]],0)</f>
        <v>10900000000</v>
      </c>
      <c r="Y98" s="1" t="str">
        <f>Tabella2[[#This Row],[cig]]</f>
        <v>694136104F</v>
      </c>
      <c r="Z98" s="1" t="str">
        <f>TEXT(Tabella2[[#This Row],[fattura]],0)</f>
        <v>694136104F</v>
      </c>
      <c r="AA98" s="5" t="s">
        <v>27</v>
      </c>
      <c r="AB98" s="5" t="str">
        <f t="shared" ref="AB98:AB114" si="13">TEXT(A98*5,0)</f>
        <v>4780000</v>
      </c>
      <c r="AC98" s="5" t="str">
        <f>TEXT(Tabella2[[#This Row],[codice_pubblicazione_esito]],0)</f>
        <v>4780000</v>
      </c>
      <c r="AD98" s="6">
        <f>Tabella2[[#This Row],[data_scadenza_gara]]-90</f>
        <v>44063.041666666664</v>
      </c>
      <c r="AE98" s="6">
        <f>Tabella2[[#This Row],[data_pubblicazione_esito]]-30</f>
        <v>44153.041666666664</v>
      </c>
      <c r="AF98" s="6">
        <v>44183.041666666664</v>
      </c>
      <c r="AG98" s="6">
        <v>44183.041666666664</v>
      </c>
      <c r="AH98" s="6">
        <v>44585.50012203704</v>
      </c>
      <c r="AI98" s="5" t="s">
        <v>25</v>
      </c>
      <c r="AJ98" s="16">
        <f t="shared" ref="AJ98:AJ114" si="14">INT(AM98/4)</f>
        <v>2801682539</v>
      </c>
      <c r="AK98" s="5" t="str">
        <f t="shared" ref="AK98:AK129" si="15">TEXT(AJ98,0)</f>
        <v>2801682539</v>
      </c>
      <c r="AL98" s="5" t="s">
        <v>46</v>
      </c>
      <c r="AM98" s="11" t="s">
        <v>47</v>
      </c>
      <c r="AN98" s="23" t="str">
        <f>TEXT(Tabella2[[#This Row],[cf_aggiudicatario]],0)</f>
        <v>11206730159</v>
      </c>
      <c r="AO98" s="13" t="str">
        <f>_xlfn.CONCAT(Tabella2[[#This Row],[cig]],"-",Tabella2[[#This Row],[cf_aggiudicatario]])</f>
        <v>694136104F-11206730159</v>
      </c>
    </row>
    <row r="99" spans="1:41" x14ac:dyDescent="0.2">
      <c r="A99" s="2">
        <v>956000</v>
      </c>
      <c r="B99" s="2" t="str">
        <f>TEXT(Tabella2[[#This Row],[id_gara]],0)</f>
        <v>956000</v>
      </c>
      <c r="C99" s="3" t="s">
        <v>317</v>
      </c>
      <c r="D99" s="3">
        <f t="shared" si="12"/>
        <v>2868000</v>
      </c>
      <c r="E99" s="3" t="str">
        <f>TEXT(Tabella2[[#This Row],[codice_pubblicazione_bando]],0)</f>
        <v>2868000</v>
      </c>
      <c r="F99" s="3" t="s">
        <v>35</v>
      </c>
      <c r="G99" s="2">
        <v>1546392800000</v>
      </c>
      <c r="H99" s="2" t="str">
        <f>TEXT(Tabella2[[#This Row],[importo_gara]],0)</f>
        <v>1546392800000</v>
      </c>
      <c r="I99" s="2">
        <v>122</v>
      </c>
      <c r="J99" s="3" t="s">
        <v>199</v>
      </c>
      <c r="K99" s="3" t="s">
        <v>200</v>
      </c>
      <c r="L99" s="2">
        <v>2241740360</v>
      </c>
      <c r="M99" s="2" t="str">
        <f>TEXT(Tabella2[[#This Row],[codice_fiscale_stazione_appaltante]],0)</f>
        <v>2241740360</v>
      </c>
      <c r="N99" s="3" t="s">
        <v>201</v>
      </c>
      <c r="O99" s="3" t="s">
        <v>140</v>
      </c>
      <c r="P99" s="2">
        <v>8036023</v>
      </c>
      <c r="Q99" s="2" t="str">
        <f>TEXT(Tabella2[[#This Row],[codice_istat_stazione_appaltante]],0)</f>
        <v>8036023</v>
      </c>
      <c r="R99" s="3" t="s">
        <v>24</v>
      </c>
      <c r="S99" s="3" t="s">
        <v>332</v>
      </c>
      <c r="T99" s="3" t="s">
        <v>333</v>
      </c>
      <c r="U99" s="3" t="s">
        <v>36</v>
      </c>
      <c r="V99" s="3" t="s">
        <v>361</v>
      </c>
      <c r="W99" s="2">
        <v>27690000000</v>
      </c>
      <c r="X99" s="2" t="str">
        <f>TEXT(Tabella2[[#This Row],[imp_lotto]],0)</f>
        <v>27690000000</v>
      </c>
      <c r="Y99" s="2" t="str">
        <f>Tabella2[[#This Row],[cig]]</f>
        <v>6940799088</v>
      </c>
      <c r="Z99" s="2" t="str">
        <f>TEXT(Tabella2[[#This Row],[fattura]],0)</f>
        <v>6940799088</v>
      </c>
      <c r="AA99" s="3" t="s">
        <v>27</v>
      </c>
      <c r="AB99" s="3" t="str">
        <f t="shared" si="13"/>
        <v>4780000</v>
      </c>
      <c r="AC99" s="3" t="str">
        <f>TEXT(Tabella2[[#This Row],[codice_pubblicazione_esito]],0)</f>
        <v>4780000</v>
      </c>
      <c r="AD99" s="4">
        <f>Tabella2[[#This Row],[data_scadenza_gara]]-90</f>
        <v>44432.041666666664</v>
      </c>
      <c r="AE99" s="4">
        <f>Tabella2[[#This Row],[data_pubblicazione_esito]]-30</f>
        <v>44522.041666666664</v>
      </c>
      <c r="AF99" s="4">
        <v>44552.041666666664</v>
      </c>
      <c r="AG99" s="4">
        <v>44552.041666666664</v>
      </c>
      <c r="AH99" s="4">
        <v>44572.854184780095</v>
      </c>
      <c r="AI99" s="3" t="s">
        <v>25</v>
      </c>
      <c r="AJ99" s="17">
        <f t="shared" si="14"/>
        <v>2801682539</v>
      </c>
      <c r="AK99" s="3" t="str">
        <f t="shared" si="15"/>
        <v>2801682539</v>
      </c>
      <c r="AL99" s="3" t="s">
        <v>46</v>
      </c>
      <c r="AM99" s="10" t="s">
        <v>47</v>
      </c>
      <c r="AN99" s="22" t="str">
        <f>TEXT(Tabella2[[#This Row],[cf_aggiudicatario]],0)</f>
        <v>11206730159</v>
      </c>
      <c r="AO99" s="13" t="str">
        <f>_xlfn.CONCAT(Tabella2[[#This Row],[cig]],"-",Tabella2[[#This Row],[cf_aggiudicatario]])</f>
        <v>6940799088-11206730159</v>
      </c>
    </row>
    <row r="100" spans="1:41" x14ac:dyDescent="0.2">
      <c r="A100" s="1">
        <v>956000</v>
      </c>
      <c r="B100" s="1" t="str">
        <f>TEXT(Tabella2[[#This Row],[id_gara]],0)</f>
        <v>956000</v>
      </c>
      <c r="C100" s="5" t="s">
        <v>317</v>
      </c>
      <c r="D100" s="5">
        <f t="shared" si="12"/>
        <v>2868000</v>
      </c>
      <c r="E100" s="5" t="str">
        <f>TEXT(Tabella2[[#This Row],[codice_pubblicazione_bando]],0)</f>
        <v>2868000</v>
      </c>
      <c r="F100" s="5" t="s">
        <v>35</v>
      </c>
      <c r="G100" s="1">
        <v>1546392800000</v>
      </c>
      <c r="H100" s="1" t="str">
        <f>TEXT(Tabella2[[#This Row],[importo_gara]],0)</f>
        <v>1546392800000</v>
      </c>
      <c r="I100" s="1">
        <v>122</v>
      </c>
      <c r="J100" s="5" t="s">
        <v>199</v>
      </c>
      <c r="K100" s="5" t="s">
        <v>200</v>
      </c>
      <c r="L100" s="1">
        <v>2241740360</v>
      </c>
      <c r="M100" s="1" t="str">
        <f>TEXT(Tabella2[[#This Row],[codice_fiscale_stazione_appaltante]],0)</f>
        <v>2241740360</v>
      </c>
      <c r="N100" s="5" t="s">
        <v>201</v>
      </c>
      <c r="O100" s="5" t="s">
        <v>140</v>
      </c>
      <c r="P100" s="1">
        <v>8036023</v>
      </c>
      <c r="Q100" s="1" t="str">
        <f>TEXT(Tabella2[[#This Row],[codice_istat_stazione_appaltante]],0)</f>
        <v>8036023</v>
      </c>
      <c r="R100" s="5" t="s">
        <v>24</v>
      </c>
      <c r="S100" s="5" t="s">
        <v>334</v>
      </c>
      <c r="T100" s="5" t="s">
        <v>319</v>
      </c>
      <c r="U100" s="5" t="s">
        <v>36</v>
      </c>
      <c r="V100" s="5" t="s">
        <v>361</v>
      </c>
      <c r="W100" s="1">
        <v>12272000000</v>
      </c>
      <c r="X100" s="1" t="str">
        <f>TEXT(Tabella2[[#This Row],[imp_lotto]],0)</f>
        <v>12272000000</v>
      </c>
      <c r="Y100" s="1" t="str">
        <f>Tabella2[[#This Row],[cig]]</f>
        <v>69408044A7</v>
      </c>
      <c r="Z100" s="1" t="str">
        <f>TEXT(Tabella2[[#This Row],[fattura]],0)</f>
        <v>69408044A7</v>
      </c>
      <c r="AA100" s="5" t="s">
        <v>27</v>
      </c>
      <c r="AB100" s="5" t="str">
        <f t="shared" si="13"/>
        <v>4780000</v>
      </c>
      <c r="AC100" s="5" t="str">
        <f>TEXT(Tabella2[[#This Row],[codice_pubblicazione_esito]],0)</f>
        <v>4780000</v>
      </c>
      <c r="AD100" s="6">
        <f>Tabella2[[#This Row],[data_scadenza_gara]]-90</f>
        <v>44432.041666666664</v>
      </c>
      <c r="AE100" s="6">
        <f>Tabella2[[#This Row],[data_pubblicazione_esito]]-30</f>
        <v>44522.041666666664</v>
      </c>
      <c r="AF100" s="6">
        <v>44552.041666666664</v>
      </c>
      <c r="AG100" s="6">
        <v>44552.041666666664</v>
      </c>
      <c r="AH100" s="6">
        <v>44580.520922222226</v>
      </c>
      <c r="AI100" s="5" t="s">
        <v>25</v>
      </c>
      <c r="AJ100" s="16">
        <f t="shared" si="14"/>
        <v>2801682539</v>
      </c>
      <c r="AK100" s="5" t="str">
        <f t="shared" si="15"/>
        <v>2801682539</v>
      </c>
      <c r="AL100" s="5" t="s">
        <v>46</v>
      </c>
      <c r="AM100" s="11" t="s">
        <v>47</v>
      </c>
      <c r="AN100" s="23" t="str">
        <f>TEXT(Tabella2[[#This Row],[cf_aggiudicatario]],0)</f>
        <v>11206730159</v>
      </c>
      <c r="AO100" s="13" t="str">
        <f>_xlfn.CONCAT(Tabella2[[#This Row],[cig]],"-",Tabella2[[#This Row],[cf_aggiudicatario]])</f>
        <v>69408044A7-11206730159</v>
      </c>
    </row>
    <row r="101" spans="1:41" x14ac:dyDescent="0.2">
      <c r="A101" s="2">
        <v>956000</v>
      </c>
      <c r="B101" s="2" t="str">
        <f>TEXT(Tabella2[[#This Row],[id_gara]],0)</f>
        <v>956000</v>
      </c>
      <c r="C101" s="3" t="s">
        <v>317</v>
      </c>
      <c r="D101" s="3">
        <f t="shared" si="12"/>
        <v>2868000</v>
      </c>
      <c r="E101" s="3" t="str">
        <f>TEXT(Tabella2[[#This Row],[codice_pubblicazione_bando]],0)</f>
        <v>2868000</v>
      </c>
      <c r="F101" s="3" t="s">
        <v>35</v>
      </c>
      <c r="G101" s="2">
        <v>1546392800000</v>
      </c>
      <c r="H101" s="2" t="str">
        <f>TEXT(Tabella2[[#This Row],[importo_gara]],0)</f>
        <v>1546392800000</v>
      </c>
      <c r="I101" s="2">
        <v>122</v>
      </c>
      <c r="J101" s="3" t="s">
        <v>199</v>
      </c>
      <c r="K101" s="3" t="s">
        <v>200</v>
      </c>
      <c r="L101" s="2">
        <v>2241740360</v>
      </c>
      <c r="M101" s="2" t="str">
        <f>TEXT(Tabella2[[#This Row],[codice_fiscale_stazione_appaltante]],0)</f>
        <v>2241740360</v>
      </c>
      <c r="N101" s="3" t="s">
        <v>201</v>
      </c>
      <c r="O101" s="3" t="s">
        <v>140</v>
      </c>
      <c r="P101" s="2">
        <v>8036023</v>
      </c>
      <c r="Q101" s="2" t="str">
        <f>TEXT(Tabella2[[#This Row],[codice_istat_stazione_appaltante]],0)</f>
        <v>8036023</v>
      </c>
      <c r="R101" s="3" t="s">
        <v>24</v>
      </c>
      <c r="S101" s="3" t="s">
        <v>335</v>
      </c>
      <c r="T101" s="3" t="s">
        <v>336</v>
      </c>
      <c r="U101" s="8" t="s">
        <v>26</v>
      </c>
      <c r="V101" s="3" t="s">
        <v>361</v>
      </c>
      <c r="W101" s="2">
        <v>71820000000</v>
      </c>
      <c r="X101" s="2" t="str">
        <f>TEXT(Tabella2[[#This Row],[imp_lotto]],0)</f>
        <v>71820000000</v>
      </c>
      <c r="Y101" s="2" t="str">
        <f>Tabella2[[#This Row],[cig]]</f>
        <v>6942276363</v>
      </c>
      <c r="Z101" s="2" t="str">
        <f>TEXT(Tabella2[[#This Row],[fattura]],0)</f>
        <v>6942276363</v>
      </c>
      <c r="AA101" s="3" t="s">
        <v>27</v>
      </c>
      <c r="AB101" s="3" t="str">
        <f t="shared" si="13"/>
        <v>4780000</v>
      </c>
      <c r="AC101" s="3" t="str">
        <f>TEXT(Tabella2[[#This Row],[codice_pubblicazione_esito]],0)</f>
        <v>4780000</v>
      </c>
      <c r="AD101" s="4">
        <f>Tabella2[[#This Row],[data_scadenza_gara]]-90</f>
        <v>44432.041666666664</v>
      </c>
      <c r="AE101" s="4">
        <f>Tabella2[[#This Row],[data_pubblicazione_esito]]-30</f>
        <v>44522.041666666664</v>
      </c>
      <c r="AF101" s="4">
        <v>44552.041666666664</v>
      </c>
      <c r="AG101" s="4">
        <v>44552.041666666664</v>
      </c>
      <c r="AH101" s="4">
        <v>44573.500074085649</v>
      </c>
      <c r="AI101" s="3" t="s">
        <v>25</v>
      </c>
      <c r="AJ101" s="17">
        <f t="shared" si="14"/>
        <v>2748735038</v>
      </c>
      <c r="AK101" s="3" t="str">
        <f t="shared" si="15"/>
        <v>2748735038</v>
      </c>
      <c r="AL101" s="3" t="s">
        <v>337</v>
      </c>
      <c r="AM101" s="10" t="s">
        <v>127</v>
      </c>
      <c r="AN101" s="22" t="str">
        <f>TEXT(Tabella2[[#This Row],[cf_aggiudicatario]],0)</f>
        <v>10994940152</v>
      </c>
      <c r="AO101" s="13" t="str">
        <f>_xlfn.CONCAT(Tabella2[[#This Row],[cig]],"-",Tabella2[[#This Row],[cf_aggiudicatario]])</f>
        <v>6942276363-10994940152</v>
      </c>
    </row>
    <row r="102" spans="1:41" x14ac:dyDescent="0.2">
      <c r="A102" s="1">
        <v>956000</v>
      </c>
      <c r="B102" s="1" t="str">
        <f>TEXT(Tabella2[[#This Row],[id_gara]],0)</f>
        <v>956000</v>
      </c>
      <c r="C102" s="5" t="s">
        <v>317</v>
      </c>
      <c r="D102" s="5">
        <f t="shared" si="12"/>
        <v>2868000</v>
      </c>
      <c r="E102" s="5" t="str">
        <f>TEXT(Tabella2[[#This Row],[codice_pubblicazione_bando]],0)</f>
        <v>2868000</v>
      </c>
      <c r="F102" s="5" t="s">
        <v>35</v>
      </c>
      <c r="G102" s="1">
        <v>1546392800000</v>
      </c>
      <c r="H102" s="1" t="str">
        <f>TEXT(Tabella2[[#This Row],[importo_gara]],0)</f>
        <v>1546392800000</v>
      </c>
      <c r="I102" s="1">
        <v>122</v>
      </c>
      <c r="J102" s="5" t="s">
        <v>199</v>
      </c>
      <c r="K102" s="5" t="s">
        <v>200</v>
      </c>
      <c r="L102" s="1">
        <v>2241740360</v>
      </c>
      <c r="M102" s="1" t="str">
        <f>TEXT(Tabella2[[#This Row],[codice_fiscale_stazione_appaltante]],0)</f>
        <v>2241740360</v>
      </c>
      <c r="N102" s="5" t="s">
        <v>201</v>
      </c>
      <c r="O102" s="5" t="s">
        <v>140</v>
      </c>
      <c r="P102" s="1">
        <v>8036023</v>
      </c>
      <c r="Q102" s="1" t="str">
        <f>TEXT(Tabella2[[#This Row],[codice_istat_stazione_appaltante]],0)</f>
        <v>8036023</v>
      </c>
      <c r="R102" s="5" t="s">
        <v>24</v>
      </c>
      <c r="S102" s="5" t="s">
        <v>338</v>
      </c>
      <c r="T102" s="5" t="s">
        <v>319</v>
      </c>
      <c r="U102" s="5" t="s">
        <v>36</v>
      </c>
      <c r="V102" s="5" t="s">
        <v>361</v>
      </c>
      <c r="W102" s="1">
        <v>52060000000</v>
      </c>
      <c r="X102" s="1" t="str">
        <f>TEXT(Tabella2[[#This Row],[imp_lotto]],0)</f>
        <v>52060000000</v>
      </c>
      <c r="Y102" s="1" t="str">
        <f>Tabella2[[#This Row],[cig]]</f>
        <v>69429141E2</v>
      </c>
      <c r="Z102" s="1" t="str">
        <f>TEXT(Tabella2[[#This Row],[fattura]],0)</f>
        <v>6942914100</v>
      </c>
      <c r="AA102" s="5" t="s">
        <v>27</v>
      </c>
      <c r="AB102" s="5" t="str">
        <f t="shared" si="13"/>
        <v>4780000</v>
      </c>
      <c r="AC102" s="5" t="str">
        <f>TEXT(Tabella2[[#This Row],[codice_pubblicazione_esito]],0)</f>
        <v>4780000</v>
      </c>
      <c r="AD102" s="6">
        <f>Tabella2[[#This Row],[data_scadenza_gara]]-90</f>
        <v>44432.041666666664</v>
      </c>
      <c r="AE102" s="6">
        <f>Tabella2[[#This Row],[data_pubblicazione_esito]]-30</f>
        <v>44522.041666666664</v>
      </c>
      <c r="AF102" s="6">
        <v>44552.041666666664</v>
      </c>
      <c r="AG102" s="6">
        <v>44552.041666666664</v>
      </c>
      <c r="AH102" s="6">
        <v>44573.500088969908</v>
      </c>
      <c r="AI102" s="5" t="s">
        <v>25</v>
      </c>
      <c r="AJ102" s="16">
        <f t="shared" si="14"/>
        <v>285007590</v>
      </c>
      <c r="AK102" s="5" t="str">
        <f t="shared" si="15"/>
        <v>285007590</v>
      </c>
      <c r="AL102" s="5" t="s">
        <v>320</v>
      </c>
      <c r="AM102" s="11" t="s">
        <v>321</v>
      </c>
      <c r="AN102" s="23" t="str">
        <f>TEXT(Tabella2[[#This Row],[cf_aggiudicatario]],0)</f>
        <v>1140030360</v>
      </c>
      <c r="AO102" s="13" t="str">
        <f>_xlfn.CONCAT(Tabella2[[#This Row],[cig]],"-",Tabella2[[#This Row],[cf_aggiudicatario]])</f>
        <v>69429141E2-01140030360</v>
      </c>
    </row>
    <row r="103" spans="1:41" x14ac:dyDescent="0.2">
      <c r="A103" s="2">
        <v>956000</v>
      </c>
      <c r="B103" s="2" t="str">
        <f>TEXT(Tabella2[[#This Row],[id_gara]],0)</f>
        <v>956000</v>
      </c>
      <c r="C103" s="3" t="s">
        <v>317</v>
      </c>
      <c r="D103" s="3">
        <f t="shared" si="12"/>
        <v>2868000</v>
      </c>
      <c r="E103" s="3" t="str">
        <f>TEXT(Tabella2[[#This Row],[codice_pubblicazione_bando]],0)</f>
        <v>2868000</v>
      </c>
      <c r="F103" s="3" t="s">
        <v>35</v>
      </c>
      <c r="G103" s="2">
        <v>1546392800000</v>
      </c>
      <c r="H103" s="2" t="str">
        <f>TEXT(Tabella2[[#This Row],[importo_gara]],0)</f>
        <v>1546392800000</v>
      </c>
      <c r="I103" s="2">
        <v>122</v>
      </c>
      <c r="J103" s="3" t="s">
        <v>199</v>
      </c>
      <c r="K103" s="3" t="s">
        <v>200</v>
      </c>
      <c r="L103" s="2">
        <v>2241740360</v>
      </c>
      <c r="M103" s="2" t="str">
        <f>TEXT(Tabella2[[#This Row],[codice_fiscale_stazione_appaltante]],0)</f>
        <v>2241740360</v>
      </c>
      <c r="N103" s="3" t="s">
        <v>201</v>
      </c>
      <c r="O103" s="3" t="s">
        <v>140</v>
      </c>
      <c r="P103" s="2">
        <v>8036023</v>
      </c>
      <c r="Q103" s="2" t="str">
        <f>TEXT(Tabella2[[#This Row],[codice_istat_stazione_appaltante]],0)</f>
        <v>8036023</v>
      </c>
      <c r="R103" s="3" t="s">
        <v>24</v>
      </c>
      <c r="S103" s="3" t="s">
        <v>339</v>
      </c>
      <c r="T103" s="3" t="s">
        <v>340</v>
      </c>
      <c r="U103" s="8" t="s">
        <v>26</v>
      </c>
      <c r="V103" s="3" t="s">
        <v>361</v>
      </c>
      <c r="W103" s="2">
        <v>54600000000</v>
      </c>
      <c r="X103" s="2" t="str">
        <f>TEXT(Tabella2[[#This Row],[imp_lotto]],0)</f>
        <v>54600000000</v>
      </c>
      <c r="Y103" s="2" t="str">
        <f>Tabella2[[#This Row],[cig]]</f>
        <v>6942925AF3</v>
      </c>
      <c r="Z103" s="2" t="str">
        <f>TEXT(Tabella2[[#This Row],[fattura]],0)</f>
        <v>6942925AF3</v>
      </c>
      <c r="AA103" s="3" t="s">
        <v>27</v>
      </c>
      <c r="AB103" s="3" t="str">
        <f t="shared" si="13"/>
        <v>4780000</v>
      </c>
      <c r="AC103" s="3" t="str">
        <f>TEXT(Tabella2[[#This Row],[codice_pubblicazione_esito]],0)</f>
        <v>4780000</v>
      </c>
      <c r="AD103" s="4">
        <f>Tabella2[[#This Row],[data_scadenza_gara]]-90</f>
        <v>44432.041666666664</v>
      </c>
      <c r="AE103" s="4">
        <f>Tabella2[[#This Row],[data_pubblicazione_esito]]-30</f>
        <v>44522.041666666664</v>
      </c>
      <c r="AF103" s="4">
        <v>44552.041666666664</v>
      </c>
      <c r="AG103" s="4">
        <v>44552.041666666664</v>
      </c>
      <c r="AH103" s="4">
        <v>44581.62505599537</v>
      </c>
      <c r="AI103" s="3" t="s">
        <v>25</v>
      </c>
      <c r="AJ103" s="17">
        <f t="shared" si="14"/>
        <v>1780850039</v>
      </c>
      <c r="AK103" s="3" t="str">
        <f t="shared" si="15"/>
        <v>1780850039</v>
      </c>
      <c r="AL103" s="3" t="s">
        <v>45</v>
      </c>
      <c r="AM103" s="10" t="s">
        <v>142</v>
      </c>
      <c r="AN103" s="22" t="str">
        <f>TEXT(Tabella2[[#This Row],[cf_aggiudicatario]],0)</f>
        <v>7123400157</v>
      </c>
      <c r="AO103" s="13" t="str">
        <f>_xlfn.CONCAT(Tabella2[[#This Row],[cig]],"-",Tabella2[[#This Row],[cf_aggiudicatario]])</f>
        <v>6942925AF3-07123400157</v>
      </c>
    </row>
    <row r="104" spans="1:41" x14ac:dyDescent="0.2">
      <c r="A104" s="1">
        <v>956000</v>
      </c>
      <c r="B104" s="1" t="str">
        <f>TEXT(Tabella2[[#This Row],[id_gara]],0)</f>
        <v>956000</v>
      </c>
      <c r="C104" s="5" t="s">
        <v>317</v>
      </c>
      <c r="D104" s="5">
        <f t="shared" si="12"/>
        <v>2868000</v>
      </c>
      <c r="E104" s="5" t="str">
        <f>TEXT(Tabella2[[#This Row],[codice_pubblicazione_bando]],0)</f>
        <v>2868000</v>
      </c>
      <c r="F104" s="5" t="s">
        <v>35</v>
      </c>
      <c r="G104" s="1">
        <v>1546392800000</v>
      </c>
      <c r="H104" s="1" t="str">
        <f>TEXT(Tabella2[[#This Row],[importo_gara]],0)</f>
        <v>1546392800000</v>
      </c>
      <c r="I104" s="1">
        <v>122</v>
      </c>
      <c r="J104" s="5" t="s">
        <v>199</v>
      </c>
      <c r="K104" s="5" t="s">
        <v>200</v>
      </c>
      <c r="L104" s="1">
        <v>2241740360</v>
      </c>
      <c r="M104" s="1" t="str">
        <f>TEXT(Tabella2[[#This Row],[codice_fiscale_stazione_appaltante]],0)</f>
        <v>2241740360</v>
      </c>
      <c r="N104" s="5" t="s">
        <v>201</v>
      </c>
      <c r="O104" s="5" t="s">
        <v>140</v>
      </c>
      <c r="P104" s="1">
        <v>8036023</v>
      </c>
      <c r="Q104" s="1" t="str">
        <f>TEXT(Tabella2[[#This Row],[codice_istat_stazione_appaltante]],0)</f>
        <v>8036023</v>
      </c>
      <c r="R104" s="5" t="s">
        <v>24</v>
      </c>
      <c r="S104" s="5" t="s">
        <v>341</v>
      </c>
      <c r="T104" s="5" t="s">
        <v>319</v>
      </c>
      <c r="U104" s="5" t="s">
        <v>36</v>
      </c>
      <c r="V104" s="5" t="s">
        <v>361</v>
      </c>
      <c r="W104" s="1">
        <v>12600000000</v>
      </c>
      <c r="X104" s="1" t="str">
        <f>TEXT(Tabella2[[#This Row],[imp_lotto]],0)</f>
        <v>12600000000</v>
      </c>
      <c r="Y104" s="1" t="str">
        <f>Tabella2[[#This Row],[cig]]</f>
        <v>6942926BC6</v>
      </c>
      <c r="Z104" s="1" t="str">
        <f>TEXT(Tabella2[[#This Row],[fattura]],0)</f>
        <v>6942926BC6</v>
      </c>
      <c r="AA104" s="5" t="s">
        <v>27</v>
      </c>
      <c r="AB104" s="5" t="str">
        <f t="shared" si="13"/>
        <v>4780000</v>
      </c>
      <c r="AC104" s="5" t="str">
        <f>TEXT(Tabella2[[#This Row],[codice_pubblicazione_esito]],0)</f>
        <v>4780000</v>
      </c>
      <c r="AD104" s="6">
        <f>Tabella2[[#This Row],[data_scadenza_gara]]-90</f>
        <v>44432.041666666664</v>
      </c>
      <c r="AE104" s="6">
        <f>Tabella2[[#This Row],[data_pubblicazione_esito]]-30</f>
        <v>44522.041666666664</v>
      </c>
      <c r="AF104" s="6">
        <v>44552.041666666664</v>
      </c>
      <c r="AG104" s="6">
        <v>44552.041666666664</v>
      </c>
      <c r="AH104" s="6">
        <v>44581.62507263889</v>
      </c>
      <c r="AI104" s="5" t="s">
        <v>25</v>
      </c>
      <c r="AJ104" s="16">
        <f t="shared" si="14"/>
        <v>2748735038</v>
      </c>
      <c r="AK104" s="5" t="str">
        <f t="shared" si="15"/>
        <v>2748735038</v>
      </c>
      <c r="AL104" s="5" t="s">
        <v>337</v>
      </c>
      <c r="AM104" s="11" t="s">
        <v>127</v>
      </c>
      <c r="AN104" s="23" t="str">
        <f>TEXT(Tabella2[[#This Row],[cf_aggiudicatario]],0)</f>
        <v>10994940152</v>
      </c>
      <c r="AO104" s="13" t="str">
        <f>_xlfn.CONCAT(Tabella2[[#This Row],[cig]],"-",Tabella2[[#This Row],[cf_aggiudicatario]])</f>
        <v>6942926BC6-10994940152</v>
      </c>
    </row>
    <row r="105" spans="1:41" x14ac:dyDescent="0.2">
      <c r="A105" s="2">
        <v>956000</v>
      </c>
      <c r="B105" s="2" t="str">
        <f>TEXT(Tabella2[[#This Row],[id_gara]],0)</f>
        <v>956000</v>
      </c>
      <c r="C105" s="3" t="s">
        <v>317</v>
      </c>
      <c r="D105" s="3">
        <f t="shared" si="12"/>
        <v>2868000</v>
      </c>
      <c r="E105" s="3" t="str">
        <f>TEXT(Tabella2[[#This Row],[codice_pubblicazione_bando]],0)</f>
        <v>2868000</v>
      </c>
      <c r="F105" s="3" t="s">
        <v>35</v>
      </c>
      <c r="G105" s="2">
        <v>1546392800000</v>
      </c>
      <c r="H105" s="2" t="str">
        <f>TEXT(Tabella2[[#This Row],[importo_gara]],0)</f>
        <v>1546392800000</v>
      </c>
      <c r="I105" s="2">
        <v>122</v>
      </c>
      <c r="J105" s="3" t="s">
        <v>199</v>
      </c>
      <c r="K105" s="3" t="s">
        <v>200</v>
      </c>
      <c r="L105" s="2">
        <v>2241740360</v>
      </c>
      <c r="M105" s="2" t="str">
        <f>TEXT(Tabella2[[#This Row],[codice_fiscale_stazione_appaltante]],0)</f>
        <v>2241740360</v>
      </c>
      <c r="N105" s="3" t="s">
        <v>201</v>
      </c>
      <c r="O105" s="3" t="s">
        <v>140</v>
      </c>
      <c r="P105" s="2">
        <v>8036023</v>
      </c>
      <c r="Q105" s="2" t="str">
        <f>TEXT(Tabella2[[#This Row],[codice_istat_stazione_appaltante]],0)</f>
        <v>8036023</v>
      </c>
      <c r="R105" s="3" t="s">
        <v>24</v>
      </c>
      <c r="S105" s="3" t="s">
        <v>342</v>
      </c>
      <c r="T105" s="3" t="s">
        <v>319</v>
      </c>
      <c r="U105" s="3" t="s">
        <v>36</v>
      </c>
      <c r="V105" s="3" t="s">
        <v>361</v>
      </c>
      <c r="W105" s="2">
        <v>17000000000</v>
      </c>
      <c r="X105" s="2" t="str">
        <f>TEXT(Tabella2[[#This Row],[imp_lotto]],0)</f>
        <v>17000000000</v>
      </c>
      <c r="Y105" s="2" t="str">
        <f>Tabella2[[#This Row],[cig]]</f>
        <v>6942928D6C</v>
      </c>
      <c r="Z105" s="2" t="str">
        <f>TEXT(Tabella2[[#This Row],[fattura]],0)</f>
        <v>6942928D6C</v>
      </c>
      <c r="AA105" s="3" t="s">
        <v>27</v>
      </c>
      <c r="AB105" s="3" t="str">
        <f t="shared" si="13"/>
        <v>4780000</v>
      </c>
      <c r="AC105" s="3" t="str">
        <f>TEXT(Tabella2[[#This Row],[codice_pubblicazione_esito]],0)</f>
        <v>4780000</v>
      </c>
      <c r="AD105" s="4">
        <f>Tabella2[[#This Row],[data_scadenza_gara]]-90</f>
        <v>44432.041666666664</v>
      </c>
      <c r="AE105" s="4">
        <f>Tabella2[[#This Row],[data_pubblicazione_esito]]-30</f>
        <v>44522.041666666664</v>
      </c>
      <c r="AF105" s="4">
        <v>44552.041666666664</v>
      </c>
      <c r="AG105" s="4">
        <v>44552.041666666664</v>
      </c>
      <c r="AH105" s="4">
        <v>44581.645899594907</v>
      </c>
      <c r="AI105" s="3" t="s">
        <v>25</v>
      </c>
      <c r="AJ105" s="17">
        <f t="shared" si="14"/>
        <v>2801682539</v>
      </c>
      <c r="AK105" s="3" t="str">
        <f t="shared" si="15"/>
        <v>2801682539</v>
      </c>
      <c r="AL105" s="3" t="s">
        <v>46</v>
      </c>
      <c r="AM105" s="10" t="s">
        <v>47</v>
      </c>
      <c r="AN105" s="22" t="str">
        <f>TEXT(Tabella2[[#This Row],[cf_aggiudicatario]],0)</f>
        <v>11206730159</v>
      </c>
      <c r="AO105" s="13" t="str">
        <f>_xlfn.CONCAT(Tabella2[[#This Row],[cig]],"-",Tabella2[[#This Row],[cf_aggiudicatario]])</f>
        <v>6942928D6C-11206730159</v>
      </c>
    </row>
    <row r="106" spans="1:41" x14ac:dyDescent="0.2">
      <c r="A106" s="2">
        <v>957416</v>
      </c>
      <c r="B106" s="2" t="str">
        <f>TEXT(Tabella2[[#This Row],[id_gara]],0)</f>
        <v>957416</v>
      </c>
      <c r="C106" s="3" t="s">
        <v>343</v>
      </c>
      <c r="D106" s="3">
        <f t="shared" si="12"/>
        <v>2872248</v>
      </c>
      <c r="E106" s="3" t="str">
        <f>TEXT(Tabella2[[#This Row],[codice_pubblicazione_bando]],0)</f>
        <v>2872248</v>
      </c>
      <c r="F106" s="3" t="s">
        <v>23</v>
      </c>
      <c r="G106" s="2">
        <v>23400000000</v>
      </c>
      <c r="H106" s="2" t="str">
        <f>TEXT(Tabella2[[#This Row],[importo_gara]],0)</f>
        <v>23400000000</v>
      </c>
      <c r="I106" s="2">
        <v>1</v>
      </c>
      <c r="J106" s="3" t="s">
        <v>223</v>
      </c>
      <c r="K106" s="3" t="s">
        <v>224</v>
      </c>
      <c r="L106" s="2">
        <v>4733051009</v>
      </c>
      <c r="M106" s="2" t="str">
        <f>TEXT(Tabella2[[#This Row],[codice_fiscale_stazione_appaltante]],0)</f>
        <v>4733051009</v>
      </c>
      <c r="N106" s="3" t="s">
        <v>225</v>
      </c>
      <c r="O106" s="3" t="s">
        <v>28</v>
      </c>
      <c r="P106" s="2">
        <v>12058091</v>
      </c>
      <c r="Q106" s="2" t="str">
        <f>TEXT(Tabella2[[#This Row],[codice_istat_stazione_appaltante]],0)</f>
        <v>12058091</v>
      </c>
      <c r="R106" s="3" t="s">
        <v>24</v>
      </c>
      <c r="S106" s="3" t="s">
        <v>344</v>
      </c>
      <c r="T106" s="3" t="s">
        <v>345</v>
      </c>
      <c r="U106" s="8" t="s">
        <v>26</v>
      </c>
      <c r="V106" s="3" t="s">
        <v>362</v>
      </c>
      <c r="W106" s="2">
        <v>23400000000</v>
      </c>
      <c r="X106" s="2" t="str">
        <f>TEXT(Tabella2[[#This Row],[imp_lotto]],0)</f>
        <v>23400000000</v>
      </c>
      <c r="Y106" s="2" t="str">
        <f>Tabella2[[#This Row],[cig]]</f>
        <v>8613626D07</v>
      </c>
      <c r="Z106" s="2" t="str">
        <f>TEXT(Tabella2[[#This Row],[fattura]],0)</f>
        <v>8613626D07</v>
      </c>
      <c r="AA106" s="3" t="s">
        <v>27</v>
      </c>
      <c r="AB106" s="3" t="str">
        <f t="shared" si="13"/>
        <v>4787080</v>
      </c>
      <c r="AC106" s="3" t="str">
        <f>TEXT(Tabella2[[#This Row],[codice_pubblicazione_esito]],0)</f>
        <v>4787080</v>
      </c>
      <c r="AD106" s="4">
        <f>Tabella2[[#This Row],[data_scadenza_gara]]-90</f>
        <v>44182.083333333336</v>
      </c>
      <c r="AE106" s="4">
        <f>Tabella2[[#This Row],[data_pubblicazione_esito]]-30</f>
        <v>44272.083333333336</v>
      </c>
      <c r="AF106" s="4">
        <v>44302.083333333336</v>
      </c>
      <c r="AG106" s="4">
        <v>44307.083333333336</v>
      </c>
      <c r="AH106" s="4">
        <v>44313.538230208331</v>
      </c>
      <c r="AI106" s="3" t="s">
        <v>25</v>
      </c>
      <c r="AJ106" s="17">
        <f t="shared" si="14"/>
        <v>1031817539</v>
      </c>
      <c r="AK106" s="3" t="str">
        <f t="shared" si="15"/>
        <v>1031817539</v>
      </c>
      <c r="AL106" s="3" t="s">
        <v>218</v>
      </c>
      <c r="AM106" s="10" t="s">
        <v>219</v>
      </c>
      <c r="AN106" s="22" t="str">
        <f>TEXT(Tabella2[[#This Row],[cf_aggiudicatario]],0)</f>
        <v>4127270157</v>
      </c>
      <c r="AO106" s="13" t="str">
        <f>_xlfn.CONCAT(Tabella2[[#This Row],[cig]],"-",Tabella2[[#This Row],[cf_aggiudicatario]])</f>
        <v>8613626D07-04127270157</v>
      </c>
    </row>
    <row r="107" spans="1:41" x14ac:dyDescent="0.2">
      <c r="A107" s="2">
        <v>967059</v>
      </c>
      <c r="B107" s="2" t="str">
        <f>TEXT(Tabella2[[#This Row],[id_gara]],0)</f>
        <v>967059</v>
      </c>
      <c r="C107" s="3" t="s">
        <v>346</v>
      </c>
      <c r="D107" s="3">
        <f t="shared" si="12"/>
        <v>2901177</v>
      </c>
      <c r="E107" s="3" t="str">
        <f>TEXT(Tabella2[[#This Row],[codice_pubblicazione_bando]],0)</f>
        <v>2901177</v>
      </c>
      <c r="F107" s="3" t="s">
        <v>23</v>
      </c>
      <c r="G107" s="2">
        <v>23568000000</v>
      </c>
      <c r="H107" s="2" t="str">
        <f>TEXT(Tabella2[[#This Row],[importo_gara]],0)</f>
        <v>23568000000</v>
      </c>
      <c r="I107" s="2">
        <v>1</v>
      </c>
      <c r="J107" s="3" t="s">
        <v>193</v>
      </c>
      <c r="K107" s="3" t="s">
        <v>194</v>
      </c>
      <c r="L107" s="2">
        <v>2432930416</v>
      </c>
      <c r="M107" s="2" t="str">
        <f>TEXT(Tabella2[[#This Row],[codice_fiscale_stazione_appaltante]],0)</f>
        <v>2432930416</v>
      </c>
      <c r="N107" s="3" t="s">
        <v>189</v>
      </c>
      <c r="O107" s="3" t="s">
        <v>136</v>
      </c>
      <c r="P107" s="2">
        <v>11041044</v>
      </c>
      <c r="Q107" s="2" t="str">
        <f>TEXT(Tabella2[[#This Row],[codice_istat_stazione_appaltante]],0)</f>
        <v>11041044</v>
      </c>
      <c r="R107" s="3" t="s">
        <v>24</v>
      </c>
      <c r="S107" s="3" t="s">
        <v>347</v>
      </c>
      <c r="T107" s="3" t="s">
        <v>348</v>
      </c>
      <c r="U107" s="8" t="s">
        <v>26</v>
      </c>
      <c r="V107" s="3" t="s">
        <v>362</v>
      </c>
      <c r="W107" s="2">
        <v>23568000000</v>
      </c>
      <c r="X107" s="2" t="str">
        <f>TEXT(Tabella2[[#This Row],[imp_lotto]],0)</f>
        <v>23568000000</v>
      </c>
      <c r="Y107" s="2" t="str">
        <f>Tabella2[[#This Row],[cig]]</f>
        <v>8603719D83</v>
      </c>
      <c r="Z107" s="2" t="str">
        <f>TEXT(Tabella2[[#This Row],[fattura]],0)</f>
        <v>8603719D83</v>
      </c>
      <c r="AA107" s="3" t="s">
        <v>27</v>
      </c>
      <c r="AB107" s="3" t="str">
        <f t="shared" si="13"/>
        <v>4835295</v>
      </c>
      <c r="AC107" s="3" t="str">
        <f>TEXT(Tabella2[[#This Row],[codice_pubblicazione_esito]],0)</f>
        <v>4835295</v>
      </c>
      <c r="AD107" s="4">
        <f>Tabella2[[#This Row],[data_scadenza_gara]]-90</f>
        <v>44126.041666666664</v>
      </c>
      <c r="AE107" s="4">
        <f>Tabella2[[#This Row],[data_pubblicazione_esito]]-30</f>
        <v>44216.041666666664</v>
      </c>
      <c r="AF107" s="4">
        <v>44246.041666666664</v>
      </c>
      <c r="AG107" s="4">
        <v>44244.041666666664</v>
      </c>
      <c r="AH107" s="4">
        <v>44246.38396994213</v>
      </c>
      <c r="AI107" s="3" t="s">
        <v>25</v>
      </c>
      <c r="AJ107" s="17">
        <f t="shared" si="14"/>
        <v>2057617752</v>
      </c>
      <c r="AK107" s="3" t="str">
        <f t="shared" si="15"/>
        <v>2057617752</v>
      </c>
      <c r="AL107" s="3" t="s">
        <v>306</v>
      </c>
      <c r="AM107" s="10" t="s">
        <v>190</v>
      </c>
      <c r="AN107" s="22" t="str">
        <f>TEXT(Tabella2[[#This Row],[cf_aggiudicatario]],0)</f>
        <v>8230471008</v>
      </c>
      <c r="AO107" s="13" t="str">
        <f>_xlfn.CONCAT(Tabella2[[#This Row],[cig]],"-",Tabella2[[#This Row],[cf_aggiudicatario]])</f>
        <v>8603719D83-08230471008</v>
      </c>
    </row>
    <row r="108" spans="1:41" x14ac:dyDescent="0.2">
      <c r="A108" s="2">
        <v>974856</v>
      </c>
      <c r="B108" s="2" t="str">
        <f>TEXT(Tabella2[[#This Row],[id_gara]],0)</f>
        <v>974856</v>
      </c>
      <c r="C108" s="3" t="s">
        <v>349</v>
      </c>
      <c r="D108" s="3">
        <f t="shared" si="12"/>
        <v>2924568</v>
      </c>
      <c r="E108" s="3" t="str">
        <f>TEXT(Tabella2[[#This Row],[codice_pubblicazione_bando]],0)</f>
        <v>2924568</v>
      </c>
      <c r="F108" s="3" t="s">
        <v>192</v>
      </c>
      <c r="G108" s="2">
        <v>21390000000</v>
      </c>
      <c r="H108" s="2" t="str">
        <f>TEXT(Tabella2[[#This Row],[importo_gara]],0)</f>
        <v>21390000000</v>
      </c>
      <c r="I108" s="2">
        <v>1</v>
      </c>
      <c r="J108" s="3" t="s">
        <v>246</v>
      </c>
      <c r="K108" s="3" t="s">
        <v>247</v>
      </c>
      <c r="L108" s="2">
        <v>2241740360</v>
      </c>
      <c r="M108" s="2" t="str">
        <f>TEXT(Tabella2[[#This Row],[codice_fiscale_stazione_appaltante]],0)</f>
        <v>2241740360</v>
      </c>
      <c r="N108" s="3" t="s">
        <v>201</v>
      </c>
      <c r="O108" s="3" t="s">
        <v>140</v>
      </c>
      <c r="P108" s="2">
        <v>8036023</v>
      </c>
      <c r="Q108" s="2" t="str">
        <f>TEXT(Tabella2[[#This Row],[codice_istat_stazione_appaltante]],0)</f>
        <v>8036023</v>
      </c>
      <c r="R108" s="3" t="s">
        <v>24</v>
      </c>
      <c r="S108" s="3" t="s">
        <v>350</v>
      </c>
      <c r="T108" s="3" t="s">
        <v>349</v>
      </c>
      <c r="U108" s="8" t="s">
        <v>26</v>
      </c>
      <c r="V108" s="3" t="s">
        <v>362</v>
      </c>
      <c r="W108" s="2">
        <v>21390000000</v>
      </c>
      <c r="X108" s="2" t="str">
        <f>TEXT(Tabella2[[#This Row],[imp_lotto]],0)</f>
        <v>21390000000</v>
      </c>
      <c r="Y108" s="2" t="str">
        <f>Tabella2[[#This Row],[cig]]</f>
        <v>8628847DCB</v>
      </c>
      <c r="Z108" s="2" t="str">
        <f>TEXT(Tabella2[[#This Row],[fattura]],0)</f>
        <v>8628847DCB</v>
      </c>
      <c r="AA108" s="3" t="s">
        <v>27</v>
      </c>
      <c r="AB108" s="3" t="str">
        <f t="shared" si="13"/>
        <v>4874280</v>
      </c>
      <c r="AC108" s="3" t="str">
        <f>TEXT(Tabella2[[#This Row],[codice_pubblicazione_esito]],0)</f>
        <v>4874280</v>
      </c>
      <c r="AD108" s="4">
        <f>Tabella2[[#This Row],[data_scadenza_gara]]-90</f>
        <v>44164.083333333336</v>
      </c>
      <c r="AE108" s="4">
        <f>Tabella2[[#This Row],[data_pubblicazione_esito]]-30</f>
        <v>44254.083333333336</v>
      </c>
      <c r="AF108" s="4">
        <v>44284.083333333336</v>
      </c>
      <c r="AG108" s="4">
        <v>44284.083333333336</v>
      </c>
      <c r="AH108" s="4">
        <v>44456.479229328703</v>
      </c>
      <c r="AI108" s="3" t="s">
        <v>25</v>
      </c>
      <c r="AJ108" s="17">
        <f t="shared" si="14"/>
        <v>2332802538</v>
      </c>
      <c r="AK108" s="3" t="str">
        <f t="shared" si="15"/>
        <v>2332802538</v>
      </c>
      <c r="AL108" s="3" t="s">
        <v>59</v>
      </c>
      <c r="AM108" s="10" t="s">
        <v>60</v>
      </c>
      <c r="AN108" s="22" t="str">
        <f>TEXT(Tabella2[[#This Row],[cf_aggiudicatario]],0)</f>
        <v>9331210154</v>
      </c>
      <c r="AO108" s="13" t="str">
        <f>_xlfn.CONCAT(Tabella2[[#This Row],[cig]],"-",Tabella2[[#This Row],[cf_aggiudicatario]])</f>
        <v>8628847DCB-09331210154</v>
      </c>
    </row>
    <row r="109" spans="1:41" x14ac:dyDescent="0.2">
      <c r="A109" s="2">
        <v>978086</v>
      </c>
      <c r="B109" s="2" t="str">
        <f>TEXT(Tabella2[[#This Row],[id_gara]],0)</f>
        <v>978086</v>
      </c>
      <c r="C109" s="3" t="s">
        <v>351</v>
      </c>
      <c r="D109" s="3">
        <f t="shared" si="12"/>
        <v>2934258</v>
      </c>
      <c r="E109" s="3" t="str">
        <f>TEXT(Tabella2[[#This Row],[codice_pubblicazione_bando]],0)</f>
        <v>2934258</v>
      </c>
      <c r="F109" s="3" t="s">
        <v>192</v>
      </c>
      <c r="G109" s="2">
        <v>3055588500000</v>
      </c>
      <c r="H109" s="2" t="str">
        <f>TEXT(Tabella2[[#This Row],[importo_gara]],0)</f>
        <v>3055588500000</v>
      </c>
      <c r="I109" s="2">
        <v>3</v>
      </c>
      <c r="J109" s="3" t="s">
        <v>307</v>
      </c>
      <c r="K109" s="3" t="s">
        <v>308</v>
      </c>
      <c r="L109" s="2">
        <v>1874240342</v>
      </c>
      <c r="M109" s="2" t="str">
        <f>TEXT(Tabella2[[#This Row],[codice_fiscale_stazione_appaltante]],0)</f>
        <v>1874240342</v>
      </c>
      <c r="N109" s="3" t="s">
        <v>286</v>
      </c>
      <c r="O109" s="3" t="s">
        <v>135</v>
      </c>
      <c r="P109" s="2">
        <v>8034027</v>
      </c>
      <c r="Q109" s="2" t="str">
        <f>TEXT(Tabella2[[#This Row],[codice_istat_stazione_appaltante]],0)</f>
        <v>8034027</v>
      </c>
      <c r="R109" s="3" t="s">
        <v>24</v>
      </c>
      <c r="S109" s="3" t="s">
        <v>352</v>
      </c>
      <c r="T109" s="3" t="s">
        <v>353</v>
      </c>
      <c r="U109" s="8" t="s">
        <v>26</v>
      </c>
      <c r="V109" s="3" t="s">
        <v>399</v>
      </c>
      <c r="W109" s="2">
        <v>2215695000000</v>
      </c>
      <c r="X109" s="2" t="str">
        <f>TEXT(Tabella2[[#This Row],[imp_lotto]],0)</f>
        <v>2215695000000</v>
      </c>
      <c r="Y109" s="2" t="str">
        <f>Tabella2[[#This Row],[cig]]</f>
        <v>8631093B41</v>
      </c>
      <c r="Z109" s="2" t="str">
        <f>TEXT(Tabella2[[#This Row],[fattura]],0)</f>
        <v>8631093B41</v>
      </c>
      <c r="AA109" s="3" t="s">
        <v>27</v>
      </c>
      <c r="AB109" s="3" t="str">
        <f t="shared" si="13"/>
        <v>4890430</v>
      </c>
      <c r="AC109" s="3" t="str">
        <f>TEXT(Tabella2[[#This Row],[codice_pubblicazione_esito]],0)</f>
        <v>4890430</v>
      </c>
      <c r="AD109" s="4">
        <f>Tabella2[[#This Row],[data_scadenza_gara]]-90</f>
        <v>44343.083333333336</v>
      </c>
      <c r="AE109" s="4">
        <f>Tabella2[[#This Row],[data_pubblicazione_esito]]-30</f>
        <v>44433.083333333336</v>
      </c>
      <c r="AF109" s="4">
        <v>44463.083333333336</v>
      </c>
      <c r="AG109" s="4">
        <v>44439.083333333336</v>
      </c>
      <c r="AH109" s="4">
        <v>44463.437522604167</v>
      </c>
      <c r="AI109" s="3" t="s">
        <v>25</v>
      </c>
      <c r="AJ109" s="17">
        <f t="shared" si="14"/>
        <v>2816167539</v>
      </c>
      <c r="AK109" s="3" t="str">
        <f t="shared" si="15"/>
        <v>2816167539</v>
      </c>
      <c r="AL109" s="3" t="s">
        <v>354</v>
      </c>
      <c r="AM109" s="10" t="s">
        <v>191</v>
      </c>
      <c r="AN109" s="22" t="str">
        <f>TEXT(Tabella2[[#This Row],[cf_aggiudicatario]],0)</f>
        <v>11264670156</v>
      </c>
      <c r="AO109" s="13" t="str">
        <f>_xlfn.CONCAT(Tabella2[[#This Row],[cig]],"-",Tabella2[[#This Row],[cf_aggiudicatario]])</f>
        <v>8631093B41-11264670156</v>
      </c>
    </row>
    <row r="110" spans="1:41" x14ac:dyDescent="0.2">
      <c r="A110" s="1">
        <v>978086</v>
      </c>
      <c r="B110" s="1" t="str">
        <f>TEXT(Tabella2[[#This Row],[id_gara]],0)</f>
        <v>978086</v>
      </c>
      <c r="C110" s="5" t="s">
        <v>351</v>
      </c>
      <c r="D110" s="5">
        <f t="shared" si="12"/>
        <v>2934258</v>
      </c>
      <c r="E110" s="5" t="str">
        <f>TEXT(Tabella2[[#This Row],[codice_pubblicazione_bando]],0)</f>
        <v>2934258</v>
      </c>
      <c r="F110" s="5" t="s">
        <v>192</v>
      </c>
      <c r="G110" s="1">
        <v>3055588500000</v>
      </c>
      <c r="H110" s="1" t="str">
        <f>TEXT(Tabella2[[#This Row],[importo_gara]],0)</f>
        <v>3055588500000</v>
      </c>
      <c r="I110" s="1">
        <v>3</v>
      </c>
      <c r="J110" s="5" t="s">
        <v>307</v>
      </c>
      <c r="K110" s="5" t="s">
        <v>308</v>
      </c>
      <c r="L110" s="1">
        <v>1874240342</v>
      </c>
      <c r="M110" s="1" t="str">
        <f>TEXT(Tabella2[[#This Row],[codice_fiscale_stazione_appaltante]],0)</f>
        <v>1874240342</v>
      </c>
      <c r="N110" s="5" t="s">
        <v>286</v>
      </c>
      <c r="O110" s="5" t="s">
        <v>135</v>
      </c>
      <c r="P110" s="1">
        <v>8034027</v>
      </c>
      <c r="Q110" s="1" t="str">
        <f>TEXT(Tabella2[[#This Row],[codice_istat_stazione_appaltante]],0)</f>
        <v>8034027</v>
      </c>
      <c r="R110" s="5" t="s">
        <v>24</v>
      </c>
      <c r="S110" s="5" t="s">
        <v>352</v>
      </c>
      <c r="T110" s="5" t="s">
        <v>353</v>
      </c>
      <c r="U110" s="8" t="s">
        <v>26</v>
      </c>
      <c r="V110" s="5" t="s">
        <v>399</v>
      </c>
      <c r="W110" s="1">
        <v>2215695000000</v>
      </c>
      <c r="X110" s="1" t="str">
        <f>TEXT(Tabella2[[#This Row],[imp_lotto]],0)</f>
        <v>2215695000000</v>
      </c>
      <c r="Y110" s="1" t="str">
        <f>Tabella2[[#This Row],[cig]]</f>
        <v>8631093B41</v>
      </c>
      <c r="Z110" s="1" t="str">
        <f>TEXT(Tabella2[[#This Row],[fattura]],0)</f>
        <v>8631093B41</v>
      </c>
      <c r="AA110" s="5" t="s">
        <v>27</v>
      </c>
      <c r="AB110" s="5" t="str">
        <f t="shared" si="13"/>
        <v>4890430</v>
      </c>
      <c r="AC110" s="5" t="str">
        <f>TEXT(Tabella2[[#This Row],[codice_pubblicazione_esito]],0)</f>
        <v>4890430</v>
      </c>
      <c r="AD110" s="6">
        <f>Tabella2[[#This Row],[data_scadenza_gara]]-90</f>
        <v>44343.083333333336</v>
      </c>
      <c r="AE110" s="6">
        <f>Tabella2[[#This Row],[data_pubblicazione_esito]]-30</f>
        <v>44433.083333333336</v>
      </c>
      <c r="AF110" s="6">
        <v>44463.083333333336</v>
      </c>
      <c r="AG110" s="6">
        <v>44439.083333333336</v>
      </c>
      <c r="AH110" s="6">
        <v>44463.437522604167</v>
      </c>
      <c r="AI110" s="5" t="s">
        <v>25</v>
      </c>
      <c r="AJ110" s="16">
        <f t="shared" si="14"/>
        <v>2020615252</v>
      </c>
      <c r="AK110" s="5" t="str">
        <f t="shared" si="15"/>
        <v>2020615252</v>
      </c>
      <c r="AL110" s="5" t="s">
        <v>291</v>
      </c>
      <c r="AM110" s="11" t="s">
        <v>134</v>
      </c>
      <c r="AN110" s="23" t="str">
        <f>TEXT(Tabella2[[#This Row],[cf_aggiudicatario]],0)</f>
        <v>8082461008</v>
      </c>
      <c r="AO110" s="13" t="str">
        <f>_xlfn.CONCAT(Tabella2[[#This Row],[cig]],"-",Tabella2[[#This Row],[cf_aggiudicatario]])</f>
        <v>8631093B41-08082461008</v>
      </c>
    </row>
    <row r="111" spans="1:41" x14ac:dyDescent="0.2">
      <c r="A111" s="2">
        <v>978086</v>
      </c>
      <c r="B111" s="2" t="str">
        <f>TEXT(Tabella2[[#This Row],[id_gara]],0)</f>
        <v>978086</v>
      </c>
      <c r="C111" s="3" t="s">
        <v>351</v>
      </c>
      <c r="D111" s="3">
        <f t="shared" si="12"/>
        <v>2934258</v>
      </c>
      <c r="E111" s="3" t="str">
        <f>TEXT(Tabella2[[#This Row],[codice_pubblicazione_bando]],0)</f>
        <v>2934258</v>
      </c>
      <c r="F111" s="3" t="s">
        <v>192</v>
      </c>
      <c r="G111" s="2">
        <v>3055588500000</v>
      </c>
      <c r="H111" s="2" t="str">
        <f>TEXT(Tabella2[[#This Row],[importo_gara]],0)</f>
        <v>3055588500000</v>
      </c>
      <c r="I111" s="2">
        <v>3</v>
      </c>
      <c r="J111" s="3" t="s">
        <v>307</v>
      </c>
      <c r="K111" s="3" t="s">
        <v>308</v>
      </c>
      <c r="L111" s="2">
        <v>1874240342</v>
      </c>
      <c r="M111" s="2" t="str">
        <f>TEXT(Tabella2[[#This Row],[codice_fiscale_stazione_appaltante]],0)</f>
        <v>1874240342</v>
      </c>
      <c r="N111" s="3" t="s">
        <v>286</v>
      </c>
      <c r="O111" s="3" t="s">
        <v>135</v>
      </c>
      <c r="P111" s="2">
        <v>8034027</v>
      </c>
      <c r="Q111" s="2" t="str">
        <f>TEXT(Tabella2[[#This Row],[codice_istat_stazione_appaltante]],0)</f>
        <v>8034027</v>
      </c>
      <c r="R111" s="3" t="s">
        <v>24</v>
      </c>
      <c r="S111" s="3" t="s">
        <v>355</v>
      </c>
      <c r="T111" s="3" t="s">
        <v>382</v>
      </c>
      <c r="U111" s="8" t="s">
        <v>26</v>
      </c>
      <c r="V111" s="3" t="s">
        <v>399</v>
      </c>
      <c r="W111" s="2">
        <v>307912500000</v>
      </c>
      <c r="X111" s="2" t="str">
        <f>TEXT(Tabella2[[#This Row],[imp_lotto]],0)</f>
        <v>307912500000</v>
      </c>
      <c r="Y111" s="2" t="str">
        <f>Tabella2[[#This Row],[cig]]</f>
        <v>8631103384</v>
      </c>
      <c r="Z111" s="2" t="str">
        <f>TEXT(Tabella2[[#This Row],[fattura]],0)</f>
        <v>8631103384</v>
      </c>
      <c r="AA111" s="3" t="s">
        <v>27</v>
      </c>
      <c r="AB111" s="3" t="str">
        <f t="shared" si="13"/>
        <v>4890430</v>
      </c>
      <c r="AC111" s="3" t="str">
        <f>TEXT(Tabella2[[#This Row],[codice_pubblicazione_esito]],0)</f>
        <v>4890430</v>
      </c>
      <c r="AD111" s="4">
        <f>Tabella2[[#This Row],[data_scadenza_gara]]-90</f>
        <v>44343.083333333336</v>
      </c>
      <c r="AE111" s="4">
        <f>Tabella2[[#This Row],[data_pubblicazione_esito]]-30</f>
        <v>44433.083333333336</v>
      </c>
      <c r="AF111" s="4">
        <v>44463.083333333336</v>
      </c>
      <c r="AG111" s="4">
        <v>44439.083333333336</v>
      </c>
      <c r="AH111" s="4">
        <v>44463.437533321761</v>
      </c>
      <c r="AI111" s="3" t="s">
        <v>25</v>
      </c>
      <c r="AJ111" s="17">
        <f t="shared" si="14"/>
        <v>2801682539</v>
      </c>
      <c r="AK111" s="3" t="str">
        <f t="shared" si="15"/>
        <v>2801682539</v>
      </c>
      <c r="AL111" s="3" t="s">
        <v>46</v>
      </c>
      <c r="AM111" s="10" t="s">
        <v>47</v>
      </c>
      <c r="AN111" s="22" t="str">
        <f>TEXT(Tabella2[[#This Row],[cf_aggiudicatario]],0)</f>
        <v>11206730159</v>
      </c>
      <c r="AO111" s="13" t="str">
        <f>_xlfn.CONCAT(Tabella2[[#This Row],[cig]],"-",Tabella2[[#This Row],[cf_aggiudicatario]])</f>
        <v>8631103384-11206730159</v>
      </c>
    </row>
    <row r="112" spans="1:41" x14ac:dyDescent="0.2">
      <c r="A112" s="1">
        <v>978086</v>
      </c>
      <c r="B112" s="1" t="str">
        <f>TEXT(Tabella2[[#This Row],[id_gara]],0)</f>
        <v>978086</v>
      </c>
      <c r="C112" s="5" t="s">
        <v>351</v>
      </c>
      <c r="D112" s="5">
        <f t="shared" si="12"/>
        <v>2934258</v>
      </c>
      <c r="E112" s="5" t="str">
        <f>TEXT(Tabella2[[#This Row],[codice_pubblicazione_bando]],0)</f>
        <v>2934258</v>
      </c>
      <c r="F112" s="5" t="s">
        <v>192</v>
      </c>
      <c r="G112" s="1">
        <v>3055588500000</v>
      </c>
      <c r="H112" s="1" t="str">
        <f>TEXT(Tabella2[[#This Row],[importo_gara]],0)</f>
        <v>3055588500000</v>
      </c>
      <c r="I112" s="1">
        <v>3</v>
      </c>
      <c r="J112" s="5" t="s">
        <v>307</v>
      </c>
      <c r="K112" s="5" t="s">
        <v>308</v>
      </c>
      <c r="L112" s="1">
        <v>1874240342</v>
      </c>
      <c r="M112" s="1" t="str">
        <f>TEXT(Tabella2[[#This Row],[codice_fiscale_stazione_appaltante]],0)</f>
        <v>1874240342</v>
      </c>
      <c r="N112" s="5" t="s">
        <v>286</v>
      </c>
      <c r="O112" s="5" t="s">
        <v>135</v>
      </c>
      <c r="P112" s="1">
        <v>8034027</v>
      </c>
      <c r="Q112" s="1" t="str">
        <f>TEXT(Tabella2[[#This Row],[codice_istat_stazione_appaltante]],0)</f>
        <v>8034027</v>
      </c>
      <c r="R112" s="5" t="s">
        <v>24</v>
      </c>
      <c r="S112" s="5" t="s">
        <v>356</v>
      </c>
      <c r="T112" s="5" t="s">
        <v>357</v>
      </c>
      <c r="U112" s="8" t="s">
        <v>26</v>
      </c>
      <c r="V112" s="5" t="s">
        <v>399</v>
      </c>
      <c r="W112" s="1">
        <v>531981000000</v>
      </c>
      <c r="X112" s="1" t="str">
        <f>TEXT(Tabella2[[#This Row],[imp_lotto]],0)</f>
        <v>531981000000</v>
      </c>
      <c r="Y112" s="1" t="str">
        <f>Tabella2[[#This Row],[cig]]</f>
        <v>86311087A3</v>
      </c>
      <c r="Z112" s="1" t="str">
        <f>TEXT(Tabella2[[#This Row],[fattura]],0)</f>
        <v>86311087A3</v>
      </c>
      <c r="AA112" s="5" t="s">
        <v>27</v>
      </c>
      <c r="AB112" s="5" t="str">
        <f t="shared" si="13"/>
        <v>4890430</v>
      </c>
      <c r="AC112" s="5" t="str">
        <f>TEXT(Tabella2[[#This Row],[codice_pubblicazione_esito]],0)</f>
        <v>4890430</v>
      </c>
      <c r="AD112" s="6">
        <f>Tabella2[[#This Row],[data_scadenza_gara]]-90</f>
        <v>44343.083333333336</v>
      </c>
      <c r="AE112" s="6">
        <f>Tabella2[[#This Row],[data_pubblicazione_esito]]-30</f>
        <v>44433.083333333336</v>
      </c>
      <c r="AF112" s="6">
        <v>44463.083333333336</v>
      </c>
      <c r="AG112" s="6">
        <v>44439.083333333336</v>
      </c>
      <c r="AH112" s="6">
        <v>44463.437541030093</v>
      </c>
      <c r="AI112" s="5" t="s">
        <v>25</v>
      </c>
      <c r="AJ112" s="16">
        <f t="shared" si="14"/>
        <v>2801682539</v>
      </c>
      <c r="AK112" s="5" t="str">
        <f t="shared" si="15"/>
        <v>2801682539</v>
      </c>
      <c r="AL112" s="5" t="s">
        <v>46</v>
      </c>
      <c r="AM112" s="11" t="s">
        <v>47</v>
      </c>
      <c r="AN112" s="23" t="str">
        <f>TEXT(Tabella2[[#This Row],[cf_aggiudicatario]],0)</f>
        <v>11206730159</v>
      </c>
      <c r="AO112" s="13" t="str">
        <f>_xlfn.CONCAT(Tabella2[[#This Row],[cig]],"-",Tabella2[[#This Row],[cf_aggiudicatario]])</f>
        <v>86311087A3-11206730159</v>
      </c>
    </row>
    <row r="113" spans="1:41" x14ac:dyDescent="0.2">
      <c r="A113" s="2">
        <v>978086</v>
      </c>
      <c r="B113" s="2" t="str">
        <f>TEXT(Tabella2[[#This Row],[id_gara]],0)</f>
        <v>978086</v>
      </c>
      <c r="C113" s="3" t="s">
        <v>351</v>
      </c>
      <c r="D113" s="3">
        <f t="shared" si="12"/>
        <v>2934258</v>
      </c>
      <c r="E113" s="3" t="str">
        <f>TEXT(Tabella2[[#This Row],[codice_pubblicazione_bando]],0)</f>
        <v>2934258</v>
      </c>
      <c r="F113" s="3" t="s">
        <v>192</v>
      </c>
      <c r="G113" s="2">
        <v>3055588500000</v>
      </c>
      <c r="H113" s="2" t="str">
        <f>TEXT(Tabella2[[#This Row],[importo_gara]],0)</f>
        <v>3055588500000</v>
      </c>
      <c r="I113" s="2">
        <v>3</v>
      </c>
      <c r="J113" s="3" t="s">
        <v>307</v>
      </c>
      <c r="K113" s="3" t="s">
        <v>308</v>
      </c>
      <c r="L113" s="2">
        <v>1874240342</v>
      </c>
      <c r="M113" s="2" t="str">
        <f>TEXT(Tabella2[[#This Row],[codice_fiscale_stazione_appaltante]],0)</f>
        <v>1874240342</v>
      </c>
      <c r="N113" s="3" t="s">
        <v>286</v>
      </c>
      <c r="O113" s="3" t="s">
        <v>135</v>
      </c>
      <c r="P113" s="2">
        <v>8034027</v>
      </c>
      <c r="Q113" s="2" t="str">
        <f>TEXT(Tabella2[[#This Row],[codice_istat_stazione_appaltante]],0)</f>
        <v>8034027</v>
      </c>
      <c r="R113" s="3" t="s">
        <v>24</v>
      </c>
      <c r="S113" s="3" t="s">
        <v>356</v>
      </c>
      <c r="T113" s="3" t="s">
        <v>357</v>
      </c>
      <c r="U113" s="8" t="s">
        <v>26</v>
      </c>
      <c r="V113" s="3" t="s">
        <v>399</v>
      </c>
      <c r="W113" s="2">
        <v>531981000000</v>
      </c>
      <c r="X113" s="2" t="str">
        <f>TEXT(Tabella2[[#This Row],[imp_lotto]],0)</f>
        <v>531981000000</v>
      </c>
      <c r="Y113" s="2" t="str">
        <f>Tabella2[[#This Row],[cig]]</f>
        <v>86311087A3</v>
      </c>
      <c r="Z113" s="2" t="str">
        <f>TEXT(Tabella2[[#This Row],[fattura]],0)</f>
        <v>86311087A3</v>
      </c>
      <c r="AA113" s="3" t="s">
        <v>27</v>
      </c>
      <c r="AB113" s="3" t="str">
        <f t="shared" si="13"/>
        <v>4890430</v>
      </c>
      <c r="AC113" s="3" t="str">
        <f>TEXT(Tabella2[[#This Row],[codice_pubblicazione_esito]],0)</f>
        <v>4890430</v>
      </c>
      <c r="AD113" s="4">
        <f>Tabella2[[#This Row],[data_scadenza_gara]]-90</f>
        <v>44343.083333333336</v>
      </c>
      <c r="AE113" s="4">
        <f>Tabella2[[#This Row],[data_pubblicazione_esito]]-30</f>
        <v>44433.083333333336</v>
      </c>
      <c r="AF113" s="4">
        <v>44463.083333333336</v>
      </c>
      <c r="AG113" s="4">
        <v>44439.083333333336</v>
      </c>
      <c r="AH113" s="4">
        <v>44463.437541030093</v>
      </c>
      <c r="AI113" s="3" t="s">
        <v>25</v>
      </c>
      <c r="AJ113" s="17">
        <f t="shared" si="14"/>
        <v>767852801</v>
      </c>
      <c r="AK113" s="3" t="str">
        <f t="shared" si="15"/>
        <v>767852801</v>
      </c>
      <c r="AL113" s="3" t="s">
        <v>216</v>
      </c>
      <c r="AM113" s="10" t="s">
        <v>217</v>
      </c>
      <c r="AN113" s="22" t="str">
        <f>TEXT(Tabella2[[#This Row],[cf_aggiudicatario]],0)</f>
        <v>3071411205</v>
      </c>
      <c r="AO113" s="13" t="str">
        <f>_xlfn.CONCAT(Tabella2[[#This Row],[cig]],"-",Tabella2[[#This Row],[cf_aggiudicatario]])</f>
        <v>86311087A3-03071411205</v>
      </c>
    </row>
    <row r="114" spans="1:41" x14ac:dyDescent="0.2">
      <c r="A114" s="1">
        <v>1002785</v>
      </c>
      <c r="B114" s="1" t="str">
        <f>TEXT(Tabella2[[#This Row],[id_gara]],0)</f>
        <v>1002785</v>
      </c>
      <c r="C114" s="5" t="s">
        <v>388</v>
      </c>
      <c r="D114" s="5">
        <f t="shared" si="12"/>
        <v>3008355</v>
      </c>
      <c r="E114" s="5" t="str">
        <f>TEXT(Tabella2[[#This Row],[codice_pubblicazione_bando]],0)</f>
        <v>3008355</v>
      </c>
      <c r="F114" s="5" t="s">
        <v>23</v>
      </c>
      <c r="G114" s="1">
        <v>21600000000</v>
      </c>
      <c r="H114" s="1" t="str">
        <f>TEXT(Tabella2[[#This Row],[importo_gara]],0)</f>
        <v>21600000000</v>
      </c>
      <c r="I114" s="1">
        <v>1</v>
      </c>
      <c r="J114" s="5" t="s">
        <v>223</v>
      </c>
      <c r="K114" s="5" t="s">
        <v>224</v>
      </c>
      <c r="L114" s="1">
        <v>4733051009</v>
      </c>
      <c r="M114" s="1" t="str">
        <f>TEXT(Tabella2[[#This Row],[codice_fiscale_stazione_appaltante]],0)</f>
        <v>4733051009</v>
      </c>
      <c r="N114" s="5" t="s">
        <v>225</v>
      </c>
      <c r="O114" s="5" t="s">
        <v>28</v>
      </c>
      <c r="P114" s="1">
        <v>12058091</v>
      </c>
      <c r="Q114" s="1" t="str">
        <f>TEXT(Tabella2[[#This Row],[codice_istat_stazione_appaltante]],0)</f>
        <v>12058091</v>
      </c>
      <c r="R114" s="5" t="s">
        <v>24</v>
      </c>
      <c r="S114" s="5" t="s">
        <v>358</v>
      </c>
      <c r="T114" s="5" t="s">
        <v>359</v>
      </c>
      <c r="U114" s="8" t="s">
        <v>26</v>
      </c>
      <c r="V114" s="5" t="s">
        <v>399</v>
      </c>
      <c r="W114" s="1">
        <v>21600000000</v>
      </c>
      <c r="X114" s="1" t="str">
        <f>TEXT(Tabella2[[#This Row],[imp_lotto]],0)</f>
        <v>21600000000</v>
      </c>
      <c r="Y114" s="1" t="str">
        <f>Tabella2[[#This Row],[cig]]</f>
        <v>867469371E</v>
      </c>
      <c r="Z114" s="1" t="str">
        <f>TEXT(Tabella2[[#This Row],[fattura]],0)</f>
        <v>867469371E</v>
      </c>
      <c r="AA114" s="5" t="s">
        <v>27</v>
      </c>
      <c r="AB114" s="5" t="str">
        <f t="shared" si="13"/>
        <v>5013925</v>
      </c>
      <c r="AC114" s="5" t="str">
        <f>TEXT(Tabella2[[#This Row],[codice_pubblicazione_esito]],0)</f>
        <v>5013925</v>
      </c>
      <c r="AD114" s="6">
        <f>Tabella2[[#This Row],[data_scadenza_gara]]-90</f>
        <v>44318.083333333336</v>
      </c>
      <c r="AE114" s="6">
        <f>Tabella2[[#This Row],[data_pubblicazione_esito]]-30</f>
        <v>44408.083333333336</v>
      </c>
      <c r="AF114" s="6">
        <v>44438.083333333336</v>
      </c>
      <c r="AG114" s="6">
        <v>44389.083333333336</v>
      </c>
      <c r="AH114" s="6">
        <v>44453.404405682872</v>
      </c>
      <c r="AI114" s="5" t="s">
        <v>25</v>
      </c>
      <c r="AJ114" s="16">
        <f t="shared" si="14"/>
        <v>315085120</v>
      </c>
      <c r="AK114" s="5" t="str">
        <f t="shared" si="15"/>
        <v>315085120</v>
      </c>
      <c r="AL114" s="5" t="s">
        <v>360</v>
      </c>
      <c r="AM114" s="11" t="s">
        <v>284</v>
      </c>
      <c r="AN114" s="23" t="str">
        <f>TEXT(Tabella2[[#This Row],[cf_aggiudicatario]],0)</f>
        <v>1260340482</v>
      </c>
      <c r="AO114" s="13" t="str">
        <f>_xlfn.CONCAT(Tabella2[[#This Row],[cig]],"-",Tabella2[[#This Row],[cf_aggiudicatario]])</f>
        <v>867469371E-01260340482</v>
      </c>
    </row>
  </sheetData>
  <phoneticPr fontId="3" type="noConversion"/>
  <pageMargins left="0.7" right="0.7" top="0.75" bottom="0.75" header="0.3" footer="0.3"/>
  <ignoredErrors>
    <ignoredError sqref="AM3:AM114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D48135-DE28-40B2-9D2D-3A1C22E989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Ridotto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</dc:creator>
  <cp:lastModifiedBy>Microsoft Office User</cp:lastModifiedBy>
  <dcterms:created xsi:type="dcterms:W3CDTF">2022-02-19T18:47:10Z</dcterms:created>
  <dcterms:modified xsi:type="dcterms:W3CDTF">2022-02-26T11:58:56Z</dcterms:modified>
</cp:coreProperties>
</file>