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GHP\Projects\UF2C - GNSS Monitoring\"/>
    </mc:Choice>
  </mc:AlternateContent>
  <xr:revisionPtr revIDLastSave="0" documentId="13_ncr:1_{F844F8D6-4995-44D5-B92A-C4A765E2BC16}" xr6:coauthVersionLast="45" xr6:coauthVersionMax="45" xr10:uidLastSave="{00000000-0000-0000-0000-000000000000}"/>
  <bookViews>
    <workbookView xWindow="885" yWindow="405" windowWidth="27075" windowHeight="13935" firstSheet="2" activeTab="8" xr2:uid="{685D5523-D9FE-449C-A44A-E6ED7F86D685}"/>
  </bookViews>
  <sheets>
    <sheet name="GPS Monitoring Inital A" sheetId="8" r:id="rId1"/>
    <sheet name="12-8-18_A" sheetId="6" r:id="rId2"/>
    <sheet name="6-5-19_A" sheetId="9" r:id="rId3"/>
    <sheet name="GPS Monitoring Inital B" sheetId="5" r:id="rId4"/>
    <sheet name="3-11-12-19_B" sheetId="3" r:id="rId5"/>
    <sheet name="3-11-12-19-B-TURN" sheetId="11" r:id="rId6"/>
    <sheet name="4-30-19_B" sheetId="4" r:id="rId7"/>
    <sheet name="6-5-19_B" sheetId="7" r:id="rId8"/>
    <sheet name="6-5-19_B_REDO" sheetId="10" r:id="rId9"/>
    <sheet name="11-18-19_B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0" l="1"/>
  <c r="S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28" i="10"/>
  <c r="D30" i="7"/>
  <c r="T28" i="10"/>
  <c r="G13" i="5"/>
  <c r="J164" i="5"/>
  <c r="H164" i="5"/>
  <c r="G164" i="5"/>
  <c r="J163" i="5"/>
  <c r="H163" i="5"/>
  <c r="G163" i="5"/>
  <c r="J162" i="5"/>
  <c r="H162" i="5"/>
  <c r="G162" i="5"/>
  <c r="J161" i="5"/>
  <c r="H161" i="5"/>
  <c r="I161" i="5" s="1"/>
  <c r="G161" i="5"/>
  <c r="J160" i="5"/>
  <c r="H160" i="5"/>
  <c r="G160" i="5"/>
  <c r="J156" i="5"/>
  <c r="H156" i="5"/>
  <c r="G156" i="5"/>
  <c r="J155" i="5"/>
  <c r="H155" i="5"/>
  <c r="G155" i="5"/>
  <c r="J154" i="5"/>
  <c r="H154" i="5"/>
  <c r="I154" i="5" s="1"/>
  <c r="G154" i="5"/>
  <c r="J153" i="5"/>
  <c r="H153" i="5"/>
  <c r="G153" i="5"/>
  <c r="J152" i="5"/>
  <c r="H152" i="5"/>
  <c r="G152" i="5"/>
  <c r="J148" i="5"/>
  <c r="H148" i="5"/>
  <c r="G148" i="5"/>
  <c r="J147" i="5"/>
  <c r="H147" i="5"/>
  <c r="I147" i="5" s="1"/>
  <c r="G147" i="5"/>
  <c r="J146" i="5"/>
  <c r="H146" i="5"/>
  <c r="G146" i="5"/>
  <c r="J145" i="5"/>
  <c r="H145" i="5"/>
  <c r="G145" i="5"/>
  <c r="J144" i="5"/>
  <c r="H144" i="5"/>
  <c r="G144" i="5"/>
  <c r="J140" i="5"/>
  <c r="H140" i="5"/>
  <c r="I140" i="5" s="1"/>
  <c r="G140" i="5"/>
  <c r="J139" i="5"/>
  <c r="H139" i="5"/>
  <c r="G139" i="5"/>
  <c r="J138" i="5"/>
  <c r="H138" i="5"/>
  <c r="G138" i="5"/>
  <c r="J137" i="5"/>
  <c r="H137" i="5"/>
  <c r="G137" i="5"/>
  <c r="J136" i="5"/>
  <c r="H136" i="5"/>
  <c r="I136" i="5" s="1"/>
  <c r="G136" i="5"/>
  <c r="J132" i="5"/>
  <c r="H132" i="5"/>
  <c r="G132" i="5"/>
  <c r="J131" i="5"/>
  <c r="H131" i="5"/>
  <c r="G131" i="5"/>
  <c r="J130" i="5"/>
  <c r="H130" i="5"/>
  <c r="G130" i="5"/>
  <c r="J129" i="5"/>
  <c r="H129" i="5"/>
  <c r="I129" i="5" s="1"/>
  <c r="G129" i="5"/>
  <c r="J128" i="5"/>
  <c r="H128" i="5"/>
  <c r="G128" i="5"/>
  <c r="J124" i="5"/>
  <c r="H124" i="5"/>
  <c r="G124" i="5"/>
  <c r="J123" i="5"/>
  <c r="H123" i="5"/>
  <c r="G123" i="5"/>
  <c r="J122" i="5"/>
  <c r="H122" i="5"/>
  <c r="I122" i="5" s="1"/>
  <c r="G122" i="5"/>
  <c r="J121" i="5"/>
  <c r="H121" i="5"/>
  <c r="G121" i="5"/>
  <c r="J120" i="5"/>
  <c r="H120" i="5"/>
  <c r="G120" i="5"/>
  <c r="J116" i="5"/>
  <c r="H116" i="5"/>
  <c r="G116" i="5"/>
  <c r="J115" i="5"/>
  <c r="H115" i="5"/>
  <c r="I115" i="5" s="1"/>
  <c r="G115" i="5"/>
  <c r="J114" i="5"/>
  <c r="H114" i="5"/>
  <c r="G114" i="5"/>
  <c r="J113" i="5"/>
  <c r="H113" i="5"/>
  <c r="G113" i="5"/>
  <c r="J112" i="5"/>
  <c r="H112" i="5"/>
  <c r="G112" i="5"/>
  <c r="J108" i="5"/>
  <c r="H108" i="5"/>
  <c r="I108" i="5" s="1"/>
  <c r="G108" i="5"/>
  <c r="J107" i="5"/>
  <c r="H107" i="5"/>
  <c r="G107" i="5"/>
  <c r="J106" i="5"/>
  <c r="H106" i="5"/>
  <c r="G106" i="5"/>
  <c r="J105" i="5"/>
  <c r="H105" i="5"/>
  <c r="G105" i="5"/>
  <c r="J104" i="5"/>
  <c r="H104" i="5"/>
  <c r="I104" i="5" s="1"/>
  <c r="G104" i="5"/>
  <c r="J100" i="5"/>
  <c r="H100" i="5"/>
  <c r="G100" i="5"/>
  <c r="J99" i="5"/>
  <c r="H99" i="5"/>
  <c r="G99" i="5"/>
  <c r="J98" i="5"/>
  <c r="H98" i="5"/>
  <c r="G98" i="5"/>
  <c r="J97" i="5"/>
  <c r="H97" i="5"/>
  <c r="I97" i="5" s="1"/>
  <c r="G97" i="5"/>
  <c r="J96" i="5"/>
  <c r="H96" i="5"/>
  <c r="G96" i="5"/>
  <c r="J92" i="5"/>
  <c r="H92" i="5"/>
  <c r="G92" i="5"/>
  <c r="J91" i="5"/>
  <c r="H91" i="5"/>
  <c r="G91" i="5"/>
  <c r="J90" i="5"/>
  <c r="H90" i="5"/>
  <c r="I90" i="5" s="1"/>
  <c r="G90" i="5"/>
  <c r="J89" i="5"/>
  <c r="H89" i="5"/>
  <c r="G89" i="5"/>
  <c r="J88" i="5"/>
  <c r="H88" i="5"/>
  <c r="G88" i="5"/>
  <c r="J84" i="5"/>
  <c r="H84" i="5"/>
  <c r="G84" i="5"/>
  <c r="J83" i="5"/>
  <c r="H83" i="5"/>
  <c r="I83" i="5" s="1"/>
  <c r="G83" i="5"/>
  <c r="J82" i="5"/>
  <c r="H82" i="5"/>
  <c r="G82" i="5"/>
  <c r="J81" i="5"/>
  <c r="H81" i="5"/>
  <c r="G81" i="5"/>
  <c r="J80" i="5"/>
  <c r="H80" i="5"/>
  <c r="I80" i="5" s="1"/>
  <c r="G80" i="5"/>
  <c r="J76" i="5"/>
  <c r="H76" i="5"/>
  <c r="I76" i="5" s="1"/>
  <c r="G76" i="5"/>
  <c r="J75" i="5"/>
  <c r="H75" i="5"/>
  <c r="G75" i="5"/>
  <c r="J74" i="5"/>
  <c r="H74" i="5"/>
  <c r="G74" i="5"/>
  <c r="J73" i="5"/>
  <c r="H73" i="5"/>
  <c r="G73" i="5"/>
  <c r="J72" i="5"/>
  <c r="H72" i="5"/>
  <c r="I72" i="5" s="1"/>
  <c r="G72" i="5"/>
  <c r="J68" i="5"/>
  <c r="H68" i="5"/>
  <c r="G68" i="5"/>
  <c r="J67" i="5"/>
  <c r="H67" i="5"/>
  <c r="G67" i="5"/>
  <c r="J66" i="5"/>
  <c r="H66" i="5"/>
  <c r="G66" i="5"/>
  <c r="J65" i="5"/>
  <c r="H65" i="5"/>
  <c r="I65" i="5" s="1"/>
  <c r="G65" i="5"/>
  <c r="J64" i="5"/>
  <c r="H64" i="5"/>
  <c r="G64" i="5"/>
  <c r="J60" i="5"/>
  <c r="H60" i="5"/>
  <c r="G60" i="5"/>
  <c r="J59" i="5"/>
  <c r="H59" i="5"/>
  <c r="G59" i="5"/>
  <c r="J58" i="5"/>
  <c r="H58" i="5"/>
  <c r="I58" i="5" s="1"/>
  <c r="G58" i="5"/>
  <c r="J57" i="5"/>
  <c r="H57" i="5"/>
  <c r="G57" i="5"/>
  <c r="J56" i="5"/>
  <c r="H56" i="5"/>
  <c r="G56" i="5"/>
  <c r="J52" i="5"/>
  <c r="H52" i="5"/>
  <c r="I52" i="5" s="1"/>
  <c r="G52" i="5"/>
  <c r="J51" i="5"/>
  <c r="H51" i="5"/>
  <c r="I51" i="5" s="1"/>
  <c r="G51" i="5"/>
  <c r="J50" i="5"/>
  <c r="H50" i="5"/>
  <c r="G50" i="5"/>
  <c r="J49" i="5"/>
  <c r="H49" i="5"/>
  <c r="G49" i="5"/>
  <c r="J48" i="5"/>
  <c r="H48" i="5"/>
  <c r="G48" i="5"/>
  <c r="J44" i="5"/>
  <c r="H44" i="5"/>
  <c r="I44" i="5" s="1"/>
  <c r="G44" i="5"/>
  <c r="J43" i="5"/>
  <c r="H43" i="5"/>
  <c r="G43" i="5"/>
  <c r="J42" i="5"/>
  <c r="H42" i="5"/>
  <c r="G42" i="5"/>
  <c r="J41" i="5"/>
  <c r="H41" i="5"/>
  <c r="I41" i="5" s="1"/>
  <c r="G41" i="5"/>
  <c r="J40" i="5"/>
  <c r="H40" i="5"/>
  <c r="I40" i="5" s="1"/>
  <c r="G40" i="5"/>
  <c r="J36" i="5"/>
  <c r="H36" i="5"/>
  <c r="G36" i="5"/>
  <c r="J35" i="5"/>
  <c r="H35" i="5"/>
  <c r="G35" i="5"/>
  <c r="J34" i="5"/>
  <c r="H34" i="5"/>
  <c r="I34" i="5" s="1"/>
  <c r="G34" i="5"/>
  <c r="J33" i="5"/>
  <c r="H33" i="5"/>
  <c r="G33" i="5"/>
  <c r="J32" i="5"/>
  <c r="H32" i="5"/>
  <c r="G32" i="5"/>
  <c r="J20" i="5"/>
  <c r="H20" i="5"/>
  <c r="I20" i="5" s="1"/>
  <c r="G20" i="5"/>
  <c r="J19" i="5"/>
  <c r="H19" i="5"/>
  <c r="I19" i="5" s="1"/>
  <c r="G19" i="5"/>
  <c r="J18" i="5"/>
  <c r="H18" i="5"/>
  <c r="G18" i="5"/>
  <c r="J17" i="5"/>
  <c r="H17" i="5"/>
  <c r="G17" i="5"/>
  <c r="J16" i="5"/>
  <c r="H16" i="5"/>
  <c r="G16" i="5"/>
  <c r="J12" i="5"/>
  <c r="H12" i="5"/>
  <c r="I12" i="5" s="1"/>
  <c r="G12" i="5"/>
  <c r="J11" i="5"/>
  <c r="H11" i="5"/>
  <c r="I11" i="5" s="1"/>
  <c r="G11" i="5"/>
  <c r="J10" i="5"/>
  <c r="H10" i="5"/>
  <c r="G10" i="5"/>
  <c r="J9" i="5"/>
  <c r="H9" i="5"/>
  <c r="I9" i="5" s="1"/>
  <c r="G9" i="5"/>
  <c r="J8" i="5"/>
  <c r="H8" i="5"/>
  <c r="I8" i="5" s="1"/>
  <c r="G8" i="5"/>
  <c r="J28" i="5"/>
  <c r="H28" i="5"/>
  <c r="G28" i="5"/>
  <c r="J27" i="5"/>
  <c r="H27" i="5"/>
  <c r="G27" i="5"/>
  <c r="J26" i="5"/>
  <c r="H26" i="5"/>
  <c r="G26" i="5"/>
  <c r="J25" i="5"/>
  <c r="H25" i="5"/>
  <c r="G25" i="5"/>
  <c r="G24" i="5"/>
  <c r="J21" i="5"/>
  <c r="H21" i="5"/>
  <c r="G21" i="5"/>
  <c r="I57" i="5" l="1"/>
  <c r="I96" i="5"/>
  <c r="I146" i="5"/>
  <c r="I35" i="5"/>
  <c r="I32" i="5"/>
  <c r="I68" i="5"/>
  <c r="I107" i="5"/>
  <c r="I105" i="5"/>
  <c r="I116" i="5"/>
  <c r="I130" i="5"/>
  <c r="I144" i="5"/>
  <c r="I155" i="5"/>
  <c r="I82" i="5"/>
  <c r="I121" i="5"/>
  <c r="I43" i="5"/>
  <c r="I132" i="5"/>
  <c r="I160" i="5"/>
  <c r="I36" i="5"/>
  <c r="I18" i="5"/>
  <c r="I64" i="5"/>
  <c r="I100" i="5"/>
  <c r="I114" i="5"/>
  <c r="I153" i="5"/>
  <c r="I164" i="5"/>
  <c r="I10" i="5"/>
  <c r="I42" i="5"/>
  <c r="I56" i="5"/>
  <c r="I67" i="5"/>
  <c r="I81" i="5"/>
  <c r="I92" i="5"/>
  <c r="I106" i="5"/>
  <c r="I120" i="5"/>
  <c r="I131" i="5"/>
  <c r="I145" i="5"/>
  <c r="I156" i="5"/>
  <c r="I50" i="5"/>
  <c r="I89" i="5"/>
  <c r="I139" i="5"/>
  <c r="I16" i="5"/>
  <c r="I48" i="5"/>
  <c r="I59" i="5"/>
  <c r="I73" i="5"/>
  <c r="I84" i="5"/>
  <c r="I98" i="5"/>
  <c r="I112" i="5"/>
  <c r="I123" i="5"/>
  <c r="I137" i="5"/>
  <c r="I148" i="5"/>
  <c r="I162" i="5"/>
  <c r="L67" i="5"/>
  <c r="I75" i="5"/>
  <c r="I128" i="5"/>
  <c r="L11" i="5"/>
  <c r="M11" i="5" s="1"/>
  <c r="I17" i="5"/>
  <c r="I33" i="5"/>
  <c r="I49" i="5"/>
  <c r="I60" i="5"/>
  <c r="I66" i="5"/>
  <c r="I74" i="5"/>
  <c r="I88" i="5"/>
  <c r="I91" i="5"/>
  <c r="I99" i="5"/>
  <c r="I113" i="5"/>
  <c r="I124" i="5"/>
  <c r="I138" i="5"/>
  <c r="I152" i="5"/>
  <c r="I163" i="5"/>
  <c r="N28" i="10"/>
  <c r="M25" i="12"/>
  <c r="M24" i="12"/>
  <c r="M23" i="12"/>
  <c r="L2" i="4" l="1"/>
  <c r="N2" i="4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29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29" i="3"/>
  <c r="G30" i="12"/>
  <c r="D30" i="12"/>
  <c r="D32" i="12"/>
  <c r="E33" i="12"/>
  <c r="E34" i="12"/>
  <c r="D36" i="12"/>
  <c r="E37" i="12"/>
  <c r="E38" i="12"/>
  <c r="D40" i="12"/>
  <c r="E41" i="12"/>
  <c r="E42" i="12"/>
  <c r="D44" i="12"/>
  <c r="E45" i="12"/>
  <c r="E46" i="12"/>
  <c r="D48" i="12"/>
  <c r="E49" i="12"/>
  <c r="F31" i="12"/>
  <c r="F32" i="12"/>
  <c r="F35" i="12"/>
  <c r="F39" i="12"/>
  <c r="F40" i="12"/>
  <c r="F43" i="12"/>
  <c r="F47" i="12"/>
  <c r="F48" i="12"/>
  <c r="E30" i="12"/>
  <c r="E32" i="7"/>
  <c r="E33" i="7"/>
  <c r="E34" i="7"/>
  <c r="F34" i="7"/>
  <c r="D35" i="7"/>
  <c r="D36" i="7"/>
  <c r="D37" i="7"/>
  <c r="F38" i="7"/>
  <c r="E40" i="7"/>
  <c r="E41" i="7"/>
  <c r="E42" i="7"/>
  <c r="F42" i="7"/>
  <c r="D43" i="7"/>
  <c r="D44" i="7"/>
  <c r="D45" i="7"/>
  <c r="F46" i="7"/>
  <c r="E48" i="7"/>
  <c r="E49" i="7"/>
  <c r="F30" i="7"/>
  <c r="D31" i="4"/>
  <c r="E31" i="4"/>
  <c r="D32" i="4"/>
  <c r="D33" i="4"/>
  <c r="F33" i="4"/>
  <c r="D34" i="4"/>
  <c r="F34" i="4"/>
  <c r="F35" i="4"/>
  <c r="E36" i="4"/>
  <c r="F36" i="4"/>
  <c r="E37" i="4"/>
  <c r="E38" i="4"/>
  <c r="D39" i="4"/>
  <c r="E39" i="4"/>
  <c r="D40" i="4"/>
  <c r="D41" i="4"/>
  <c r="F41" i="4"/>
  <c r="D42" i="4"/>
  <c r="F42" i="4"/>
  <c r="F43" i="4"/>
  <c r="E44" i="4"/>
  <c r="F44" i="4"/>
  <c r="E45" i="4"/>
  <c r="E46" i="4"/>
  <c r="D47" i="4"/>
  <c r="E47" i="4"/>
  <c r="D48" i="4"/>
  <c r="D49" i="4"/>
  <c r="F49" i="4"/>
  <c r="F30" i="4"/>
  <c r="G31" i="4"/>
  <c r="H31" i="4"/>
  <c r="I31" i="4"/>
  <c r="F31" i="4" s="1"/>
  <c r="G32" i="4"/>
  <c r="H32" i="4"/>
  <c r="E32" i="4" s="1"/>
  <c r="I32" i="4"/>
  <c r="F32" i="4" s="1"/>
  <c r="G33" i="4"/>
  <c r="H33" i="4"/>
  <c r="E33" i="4" s="1"/>
  <c r="I33" i="4"/>
  <c r="G34" i="4"/>
  <c r="H34" i="4"/>
  <c r="E34" i="4" s="1"/>
  <c r="I34" i="4"/>
  <c r="G35" i="4"/>
  <c r="D35" i="4" s="1"/>
  <c r="H35" i="4"/>
  <c r="E35" i="4" s="1"/>
  <c r="I35" i="4"/>
  <c r="G36" i="4"/>
  <c r="D36" i="4" s="1"/>
  <c r="H36" i="4"/>
  <c r="I36" i="4"/>
  <c r="G37" i="4"/>
  <c r="D37" i="4" s="1"/>
  <c r="H37" i="4"/>
  <c r="I37" i="4"/>
  <c r="F37" i="4" s="1"/>
  <c r="G38" i="4"/>
  <c r="D38" i="4" s="1"/>
  <c r="H38" i="4"/>
  <c r="I38" i="4"/>
  <c r="F38" i="4" s="1"/>
  <c r="G39" i="4"/>
  <c r="H39" i="4"/>
  <c r="I39" i="4"/>
  <c r="F39" i="4" s="1"/>
  <c r="G40" i="4"/>
  <c r="H40" i="4"/>
  <c r="E40" i="4" s="1"/>
  <c r="I40" i="4"/>
  <c r="F40" i="4" s="1"/>
  <c r="G41" i="4"/>
  <c r="H41" i="4"/>
  <c r="E41" i="4" s="1"/>
  <c r="I41" i="4"/>
  <c r="G42" i="4"/>
  <c r="H42" i="4"/>
  <c r="E42" i="4" s="1"/>
  <c r="I42" i="4"/>
  <c r="G43" i="4"/>
  <c r="D43" i="4" s="1"/>
  <c r="H43" i="4"/>
  <c r="E43" i="4" s="1"/>
  <c r="I43" i="4"/>
  <c r="G44" i="4"/>
  <c r="D44" i="4" s="1"/>
  <c r="H44" i="4"/>
  <c r="I44" i="4"/>
  <c r="G45" i="4"/>
  <c r="D45" i="4" s="1"/>
  <c r="H45" i="4"/>
  <c r="I45" i="4"/>
  <c r="F45" i="4" s="1"/>
  <c r="G46" i="4"/>
  <c r="D46" i="4" s="1"/>
  <c r="H46" i="4"/>
  <c r="I46" i="4"/>
  <c r="F46" i="4" s="1"/>
  <c r="G47" i="4"/>
  <c r="H47" i="4"/>
  <c r="I47" i="4"/>
  <c r="F47" i="4" s="1"/>
  <c r="G48" i="4"/>
  <c r="H48" i="4"/>
  <c r="E48" i="4" s="1"/>
  <c r="I48" i="4"/>
  <c r="F48" i="4" s="1"/>
  <c r="G49" i="4"/>
  <c r="H49" i="4"/>
  <c r="E49" i="4" s="1"/>
  <c r="I49" i="4"/>
  <c r="I30" i="4"/>
  <c r="H30" i="4"/>
  <c r="E30" i="4" s="1"/>
  <c r="G30" i="4"/>
  <c r="D30" i="4" s="1"/>
  <c r="I49" i="7"/>
  <c r="F49" i="7" s="1"/>
  <c r="H49" i="7"/>
  <c r="G49" i="7"/>
  <c r="D49" i="7" s="1"/>
  <c r="C49" i="7"/>
  <c r="I48" i="7"/>
  <c r="F48" i="7" s="1"/>
  <c r="H48" i="7"/>
  <c r="G48" i="7"/>
  <c r="D48" i="7" s="1"/>
  <c r="C48" i="7"/>
  <c r="I47" i="7"/>
  <c r="F47" i="7" s="1"/>
  <c r="H47" i="7"/>
  <c r="E47" i="7" s="1"/>
  <c r="G47" i="7"/>
  <c r="D47" i="7" s="1"/>
  <c r="C47" i="7"/>
  <c r="I46" i="7"/>
  <c r="H46" i="7"/>
  <c r="E46" i="7" s="1"/>
  <c r="G46" i="7"/>
  <c r="D46" i="7" s="1"/>
  <c r="C46" i="7"/>
  <c r="I45" i="7"/>
  <c r="F45" i="7" s="1"/>
  <c r="H45" i="7"/>
  <c r="E45" i="7" s="1"/>
  <c r="G45" i="7"/>
  <c r="C45" i="7"/>
  <c r="I44" i="7"/>
  <c r="F44" i="7" s="1"/>
  <c r="H44" i="7"/>
  <c r="E44" i="7" s="1"/>
  <c r="G44" i="7"/>
  <c r="C44" i="7"/>
  <c r="I43" i="7"/>
  <c r="F43" i="7" s="1"/>
  <c r="H43" i="7"/>
  <c r="E43" i="7" s="1"/>
  <c r="G43" i="7"/>
  <c r="C43" i="7"/>
  <c r="I42" i="7"/>
  <c r="H42" i="7"/>
  <c r="G42" i="7"/>
  <c r="D42" i="7" s="1"/>
  <c r="C42" i="7"/>
  <c r="I41" i="7"/>
  <c r="F41" i="7" s="1"/>
  <c r="H41" i="7"/>
  <c r="G41" i="7"/>
  <c r="D41" i="7" s="1"/>
  <c r="C41" i="7"/>
  <c r="I40" i="7"/>
  <c r="F40" i="7" s="1"/>
  <c r="H40" i="7"/>
  <c r="G40" i="7"/>
  <c r="D40" i="7" s="1"/>
  <c r="C40" i="7"/>
  <c r="I39" i="7"/>
  <c r="F39" i="7" s="1"/>
  <c r="H39" i="7"/>
  <c r="E39" i="7" s="1"/>
  <c r="G39" i="7"/>
  <c r="D39" i="7" s="1"/>
  <c r="C39" i="7"/>
  <c r="I38" i="7"/>
  <c r="H38" i="7"/>
  <c r="E38" i="7" s="1"/>
  <c r="G38" i="7"/>
  <c r="D38" i="7" s="1"/>
  <c r="C38" i="7"/>
  <c r="I37" i="7"/>
  <c r="F37" i="7" s="1"/>
  <c r="H37" i="7"/>
  <c r="E37" i="7" s="1"/>
  <c r="G37" i="7"/>
  <c r="C37" i="7"/>
  <c r="I36" i="7"/>
  <c r="F36" i="7" s="1"/>
  <c r="H36" i="7"/>
  <c r="E36" i="7" s="1"/>
  <c r="G36" i="7"/>
  <c r="C36" i="7"/>
  <c r="I35" i="7"/>
  <c r="F35" i="7" s="1"/>
  <c r="H35" i="7"/>
  <c r="E35" i="7" s="1"/>
  <c r="G35" i="7"/>
  <c r="C35" i="7"/>
  <c r="I34" i="7"/>
  <c r="H34" i="7"/>
  <c r="G34" i="7"/>
  <c r="D34" i="7" s="1"/>
  <c r="C34" i="7"/>
  <c r="I33" i="7"/>
  <c r="F33" i="7" s="1"/>
  <c r="H33" i="7"/>
  <c r="G33" i="7"/>
  <c r="D33" i="7" s="1"/>
  <c r="C33" i="7"/>
  <c r="I32" i="7"/>
  <c r="F32" i="7" s="1"/>
  <c r="H32" i="7"/>
  <c r="G32" i="7"/>
  <c r="D32" i="7" s="1"/>
  <c r="C32" i="7"/>
  <c r="I31" i="7"/>
  <c r="F31" i="7" s="1"/>
  <c r="H31" i="7"/>
  <c r="E31" i="7" s="1"/>
  <c r="G31" i="7"/>
  <c r="D31" i="7" s="1"/>
  <c r="C31" i="7"/>
  <c r="I30" i="7"/>
  <c r="H30" i="7"/>
  <c r="E30" i="7" s="1"/>
  <c r="G30" i="7"/>
  <c r="C30" i="7"/>
  <c r="G31" i="12"/>
  <c r="D31" i="12" s="1"/>
  <c r="H31" i="12"/>
  <c r="E31" i="12" s="1"/>
  <c r="G32" i="12"/>
  <c r="H32" i="12"/>
  <c r="E32" i="12" s="1"/>
  <c r="G33" i="12"/>
  <c r="D33" i="12" s="1"/>
  <c r="H33" i="12"/>
  <c r="G34" i="12"/>
  <c r="D34" i="12" s="1"/>
  <c r="H34" i="12"/>
  <c r="G35" i="12"/>
  <c r="D35" i="12" s="1"/>
  <c r="H35" i="12"/>
  <c r="E35" i="12" s="1"/>
  <c r="G36" i="12"/>
  <c r="H36" i="12"/>
  <c r="E36" i="12" s="1"/>
  <c r="G37" i="12"/>
  <c r="D37" i="12" s="1"/>
  <c r="H37" i="12"/>
  <c r="G38" i="12"/>
  <c r="D38" i="12" s="1"/>
  <c r="H38" i="12"/>
  <c r="G39" i="12"/>
  <c r="D39" i="12" s="1"/>
  <c r="H39" i="12"/>
  <c r="E39" i="12" s="1"/>
  <c r="G40" i="12"/>
  <c r="H40" i="12"/>
  <c r="E40" i="12" s="1"/>
  <c r="G41" i="12"/>
  <c r="D41" i="12" s="1"/>
  <c r="H41" i="12"/>
  <c r="G42" i="12"/>
  <c r="D42" i="12" s="1"/>
  <c r="H42" i="12"/>
  <c r="G43" i="12"/>
  <c r="D43" i="12" s="1"/>
  <c r="H43" i="12"/>
  <c r="E43" i="12" s="1"/>
  <c r="G44" i="12"/>
  <c r="H44" i="12"/>
  <c r="E44" i="12" s="1"/>
  <c r="G45" i="12"/>
  <c r="D45" i="12" s="1"/>
  <c r="H45" i="12"/>
  <c r="G46" i="12"/>
  <c r="D46" i="12" s="1"/>
  <c r="H46" i="12"/>
  <c r="G47" i="12"/>
  <c r="D47" i="12" s="1"/>
  <c r="H47" i="12"/>
  <c r="E47" i="12" s="1"/>
  <c r="G48" i="12"/>
  <c r="H48" i="12"/>
  <c r="E48" i="12" s="1"/>
  <c r="G49" i="12"/>
  <c r="D49" i="12" s="1"/>
  <c r="H49" i="12"/>
  <c r="H30" i="12"/>
  <c r="C30" i="12"/>
  <c r="I49" i="12"/>
  <c r="F49" i="12" s="1"/>
  <c r="C49" i="12"/>
  <c r="I48" i="12"/>
  <c r="C48" i="12"/>
  <c r="I47" i="12"/>
  <c r="C47" i="12"/>
  <c r="I46" i="12"/>
  <c r="F46" i="12" s="1"/>
  <c r="C46" i="12"/>
  <c r="I45" i="12"/>
  <c r="F45" i="12" s="1"/>
  <c r="C45" i="12"/>
  <c r="I44" i="12"/>
  <c r="F44" i="12" s="1"/>
  <c r="C44" i="12"/>
  <c r="I43" i="12"/>
  <c r="C43" i="12"/>
  <c r="I42" i="12"/>
  <c r="F42" i="12" s="1"/>
  <c r="C42" i="12"/>
  <c r="I41" i="12"/>
  <c r="F41" i="12" s="1"/>
  <c r="C41" i="12"/>
  <c r="I40" i="12"/>
  <c r="C40" i="12"/>
  <c r="I39" i="12"/>
  <c r="C39" i="12"/>
  <c r="I38" i="12"/>
  <c r="F38" i="12" s="1"/>
  <c r="C38" i="12"/>
  <c r="I37" i="12"/>
  <c r="F37" i="12" s="1"/>
  <c r="C37" i="12"/>
  <c r="I36" i="12"/>
  <c r="F36" i="12" s="1"/>
  <c r="C36" i="12"/>
  <c r="I35" i="12"/>
  <c r="C35" i="12"/>
  <c r="I34" i="12"/>
  <c r="F34" i="12" s="1"/>
  <c r="C34" i="12"/>
  <c r="I33" i="12"/>
  <c r="F33" i="12" s="1"/>
  <c r="C33" i="12"/>
  <c r="I32" i="12"/>
  <c r="C32" i="12"/>
  <c r="I31" i="12"/>
  <c r="C31" i="12"/>
  <c r="I30" i="12"/>
  <c r="F30" i="12" s="1"/>
  <c r="G9" i="8" l="1"/>
  <c r="N9" i="8" s="1"/>
  <c r="O3" i="12" l="1"/>
  <c r="P3" i="12"/>
  <c r="Q3" i="12"/>
  <c r="O4" i="12"/>
  <c r="P4" i="12"/>
  <c r="Q4" i="12"/>
  <c r="O5" i="12"/>
  <c r="P5" i="12"/>
  <c r="Q5" i="12"/>
  <c r="O6" i="12"/>
  <c r="P6" i="12"/>
  <c r="Q6" i="12"/>
  <c r="O7" i="12"/>
  <c r="P7" i="12"/>
  <c r="Q7" i="12"/>
  <c r="O8" i="12"/>
  <c r="P8" i="12"/>
  <c r="Q8" i="12"/>
  <c r="O9" i="12"/>
  <c r="P9" i="12"/>
  <c r="Q9" i="12"/>
  <c r="O10" i="12"/>
  <c r="P10" i="12"/>
  <c r="Q10" i="12"/>
  <c r="O11" i="12"/>
  <c r="P11" i="12"/>
  <c r="Q11" i="12"/>
  <c r="O12" i="12"/>
  <c r="P12" i="12"/>
  <c r="Q12" i="12"/>
  <c r="O13" i="12"/>
  <c r="P13" i="12"/>
  <c r="Q13" i="12"/>
  <c r="O14" i="12"/>
  <c r="P14" i="12"/>
  <c r="Q14" i="12"/>
  <c r="O15" i="12"/>
  <c r="P15" i="12"/>
  <c r="Q15" i="12"/>
  <c r="O16" i="12"/>
  <c r="P16" i="12"/>
  <c r="Q16" i="12"/>
  <c r="O17" i="12"/>
  <c r="P17" i="12"/>
  <c r="Q17" i="12"/>
  <c r="O18" i="12"/>
  <c r="P18" i="12"/>
  <c r="Q18" i="12"/>
  <c r="O19" i="12"/>
  <c r="P19" i="12"/>
  <c r="Q19" i="12"/>
  <c r="O20" i="12"/>
  <c r="P20" i="12"/>
  <c r="Q20" i="12"/>
  <c r="O21" i="12"/>
  <c r="P21" i="12"/>
  <c r="Q21" i="12"/>
  <c r="Q2" i="12"/>
  <c r="P2" i="12"/>
  <c r="O2" i="12"/>
  <c r="Y2" i="12" l="1"/>
  <c r="W2" i="12"/>
  <c r="W3" i="12"/>
  <c r="X3" i="12"/>
  <c r="Y3" i="12"/>
  <c r="W4" i="12"/>
  <c r="X4" i="12"/>
  <c r="Y4" i="12"/>
  <c r="W5" i="12"/>
  <c r="X5" i="12"/>
  <c r="Y5" i="12"/>
  <c r="W6" i="12"/>
  <c r="X6" i="12"/>
  <c r="Y6" i="12"/>
  <c r="W7" i="12"/>
  <c r="X7" i="12"/>
  <c r="Y7" i="12"/>
  <c r="W8" i="12"/>
  <c r="X8" i="12"/>
  <c r="Y8" i="12"/>
  <c r="W9" i="12"/>
  <c r="X9" i="12"/>
  <c r="Y9" i="12"/>
  <c r="W10" i="12"/>
  <c r="X10" i="12"/>
  <c r="Y10" i="12"/>
  <c r="W11" i="12"/>
  <c r="X11" i="12"/>
  <c r="Y11" i="12"/>
  <c r="W12" i="12"/>
  <c r="X12" i="12"/>
  <c r="Y12" i="12"/>
  <c r="W13" i="12"/>
  <c r="X13" i="12"/>
  <c r="Y13" i="12"/>
  <c r="W14" i="12"/>
  <c r="X14" i="12"/>
  <c r="Y14" i="12"/>
  <c r="W15" i="12"/>
  <c r="X15" i="12"/>
  <c r="Y15" i="12"/>
  <c r="W16" i="12"/>
  <c r="X16" i="12"/>
  <c r="Y16" i="12"/>
  <c r="W17" i="12"/>
  <c r="X17" i="12"/>
  <c r="Y17" i="12"/>
  <c r="W18" i="12"/>
  <c r="X18" i="12"/>
  <c r="Y18" i="12"/>
  <c r="W19" i="12"/>
  <c r="X19" i="12"/>
  <c r="Y19" i="12"/>
  <c r="W20" i="12"/>
  <c r="X20" i="12"/>
  <c r="Y20" i="12"/>
  <c r="W21" i="12"/>
  <c r="X21" i="12"/>
  <c r="Y21" i="12"/>
  <c r="X2" i="12"/>
  <c r="O23" i="7" a="1"/>
  <c r="O23" i="7" s="1"/>
  <c r="Y2" i="7"/>
  <c r="W2" i="10"/>
  <c r="P2" i="7"/>
  <c r="J13" i="5"/>
  <c r="J165" i="5"/>
  <c r="S165" i="5" s="1"/>
  <c r="H165" i="5"/>
  <c r="G165" i="5"/>
  <c r="N165" i="5" s="1"/>
  <c r="S164" i="5"/>
  <c r="P164" i="5"/>
  <c r="O164" i="5"/>
  <c r="N164" i="5"/>
  <c r="J157" i="5"/>
  <c r="P157" i="5" s="1"/>
  <c r="H157" i="5"/>
  <c r="O157" i="5" s="1"/>
  <c r="G157" i="5"/>
  <c r="N157" i="5" s="1"/>
  <c r="S156" i="5"/>
  <c r="O156" i="5"/>
  <c r="N156" i="5"/>
  <c r="J149" i="5"/>
  <c r="P149" i="5" s="1"/>
  <c r="H149" i="5"/>
  <c r="O149" i="5" s="1"/>
  <c r="G149" i="5"/>
  <c r="N149" i="5" s="1"/>
  <c r="S148" i="5"/>
  <c r="O148" i="5"/>
  <c r="N148" i="5"/>
  <c r="J141" i="5"/>
  <c r="P141" i="5" s="1"/>
  <c r="H141" i="5"/>
  <c r="O141" i="5" s="1"/>
  <c r="G141" i="5"/>
  <c r="N141" i="5" s="1"/>
  <c r="P140" i="5"/>
  <c r="O140" i="5"/>
  <c r="N140" i="5"/>
  <c r="J133" i="5"/>
  <c r="P133" i="5" s="1"/>
  <c r="H133" i="5"/>
  <c r="O133" i="5" s="1"/>
  <c r="G133" i="5"/>
  <c r="N133" i="5" s="1"/>
  <c r="S132" i="5"/>
  <c r="O132" i="5"/>
  <c r="N132" i="5"/>
  <c r="J125" i="5"/>
  <c r="P125" i="5" s="1"/>
  <c r="H125" i="5"/>
  <c r="G125" i="5"/>
  <c r="N125" i="5" s="1"/>
  <c r="P124" i="5"/>
  <c r="S124" i="5"/>
  <c r="O124" i="5"/>
  <c r="N124" i="5"/>
  <c r="J117" i="5"/>
  <c r="P117" i="5" s="1"/>
  <c r="H117" i="5"/>
  <c r="G117" i="5"/>
  <c r="N117" i="5" s="1"/>
  <c r="S116" i="5"/>
  <c r="O116" i="5"/>
  <c r="N116" i="5"/>
  <c r="J109" i="5"/>
  <c r="P109" i="5" s="1"/>
  <c r="H109" i="5"/>
  <c r="G109" i="5"/>
  <c r="N109" i="5" s="1"/>
  <c r="S108" i="5"/>
  <c r="O108" i="5"/>
  <c r="N108" i="5"/>
  <c r="J101" i="5"/>
  <c r="S101" i="5" s="1"/>
  <c r="H101" i="5"/>
  <c r="G101" i="5"/>
  <c r="N101" i="5" s="1"/>
  <c r="O100" i="5"/>
  <c r="S100" i="5"/>
  <c r="N100" i="5"/>
  <c r="J93" i="5"/>
  <c r="P93" i="5" s="1"/>
  <c r="H93" i="5"/>
  <c r="G93" i="5"/>
  <c r="N93" i="5" s="1"/>
  <c r="S92" i="5"/>
  <c r="O92" i="5"/>
  <c r="N92" i="5"/>
  <c r="J85" i="5"/>
  <c r="P85" i="5" s="1"/>
  <c r="H85" i="5"/>
  <c r="G85" i="5"/>
  <c r="N85" i="5" s="1"/>
  <c r="S84" i="5"/>
  <c r="O84" i="5"/>
  <c r="N84" i="5"/>
  <c r="J77" i="5"/>
  <c r="P77" i="5" s="1"/>
  <c r="H77" i="5"/>
  <c r="G77" i="5"/>
  <c r="N77" i="5" s="1"/>
  <c r="S76" i="5"/>
  <c r="O76" i="5"/>
  <c r="N76" i="5"/>
  <c r="J69" i="5"/>
  <c r="S69" i="5" s="1"/>
  <c r="H69" i="5"/>
  <c r="O69" i="5" s="1"/>
  <c r="G69" i="5"/>
  <c r="N69" i="5" s="1"/>
  <c r="S68" i="5"/>
  <c r="O68" i="5"/>
  <c r="N68" i="5"/>
  <c r="J61" i="5"/>
  <c r="P61" i="5" s="1"/>
  <c r="H61" i="5"/>
  <c r="G61" i="5"/>
  <c r="N61" i="5" s="1"/>
  <c r="S60" i="5"/>
  <c r="P60" i="5"/>
  <c r="O60" i="5"/>
  <c r="N60" i="5"/>
  <c r="J53" i="5"/>
  <c r="P53" i="5" s="1"/>
  <c r="H53" i="5"/>
  <c r="O53" i="5" s="1"/>
  <c r="G53" i="5"/>
  <c r="L53" i="5" s="1"/>
  <c r="M53" i="5" s="1"/>
  <c r="S52" i="5"/>
  <c r="O52" i="5"/>
  <c r="N52" i="5"/>
  <c r="J29" i="5"/>
  <c r="P29" i="5" s="1"/>
  <c r="H29" i="5"/>
  <c r="G29" i="5"/>
  <c r="N29" i="5" s="1"/>
  <c r="O28" i="5"/>
  <c r="S28" i="5"/>
  <c r="N28" i="5"/>
  <c r="J45" i="5"/>
  <c r="P45" i="5" s="1"/>
  <c r="H45" i="5"/>
  <c r="G45" i="5"/>
  <c r="N45" i="5" s="1"/>
  <c r="S44" i="5"/>
  <c r="N44" i="5"/>
  <c r="J37" i="5"/>
  <c r="S37" i="5" s="1"/>
  <c r="H37" i="5"/>
  <c r="G37" i="5"/>
  <c r="N37" i="5" s="1"/>
  <c r="S36" i="5"/>
  <c r="N36" i="5"/>
  <c r="P21" i="5"/>
  <c r="N21" i="5"/>
  <c r="P20" i="5"/>
  <c r="O20" i="5"/>
  <c r="S20" i="5"/>
  <c r="N20" i="5"/>
  <c r="N12" i="5"/>
  <c r="H13" i="5"/>
  <c r="I13" i="5" s="1"/>
  <c r="I93" i="5" l="1"/>
  <c r="R93" i="5" s="1"/>
  <c r="I85" i="5"/>
  <c r="I77" i="5"/>
  <c r="L109" i="5"/>
  <c r="M109" i="5" s="1"/>
  <c r="I45" i="5"/>
  <c r="L101" i="5"/>
  <c r="M101" i="5" s="1"/>
  <c r="L157" i="5"/>
  <c r="M157" i="5" s="1"/>
  <c r="P28" i="5"/>
  <c r="S85" i="5"/>
  <c r="O109" i="5"/>
  <c r="L44" i="5"/>
  <c r="M44" i="5" s="1"/>
  <c r="S140" i="5"/>
  <c r="I37" i="5"/>
  <c r="R37" i="5" s="1"/>
  <c r="P100" i="5"/>
  <c r="L117" i="5"/>
  <c r="M117" i="5" s="1"/>
  <c r="I165" i="5"/>
  <c r="R165" i="5" s="1"/>
  <c r="I61" i="5"/>
  <c r="R61" i="5" s="1"/>
  <c r="L164" i="5"/>
  <c r="M164" i="5" s="1"/>
  <c r="L165" i="5"/>
  <c r="M165" i="5" s="1"/>
  <c r="O165" i="5"/>
  <c r="P156" i="5"/>
  <c r="L156" i="5"/>
  <c r="M156" i="5" s="1"/>
  <c r="I157" i="5"/>
  <c r="P148" i="5"/>
  <c r="I149" i="5"/>
  <c r="Q149" i="5" s="1"/>
  <c r="L149" i="5"/>
  <c r="M149" i="5" s="1"/>
  <c r="I141" i="5"/>
  <c r="R141" i="5" s="1"/>
  <c r="L141" i="5"/>
  <c r="M141" i="5" s="1"/>
  <c r="I133" i="5"/>
  <c r="Q133" i="5" s="1"/>
  <c r="P132" i="5"/>
  <c r="L133" i="5"/>
  <c r="M133" i="5" s="1"/>
  <c r="I125" i="5"/>
  <c r="R125" i="5" s="1"/>
  <c r="L125" i="5"/>
  <c r="M125" i="5" s="1"/>
  <c r="O125" i="5"/>
  <c r="I117" i="5"/>
  <c r="R117" i="5" s="1"/>
  <c r="O117" i="5"/>
  <c r="P116" i="5"/>
  <c r="I109" i="5"/>
  <c r="R109" i="5" s="1"/>
  <c r="P108" i="5"/>
  <c r="I101" i="5"/>
  <c r="R101" i="5" s="1"/>
  <c r="O101" i="5"/>
  <c r="L93" i="5"/>
  <c r="M93" i="5" s="1"/>
  <c r="P92" i="5"/>
  <c r="O93" i="5"/>
  <c r="O85" i="5"/>
  <c r="P84" i="5"/>
  <c r="L85" i="5"/>
  <c r="M85" i="5" s="1"/>
  <c r="L77" i="5"/>
  <c r="M77" i="5" s="1"/>
  <c r="O77" i="5"/>
  <c r="S77" i="5"/>
  <c r="P76" i="5"/>
  <c r="P68" i="5"/>
  <c r="I69" i="5"/>
  <c r="R69" i="5" s="1"/>
  <c r="L69" i="5"/>
  <c r="M69" i="5" s="1"/>
  <c r="O61" i="5"/>
  <c r="L61" i="5"/>
  <c r="M61" i="5" s="1"/>
  <c r="N53" i="5"/>
  <c r="P52" i="5"/>
  <c r="I53" i="5"/>
  <c r="Q53" i="5" s="1"/>
  <c r="L45" i="5"/>
  <c r="M45" i="5" s="1"/>
  <c r="O45" i="5"/>
  <c r="O44" i="5"/>
  <c r="P44" i="5"/>
  <c r="L37" i="5"/>
  <c r="M37" i="5" s="1"/>
  <c r="L36" i="5"/>
  <c r="M36" i="5" s="1"/>
  <c r="P36" i="5"/>
  <c r="O37" i="5"/>
  <c r="O36" i="5"/>
  <c r="I29" i="5"/>
  <c r="Q29" i="5" s="1"/>
  <c r="L29" i="5"/>
  <c r="M29" i="5" s="1"/>
  <c r="L28" i="5"/>
  <c r="M28" i="5" s="1"/>
  <c r="O29" i="5"/>
  <c r="I21" i="5"/>
  <c r="R21" i="5" s="1"/>
  <c r="L21" i="5"/>
  <c r="M21" i="5" s="1"/>
  <c r="L20" i="5"/>
  <c r="M20" i="5" s="1"/>
  <c r="R45" i="5"/>
  <c r="Q45" i="5"/>
  <c r="R157" i="5"/>
  <c r="Q157" i="5"/>
  <c r="Q141" i="5"/>
  <c r="R85" i="5"/>
  <c r="Q85" i="5"/>
  <c r="Q37" i="5"/>
  <c r="R77" i="5"/>
  <c r="Q77" i="5"/>
  <c r="S53" i="5"/>
  <c r="S93" i="5"/>
  <c r="S45" i="5"/>
  <c r="S117" i="5"/>
  <c r="S141" i="5"/>
  <c r="S149" i="5"/>
  <c r="I28" i="5"/>
  <c r="S133" i="5"/>
  <c r="S29" i="5"/>
  <c r="S61" i="5"/>
  <c r="S109" i="5"/>
  <c r="S125" i="5"/>
  <c r="S157" i="5"/>
  <c r="P37" i="5"/>
  <c r="P69" i="5"/>
  <c r="L76" i="5"/>
  <c r="M76" i="5" s="1"/>
  <c r="L84" i="5"/>
  <c r="M84" i="5" s="1"/>
  <c r="L92" i="5"/>
  <c r="M92" i="5" s="1"/>
  <c r="L100" i="5"/>
  <c r="M100" i="5" s="1"/>
  <c r="P101" i="5"/>
  <c r="L108" i="5"/>
  <c r="M108" i="5" s="1"/>
  <c r="L116" i="5"/>
  <c r="M116" i="5" s="1"/>
  <c r="L124" i="5"/>
  <c r="M124" i="5" s="1"/>
  <c r="L132" i="5"/>
  <c r="M132" i="5" s="1"/>
  <c r="L140" i="5"/>
  <c r="M140" i="5" s="1"/>
  <c r="L148" i="5"/>
  <c r="M148" i="5" s="1"/>
  <c r="P165" i="5"/>
  <c r="L52" i="5"/>
  <c r="M52" i="5" s="1"/>
  <c r="L60" i="5"/>
  <c r="M60" i="5" s="1"/>
  <c r="L68" i="5"/>
  <c r="M68" i="5" s="1"/>
  <c r="S21" i="5"/>
  <c r="O21" i="5"/>
  <c r="R12" i="5"/>
  <c r="O12" i="5"/>
  <c r="L12" i="5"/>
  <c r="M12" i="5" s="1"/>
  <c r="F26" i="11"/>
  <c r="H28" i="11"/>
  <c r="H29" i="11"/>
  <c r="F33" i="11"/>
  <c r="F34" i="11"/>
  <c r="H36" i="11"/>
  <c r="H37" i="11"/>
  <c r="F41" i="11"/>
  <c r="F42" i="11"/>
  <c r="H44" i="11"/>
  <c r="A26" i="11"/>
  <c r="B26" i="11"/>
  <c r="C26" i="11"/>
  <c r="D26" i="11"/>
  <c r="G26" i="11" s="1"/>
  <c r="E26" i="11"/>
  <c r="H26" i="11" s="1"/>
  <c r="A27" i="11"/>
  <c r="B27" i="11"/>
  <c r="C27" i="11"/>
  <c r="F27" i="11" s="1"/>
  <c r="D27" i="11"/>
  <c r="G27" i="11" s="1"/>
  <c r="E27" i="11"/>
  <c r="H27" i="11" s="1"/>
  <c r="A28" i="11"/>
  <c r="B28" i="11"/>
  <c r="C28" i="11"/>
  <c r="F28" i="11" s="1"/>
  <c r="D28" i="11"/>
  <c r="G28" i="11" s="1"/>
  <c r="E28" i="11"/>
  <c r="A29" i="11"/>
  <c r="B29" i="11"/>
  <c r="C29" i="11"/>
  <c r="F29" i="11" s="1"/>
  <c r="D29" i="11"/>
  <c r="G29" i="11" s="1"/>
  <c r="E29" i="11"/>
  <c r="A30" i="11"/>
  <c r="B30" i="11"/>
  <c r="C30" i="11"/>
  <c r="F30" i="11" s="1"/>
  <c r="D30" i="11"/>
  <c r="G30" i="11" s="1"/>
  <c r="E30" i="11"/>
  <c r="H30" i="11" s="1"/>
  <c r="A31" i="11"/>
  <c r="B31" i="11"/>
  <c r="C31" i="11"/>
  <c r="F31" i="11" s="1"/>
  <c r="D31" i="11"/>
  <c r="G31" i="11" s="1"/>
  <c r="E31" i="11"/>
  <c r="H31" i="11" s="1"/>
  <c r="A32" i="11"/>
  <c r="B32" i="11"/>
  <c r="C32" i="11"/>
  <c r="F32" i="11" s="1"/>
  <c r="D32" i="11"/>
  <c r="G32" i="11" s="1"/>
  <c r="E32" i="11"/>
  <c r="H32" i="11" s="1"/>
  <c r="A33" i="11"/>
  <c r="B33" i="11"/>
  <c r="C33" i="11"/>
  <c r="D33" i="11"/>
  <c r="G33" i="11" s="1"/>
  <c r="E33" i="11"/>
  <c r="H33" i="11" s="1"/>
  <c r="A34" i="11"/>
  <c r="B34" i="11"/>
  <c r="C34" i="11"/>
  <c r="D34" i="11"/>
  <c r="G34" i="11" s="1"/>
  <c r="E34" i="11"/>
  <c r="H34" i="11" s="1"/>
  <c r="A35" i="11"/>
  <c r="B35" i="11"/>
  <c r="C35" i="11"/>
  <c r="F35" i="11" s="1"/>
  <c r="D35" i="11"/>
  <c r="G35" i="11" s="1"/>
  <c r="E35" i="11"/>
  <c r="H35" i="11" s="1"/>
  <c r="A36" i="11"/>
  <c r="B36" i="11"/>
  <c r="C36" i="11"/>
  <c r="F36" i="11" s="1"/>
  <c r="D36" i="11"/>
  <c r="G36" i="11" s="1"/>
  <c r="E36" i="11"/>
  <c r="A37" i="11"/>
  <c r="B37" i="11"/>
  <c r="C37" i="11"/>
  <c r="F37" i="11" s="1"/>
  <c r="D37" i="11"/>
  <c r="G37" i="11" s="1"/>
  <c r="E37" i="11"/>
  <c r="A38" i="11"/>
  <c r="B38" i="11"/>
  <c r="C38" i="11"/>
  <c r="F38" i="11" s="1"/>
  <c r="D38" i="11"/>
  <c r="G38" i="11" s="1"/>
  <c r="E38" i="11"/>
  <c r="H38" i="11" s="1"/>
  <c r="A39" i="11"/>
  <c r="B39" i="11"/>
  <c r="C39" i="11"/>
  <c r="F39" i="11" s="1"/>
  <c r="D39" i="11"/>
  <c r="G39" i="11" s="1"/>
  <c r="E39" i="11"/>
  <c r="H39" i="11" s="1"/>
  <c r="A40" i="11"/>
  <c r="B40" i="11"/>
  <c r="C40" i="11"/>
  <c r="F40" i="11" s="1"/>
  <c r="D40" i="11"/>
  <c r="G40" i="11" s="1"/>
  <c r="E40" i="11"/>
  <c r="H40" i="11" s="1"/>
  <c r="A41" i="11"/>
  <c r="B41" i="11"/>
  <c r="C41" i="11"/>
  <c r="D41" i="11"/>
  <c r="G41" i="11" s="1"/>
  <c r="E41" i="11"/>
  <c r="H41" i="11" s="1"/>
  <c r="A42" i="11"/>
  <c r="B42" i="11"/>
  <c r="C42" i="11"/>
  <c r="D42" i="11"/>
  <c r="G42" i="11" s="1"/>
  <c r="E42" i="11"/>
  <c r="H42" i="11" s="1"/>
  <c r="A43" i="11"/>
  <c r="B43" i="11"/>
  <c r="C43" i="11"/>
  <c r="F43" i="11" s="1"/>
  <c r="D43" i="11"/>
  <c r="G43" i="11" s="1"/>
  <c r="E43" i="11"/>
  <c r="H43" i="11" s="1"/>
  <c r="A44" i="11"/>
  <c r="B44" i="11"/>
  <c r="C44" i="11"/>
  <c r="F44" i="11" s="1"/>
  <c r="D44" i="11"/>
  <c r="G44" i="11" s="1"/>
  <c r="E44" i="11"/>
  <c r="D25" i="11"/>
  <c r="G25" i="11" s="1"/>
  <c r="E25" i="11"/>
  <c r="H25" i="11" s="1"/>
  <c r="C25" i="11"/>
  <c r="F25" i="11" s="1"/>
  <c r="B25" i="11"/>
  <c r="A25" i="11"/>
  <c r="Q93" i="5" l="1"/>
  <c r="Q125" i="5"/>
  <c r="Q165" i="5"/>
  <c r="R149" i="5"/>
  <c r="R29" i="5"/>
  <c r="Q61" i="5"/>
  <c r="R53" i="5"/>
  <c r="P12" i="5"/>
  <c r="S12" i="5"/>
  <c r="R133" i="5"/>
  <c r="Q117" i="5"/>
  <c r="Q109" i="5"/>
  <c r="Q101" i="5"/>
  <c r="Q69" i="5"/>
  <c r="Q21" i="5"/>
  <c r="R124" i="5"/>
  <c r="Q124" i="5"/>
  <c r="R60" i="5"/>
  <c r="Q60" i="5"/>
  <c r="R36" i="5"/>
  <c r="Q36" i="5"/>
  <c r="R108" i="5"/>
  <c r="Q108" i="5"/>
  <c r="R92" i="5"/>
  <c r="Q92" i="5"/>
  <c r="R164" i="5"/>
  <c r="Q164" i="5"/>
  <c r="R100" i="5"/>
  <c r="Q100" i="5"/>
  <c r="R84" i="5"/>
  <c r="Q84" i="5"/>
  <c r="R116" i="5"/>
  <c r="Q116" i="5"/>
  <c r="R156" i="5"/>
  <c r="Q156" i="5"/>
  <c r="R148" i="5"/>
  <c r="Q148" i="5"/>
  <c r="R140" i="5"/>
  <c r="Q140" i="5"/>
  <c r="R52" i="5"/>
  <c r="Q52" i="5"/>
  <c r="R44" i="5"/>
  <c r="Q44" i="5"/>
  <c r="R76" i="5"/>
  <c r="Q76" i="5"/>
  <c r="R68" i="5"/>
  <c r="Q68" i="5"/>
  <c r="R132" i="5"/>
  <c r="Q132" i="5"/>
  <c r="R28" i="5"/>
  <c r="Q28" i="5"/>
  <c r="R20" i="5"/>
  <c r="Q20" i="5"/>
  <c r="Q12" i="5"/>
  <c r="X2" i="7"/>
  <c r="W2" i="7"/>
  <c r="D28" i="10" l="1"/>
  <c r="M28" i="10" s="1"/>
  <c r="H28" i="10"/>
  <c r="G28" i="10"/>
  <c r="F29" i="10"/>
  <c r="S29" i="10" s="1"/>
  <c r="F30" i="10"/>
  <c r="S30" i="10" s="1"/>
  <c r="F31" i="10"/>
  <c r="S31" i="10" s="1"/>
  <c r="F32" i="10"/>
  <c r="S32" i="10" s="1"/>
  <c r="F33" i="10"/>
  <c r="S33" i="10" s="1"/>
  <c r="F34" i="10"/>
  <c r="S34" i="10" s="1"/>
  <c r="F35" i="10"/>
  <c r="S35" i="10" s="1"/>
  <c r="F36" i="10"/>
  <c r="S36" i="10" s="1"/>
  <c r="F37" i="10"/>
  <c r="S37" i="10" s="1"/>
  <c r="F38" i="10"/>
  <c r="S38" i="10" s="1"/>
  <c r="F39" i="10"/>
  <c r="S39" i="10" s="1"/>
  <c r="F40" i="10"/>
  <c r="S40" i="10" s="1"/>
  <c r="F41" i="10"/>
  <c r="S41" i="10" s="1"/>
  <c r="F42" i="10"/>
  <c r="S42" i="10" s="1"/>
  <c r="F43" i="10"/>
  <c r="S43" i="10" s="1"/>
  <c r="F44" i="10"/>
  <c r="S44" i="10" s="1"/>
  <c r="F45" i="10"/>
  <c r="S45" i="10" s="1"/>
  <c r="F46" i="10"/>
  <c r="S46" i="10" s="1"/>
  <c r="F47" i="10"/>
  <c r="S47" i="10" s="1"/>
  <c r="F28" i="10"/>
  <c r="I47" i="10"/>
  <c r="H47" i="10"/>
  <c r="G47" i="10"/>
  <c r="E47" i="10"/>
  <c r="P47" i="10" s="1"/>
  <c r="D47" i="10"/>
  <c r="M47" i="10" s="1"/>
  <c r="C47" i="10"/>
  <c r="I46" i="10"/>
  <c r="H46" i="10"/>
  <c r="G46" i="10"/>
  <c r="E46" i="10"/>
  <c r="P46" i="10" s="1"/>
  <c r="D46" i="10"/>
  <c r="M46" i="10" s="1"/>
  <c r="C46" i="10"/>
  <c r="I45" i="10"/>
  <c r="H45" i="10"/>
  <c r="G45" i="10"/>
  <c r="E45" i="10"/>
  <c r="P45" i="10" s="1"/>
  <c r="D45" i="10"/>
  <c r="M45" i="10" s="1"/>
  <c r="C45" i="10"/>
  <c r="I44" i="10"/>
  <c r="H44" i="10"/>
  <c r="G44" i="10"/>
  <c r="E44" i="10"/>
  <c r="P44" i="10" s="1"/>
  <c r="D44" i="10"/>
  <c r="M44" i="10" s="1"/>
  <c r="C44" i="10"/>
  <c r="I43" i="10"/>
  <c r="H43" i="10"/>
  <c r="G43" i="10"/>
  <c r="E43" i="10"/>
  <c r="P43" i="10" s="1"/>
  <c r="Q43" i="10" s="1"/>
  <c r="D43" i="10"/>
  <c r="M43" i="10" s="1"/>
  <c r="C43" i="10"/>
  <c r="I42" i="10"/>
  <c r="H42" i="10"/>
  <c r="G42" i="10"/>
  <c r="E42" i="10"/>
  <c r="P42" i="10" s="1"/>
  <c r="Q42" i="10" s="1"/>
  <c r="D42" i="10"/>
  <c r="M42" i="10" s="1"/>
  <c r="C42" i="10"/>
  <c r="I41" i="10"/>
  <c r="H41" i="10"/>
  <c r="G41" i="10"/>
  <c r="E41" i="10"/>
  <c r="P41" i="10" s="1"/>
  <c r="D41" i="10"/>
  <c r="M41" i="10" s="1"/>
  <c r="N41" i="10" s="1"/>
  <c r="C41" i="10"/>
  <c r="I40" i="10"/>
  <c r="H40" i="10"/>
  <c r="G40" i="10"/>
  <c r="E40" i="10"/>
  <c r="P40" i="10" s="1"/>
  <c r="D40" i="10"/>
  <c r="M40" i="10" s="1"/>
  <c r="C40" i="10"/>
  <c r="I39" i="10"/>
  <c r="H39" i="10"/>
  <c r="G39" i="10"/>
  <c r="E39" i="10"/>
  <c r="P39" i="10" s="1"/>
  <c r="D39" i="10"/>
  <c r="M39" i="10" s="1"/>
  <c r="C39" i="10"/>
  <c r="I38" i="10"/>
  <c r="H38" i="10"/>
  <c r="G38" i="10"/>
  <c r="E38" i="10"/>
  <c r="P38" i="10" s="1"/>
  <c r="D38" i="10"/>
  <c r="M38" i="10" s="1"/>
  <c r="C38" i="10"/>
  <c r="I37" i="10"/>
  <c r="H37" i="10"/>
  <c r="G37" i="10"/>
  <c r="E37" i="10"/>
  <c r="P37" i="10" s="1"/>
  <c r="D37" i="10"/>
  <c r="M37" i="10" s="1"/>
  <c r="C37" i="10"/>
  <c r="I36" i="10"/>
  <c r="H36" i="10"/>
  <c r="G36" i="10"/>
  <c r="E36" i="10"/>
  <c r="P36" i="10" s="1"/>
  <c r="D36" i="10"/>
  <c r="M36" i="10" s="1"/>
  <c r="C36" i="10"/>
  <c r="I35" i="10"/>
  <c r="H35" i="10"/>
  <c r="G35" i="10"/>
  <c r="E35" i="10"/>
  <c r="P35" i="10" s="1"/>
  <c r="Q35" i="10" s="1"/>
  <c r="D35" i="10"/>
  <c r="M35" i="10" s="1"/>
  <c r="C35" i="10"/>
  <c r="I34" i="10"/>
  <c r="H34" i="10"/>
  <c r="G34" i="10"/>
  <c r="E34" i="10"/>
  <c r="P34" i="10" s="1"/>
  <c r="Q34" i="10" s="1"/>
  <c r="D34" i="10"/>
  <c r="M34" i="10" s="1"/>
  <c r="C34" i="10"/>
  <c r="I33" i="10"/>
  <c r="H33" i="10"/>
  <c r="G33" i="10"/>
  <c r="E33" i="10"/>
  <c r="P33" i="10" s="1"/>
  <c r="D33" i="10"/>
  <c r="M33" i="10" s="1"/>
  <c r="N33" i="10" s="1"/>
  <c r="C33" i="10"/>
  <c r="I32" i="10"/>
  <c r="H32" i="10"/>
  <c r="G32" i="10"/>
  <c r="E32" i="10"/>
  <c r="P32" i="10" s="1"/>
  <c r="D32" i="10"/>
  <c r="M32" i="10" s="1"/>
  <c r="C32" i="10"/>
  <c r="I31" i="10"/>
  <c r="H31" i="10"/>
  <c r="G31" i="10"/>
  <c r="E31" i="10"/>
  <c r="P31" i="10" s="1"/>
  <c r="D31" i="10"/>
  <c r="M31" i="10" s="1"/>
  <c r="C31" i="10"/>
  <c r="I30" i="10"/>
  <c r="H30" i="10"/>
  <c r="G30" i="10"/>
  <c r="E30" i="10"/>
  <c r="P30" i="10" s="1"/>
  <c r="D30" i="10"/>
  <c r="M30" i="10" s="1"/>
  <c r="C30" i="10"/>
  <c r="I29" i="10"/>
  <c r="H29" i="10"/>
  <c r="G29" i="10"/>
  <c r="E29" i="10"/>
  <c r="P29" i="10" s="1"/>
  <c r="D29" i="10"/>
  <c r="M29" i="10" s="1"/>
  <c r="C29" i="10"/>
  <c r="I28" i="10"/>
  <c r="E28" i="10"/>
  <c r="P28" i="10" s="1"/>
  <c r="C28" i="10"/>
  <c r="W3" i="10"/>
  <c r="X3" i="10"/>
  <c r="Y3" i="10"/>
  <c r="W4" i="10"/>
  <c r="X4" i="10"/>
  <c r="Y4" i="10"/>
  <c r="W5" i="10"/>
  <c r="X5" i="10"/>
  <c r="Y5" i="10"/>
  <c r="W6" i="10"/>
  <c r="X6" i="10"/>
  <c r="Y6" i="10"/>
  <c r="W7" i="10"/>
  <c r="X7" i="10"/>
  <c r="Y7" i="10"/>
  <c r="W8" i="10"/>
  <c r="X8" i="10"/>
  <c r="Y8" i="10"/>
  <c r="W9" i="10"/>
  <c r="X9" i="10"/>
  <c r="Y9" i="10"/>
  <c r="W10" i="10"/>
  <c r="X10" i="10"/>
  <c r="Y10" i="10"/>
  <c r="W11" i="10"/>
  <c r="X11" i="10"/>
  <c r="Y11" i="10"/>
  <c r="W12" i="10"/>
  <c r="X12" i="10"/>
  <c r="Y12" i="10"/>
  <c r="W13" i="10"/>
  <c r="X13" i="10"/>
  <c r="Y13" i="10"/>
  <c r="W14" i="10"/>
  <c r="X14" i="10"/>
  <c r="Y14" i="10"/>
  <c r="W15" i="10"/>
  <c r="X15" i="10"/>
  <c r="Y15" i="10"/>
  <c r="W16" i="10"/>
  <c r="X16" i="10"/>
  <c r="Y16" i="10"/>
  <c r="W17" i="10"/>
  <c r="X17" i="10"/>
  <c r="Y17" i="10"/>
  <c r="W18" i="10"/>
  <c r="X18" i="10"/>
  <c r="Y18" i="10"/>
  <c r="W19" i="10"/>
  <c r="X19" i="10"/>
  <c r="Y19" i="10"/>
  <c r="W20" i="10"/>
  <c r="X20" i="10"/>
  <c r="Y20" i="10"/>
  <c r="W21" i="10"/>
  <c r="X21" i="10"/>
  <c r="Y21" i="10"/>
  <c r="X2" i="10"/>
  <c r="Y2" i="10"/>
  <c r="Z2" i="7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P3" i="10"/>
  <c r="P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P13" i="5"/>
  <c r="S163" i="5"/>
  <c r="N163" i="5"/>
  <c r="P155" i="5"/>
  <c r="S155" i="5"/>
  <c r="O155" i="5"/>
  <c r="N155" i="5"/>
  <c r="P147" i="5"/>
  <c r="S147" i="5"/>
  <c r="N147" i="5"/>
  <c r="P139" i="5"/>
  <c r="S139" i="5"/>
  <c r="O139" i="5"/>
  <c r="N139" i="5"/>
  <c r="S131" i="5"/>
  <c r="N131" i="5"/>
  <c r="P123" i="5"/>
  <c r="S123" i="5"/>
  <c r="O123" i="5"/>
  <c r="N123" i="5"/>
  <c r="L115" i="5"/>
  <c r="M115" i="5" s="1"/>
  <c r="S115" i="5"/>
  <c r="N115" i="5"/>
  <c r="S107" i="5"/>
  <c r="O107" i="5"/>
  <c r="N107" i="5"/>
  <c r="P99" i="5"/>
  <c r="L99" i="5"/>
  <c r="M99" i="5" s="1"/>
  <c r="S99" i="5"/>
  <c r="N99" i="5"/>
  <c r="S91" i="5"/>
  <c r="O91" i="5"/>
  <c r="N91" i="5"/>
  <c r="P83" i="5"/>
  <c r="S83" i="5"/>
  <c r="N83" i="5"/>
  <c r="P75" i="5"/>
  <c r="S75" i="5"/>
  <c r="O75" i="5"/>
  <c r="N75" i="5"/>
  <c r="P67" i="5"/>
  <c r="S67" i="5"/>
  <c r="N67" i="5"/>
  <c r="S59" i="5"/>
  <c r="O59" i="5"/>
  <c r="N59" i="5"/>
  <c r="S51" i="5"/>
  <c r="N51" i="5"/>
  <c r="P43" i="5"/>
  <c r="S43" i="5"/>
  <c r="O43" i="5"/>
  <c r="N43" i="5"/>
  <c r="S35" i="5"/>
  <c r="N35" i="5"/>
  <c r="P27" i="5"/>
  <c r="S27" i="5"/>
  <c r="O27" i="5"/>
  <c r="N27" i="5"/>
  <c r="L19" i="5"/>
  <c r="M19" i="5" s="1"/>
  <c r="S19" i="5"/>
  <c r="N19" i="5"/>
  <c r="N13" i="5"/>
  <c r="L147" i="5" l="1"/>
  <c r="M147" i="5" s="1"/>
  <c r="P59" i="5"/>
  <c r="P115" i="5"/>
  <c r="L131" i="5"/>
  <c r="M131" i="5" s="1"/>
  <c r="P35" i="5"/>
  <c r="L51" i="5"/>
  <c r="M51" i="5" s="1"/>
  <c r="P107" i="5"/>
  <c r="P163" i="5"/>
  <c r="L35" i="5"/>
  <c r="M35" i="5" s="1"/>
  <c r="P91" i="5"/>
  <c r="P51" i="5"/>
  <c r="M67" i="5"/>
  <c r="P131" i="5"/>
  <c r="L163" i="5"/>
  <c r="M163" i="5" s="1"/>
  <c r="L83" i="5"/>
  <c r="M83" i="5" s="1"/>
  <c r="T40" i="10"/>
  <c r="T32" i="10"/>
  <c r="T45" i="10"/>
  <c r="T37" i="10"/>
  <c r="T29" i="10"/>
  <c r="T42" i="10"/>
  <c r="T34" i="10"/>
  <c r="T46" i="10"/>
  <c r="T30" i="10"/>
  <c r="N34" i="10"/>
  <c r="N42" i="10"/>
  <c r="Q33" i="10"/>
  <c r="Q41" i="10"/>
  <c r="Q28" i="10"/>
  <c r="T43" i="10"/>
  <c r="T35" i="10"/>
  <c r="N32" i="10"/>
  <c r="N36" i="10"/>
  <c r="N40" i="10"/>
  <c r="N44" i="10"/>
  <c r="Q32" i="10"/>
  <c r="Q36" i="10"/>
  <c r="Q40" i="10"/>
  <c r="Q44" i="10"/>
  <c r="N35" i="10"/>
  <c r="N43" i="10"/>
  <c r="Q31" i="10"/>
  <c r="Q39" i="10"/>
  <c r="Q47" i="10"/>
  <c r="N30" i="10"/>
  <c r="N38" i="10"/>
  <c r="N46" i="10"/>
  <c r="N47" i="10"/>
  <c r="Q30" i="10"/>
  <c r="Q38" i="10"/>
  <c r="Q46" i="10"/>
  <c r="N31" i="10"/>
  <c r="N29" i="10"/>
  <c r="N37" i="10"/>
  <c r="N45" i="10"/>
  <c r="N39" i="10"/>
  <c r="Q29" i="10"/>
  <c r="Q37" i="10"/>
  <c r="Q45" i="10"/>
  <c r="S50" i="10"/>
  <c r="T38" i="10"/>
  <c r="T41" i="10"/>
  <c r="T33" i="10"/>
  <c r="T47" i="10"/>
  <c r="T39" i="10"/>
  <c r="T31" i="10"/>
  <c r="T44" i="10"/>
  <c r="T36" i="10"/>
  <c r="Q13" i="5"/>
  <c r="L13" i="5"/>
  <c r="M13" i="5" s="1"/>
  <c r="S13" i="5"/>
  <c r="R147" i="5"/>
  <c r="Q147" i="5"/>
  <c r="Q35" i="5"/>
  <c r="R35" i="5"/>
  <c r="Q83" i="5"/>
  <c r="R83" i="5"/>
  <c r="Q115" i="5"/>
  <c r="R115" i="5"/>
  <c r="Q67" i="5"/>
  <c r="R67" i="5"/>
  <c r="Q99" i="5"/>
  <c r="R99" i="5"/>
  <c r="R131" i="5"/>
  <c r="Q131" i="5"/>
  <c r="Q19" i="5"/>
  <c r="R19" i="5"/>
  <c r="R163" i="5"/>
  <c r="Q163" i="5"/>
  <c r="Q51" i="5"/>
  <c r="R51" i="5"/>
  <c r="I27" i="5"/>
  <c r="O35" i="5"/>
  <c r="O51" i="5"/>
  <c r="O67" i="5"/>
  <c r="O83" i="5"/>
  <c r="O99" i="5"/>
  <c r="O115" i="5"/>
  <c r="O131" i="5"/>
  <c r="O147" i="5"/>
  <c r="O163" i="5"/>
  <c r="O19" i="5"/>
  <c r="P19" i="5"/>
  <c r="L27" i="5"/>
  <c r="M27" i="5" s="1"/>
  <c r="L43" i="5"/>
  <c r="M43" i="5" s="1"/>
  <c r="L59" i="5"/>
  <c r="M59" i="5" s="1"/>
  <c r="L75" i="5"/>
  <c r="M75" i="5" s="1"/>
  <c r="L91" i="5"/>
  <c r="M91" i="5" s="1"/>
  <c r="L107" i="5"/>
  <c r="M107" i="5" s="1"/>
  <c r="L123" i="5"/>
  <c r="M123" i="5" s="1"/>
  <c r="L139" i="5"/>
  <c r="M139" i="5" s="1"/>
  <c r="L155" i="5"/>
  <c r="M155" i="5" s="1"/>
  <c r="R13" i="5"/>
  <c r="O13" i="5"/>
  <c r="R3" i="9"/>
  <c r="S3" i="9"/>
  <c r="R4" i="9"/>
  <c r="S4" i="9"/>
  <c r="R5" i="9"/>
  <c r="S5" i="9"/>
  <c r="R6" i="9"/>
  <c r="S6" i="9"/>
  <c r="R7" i="9"/>
  <c r="S7" i="9"/>
  <c r="R8" i="9"/>
  <c r="S8" i="9"/>
  <c r="R9" i="9"/>
  <c r="S9" i="9"/>
  <c r="R10" i="9"/>
  <c r="S10" i="9"/>
  <c r="R11" i="9"/>
  <c r="S11" i="9"/>
  <c r="R12" i="9"/>
  <c r="S12" i="9"/>
  <c r="R13" i="9"/>
  <c r="S13" i="9"/>
  <c r="R14" i="9"/>
  <c r="S14" i="9"/>
  <c r="R15" i="9"/>
  <c r="S15" i="9"/>
  <c r="R16" i="9"/>
  <c r="S16" i="9"/>
  <c r="R17" i="9"/>
  <c r="S17" i="9"/>
  <c r="R18" i="9"/>
  <c r="S18" i="9"/>
  <c r="R19" i="9"/>
  <c r="S19" i="9"/>
  <c r="R20" i="9"/>
  <c r="S20" i="9"/>
  <c r="R21" i="9"/>
  <c r="S21" i="9"/>
  <c r="R22" i="9"/>
  <c r="S22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3" i="9"/>
  <c r="T24" i="9"/>
  <c r="T25" i="9"/>
  <c r="U25" i="9"/>
  <c r="U24" i="9"/>
  <c r="V24" i="9"/>
  <c r="V25" i="9"/>
  <c r="Q43" i="5" l="1"/>
  <c r="R43" i="5"/>
  <c r="Q75" i="5"/>
  <c r="R75" i="5"/>
  <c r="R139" i="5"/>
  <c r="Q139" i="5"/>
  <c r="Q59" i="5"/>
  <c r="R59" i="5"/>
  <c r="R123" i="5"/>
  <c r="Q123" i="5"/>
  <c r="R155" i="5"/>
  <c r="Q155" i="5"/>
  <c r="R107" i="5"/>
  <c r="Q107" i="5"/>
  <c r="Q27" i="5"/>
  <c r="R27" i="5"/>
  <c r="Q91" i="5"/>
  <c r="R91" i="5"/>
  <c r="J85" i="8"/>
  <c r="H85" i="8"/>
  <c r="G85" i="8"/>
  <c r="J81" i="8"/>
  <c r="H81" i="8"/>
  <c r="G81" i="8"/>
  <c r="J77" i="8"/>
  <c r="H77" i="8"/>
  <c r="G77" i="8"/>
  <c r="J73" i="8"/>
  <c r="H73" i="8"/>
  <c r="I73" i="8" s="1"/>
  <c r="G73" i="8"/>
  <c r="J69" i="8"/>
  <c r="H69" i="8"/>
  <c r="I69" i="8" s="1"/>
  <c r="G69" i="8"/>
  <c r="J65" i="8"/>
  <c r="H65" i="8"/>
  <c r="G65" i="8"/>
  <c r="J61" i="8"/>
  <c r="H61" i="8"/>
  <c r="G61" i="8"/>
  <c r="J57" i="8"/>
  <c r="H57" i="8"/>
  <c r="I57" i="8" s="1"/>
  <c r="G57" i="8"/>
  <c r="J53" i="8"/>
  <c r="H53" i="8"/>
  <c r="G53" i="8"/>
  <c r="J49" i="8"/>
  <c r="H49" i="8"/>
  <c r="G49" i="8"/>
  <c r="J45" i="8"/>
  <c r="H45" i="8"/>
  <c r="G45" i="8"/>
  <c r="J41" i="8"/>
  <c r="H41" i="8"/>
  <c r="I41" i="8" s="1"/>
  <c r="G41" i="8"/>
  <c r="J37" i="8"/>
  <c r="H37" i="8"/>
  <c r="I37" i="8" s="1"/>
  <c r="G37" i="8"/>
  <c r="J33" i="8"/>
  <c r="H33" i="8"/>
  <c r="G33" i="8"/>
  <c r="J29" i="8"/>
  <c r="H29" i="8"/>
  <c r="I29" i="8" s="1"/>
  <c r="G29" i="8"/>
  <c r="J25" i="8"/>
  <c r="H25" i="8"/>
  <c r="G25" i="8"/>
  <c r="I25" i="8" s="1"/>
  <c r="J21" i="8"/>
  <c r="I21" i="8"/>
  <c r="H21" i="8"/>
  <c r="G21" i="8"/>
  <c r="J17" i="8"/>
  <c r="H17" i="8"/>
  <c r="G17" i="8"/>
  <c r="I17" i="8" s="1"/>
  <c r="J13" i="8"/>
  <c r="I13" i="8"/>
  <c r="H13" i="8"/>
  <c r="G13" i="8"/>
  <c r="L9" i="8"/>
  <c r="J9" i="8"/>
  <c r="H9" i="8"/>
  <c r="I49" i="8" l="1"/>
  <c r="I81" i="8"/>
  <c r="I61" i="8"/>
  <c r="I53" i="8"/>
  <c r="I85" i="8"/>
  <c r="I33" i="8"/>
  <c r="I65" i="8"/>
  <c r="I45" i="8"/>
  <c r="I77" i="8"/>
  <c r="M9" i="8"/>
  <c r="I9" i="8"/>
  <c r="Q9" i="8" s="1"/>
  <c r="P85" i="8"/>
  <c r="N85" i="8"/>
  <c r="J84" i="8"/>
  <c r="S84" i="8" s="1"/>
  <c r="H84" i="8"/>
  <c r="G84" i="8"/>
  <c r="S81" i="8"/>
  <c r="O81" i="8"/>
  <c r="J80" i="8"/>
  <c r="S80" i="8" s="1"/>
  <c r="H80" i="8"/>
  <c r="N80" i="8" s="1"/>
  <c r="G80" i="8"/>
  <c r="S77" i="8"/>
  <c r="O77" i="8"/>
  <c r="N77" i="8"/>
  <c r="J76" i="8"/>
  <c r="P76" i="8" s="1"/>
  <c r="H76" i="8"/>
  <c r="N76" i="8" s="1"/>
  <c r="G76" i="8"/>
  <c r="S73" i="8"/>
  <c r="N73" i="8"/>
  <c r="J72" i="8"/>
  <c r="P72" i="8" s="1"/>
  <c r="H72" i="8"/>
  <c r="O72" i="8" s="1"/>
  <c r="G72" i="8"/>
  <c r="N72" i="8" s="1"/>
  <c r="P69" i="8"/>
  <c r="O69" i="8"/>
  <c r="N69" i="8"/>
  <c r="J68" i="8"/>
  <c r="P68" i="8" s="1"/>
  <c r="H68" i="8"/>
  <c r="O68" i="8" s="1"/>
  <c r="G68" i="8"/>
  <c r="P65" i="8"/>
  <c r="N65" i="8"/>
  <c r="J64" i="8"/>
  <c r="P64" i="8" s="1"/>
  <c r="H64" i="8"/>
  <c r="N64" i="8" s="1"/>
  <c r="G64" i="8"/>
  <c r="S61" i="8"/>
  <c r="N61" i="8"/>
  <c r="J60" i="8"/>
  <c r="S60" i="8" s="1"/>
  <c r="H60" i="8"/>
  <c r="G60" i="8"/>
  <c r="P57" i="8"/>
  <c r="O57" i="8"/>
  <c r="N57" i="8"/>
  <c r="J56" i="8"/>
  <c r="H56" i="8"/>
  <c r="G56" i="8"/>
  <c r="S53" i="8"/>
  <c r="O53" i="8"/>
  <c r="N53" i="8"/>
  <c r="J52" i="8"/>
  <c r="S52" i="8" s="1"/>
  <c r="H52" i="8"/>
  <c r="G52" i="8"/>
  <c r="S49" i="8"/>
  <c r="O49" i="8"/>
  <c r="J48" i="8"/>
  <c r="S48" i="8" s="1"/>
  <c r="H48" i="8"/>
  <c r="N48" i="8" s="1"/>
  <c r="G48" i="8"/>
  <c r="S45" i="8"/>
  <c r="O45" i="8"/>
  <c r="N45" i="8"/>
  <c r="J44" i="8"/>
  <c r="P44" i="8" s="1"/>
  <c r="H44" i="8"/>
  <c r="N44" i="8" s="1"/>
  <c r="G44" i="8"/>
  <c r="S41" i="8"/>
  <c r="N41" i="8"/>
  <c r="J40" i="8"/>
  <c r="S40" i="8" s="1"/>
  <c r="H40" i="8"/>
  <c r="N40" i="8" s="1"/>
  <c r="G40" i="8"/>
  <c r="P37" i="8"/>
  <c r="N37" i="8"/>
  <c r="J36" i="8"/>
  <c r="S36" i="8" s="1"/>
  <c r="H36" i="8"/>
  <c r="N36" i="8" s="1"/>
  <c r="G36" i="8"/>
  <c r="P33" i="8"/>
  <c r="N33" i="8"/>
  <c r="J32" i="8"/>
  <c r="P32" i="8" s="1"/>
  <c r="H32" i="8"/>
  <c r="N32" i="8" s="1"/>
  <c r="G32" i="8"/>
  <c r="P29" i="8"/>
  <c r="N29" i="8"/>
  <c r="J28" i="8"/>
  <c r="S28" i="8" s="1"/>
  <c r="H28" i="8"/>
  <c r="N28" i="8" s="1"/>
  <c r="G28" i="8"/>
  <c r="S25" i="8"/>
  <c r="O25" i="8"/>
  <c r="N25" i="8"/>
  <c r="J24" i="8"/>
  <c r="H24" i="8"/>
  <c r="G24" i="8"/>
  <c r="P21" i="8"/>
  <c r="N21" i="8"/>
  <c r="J20" i="8"/>
  <c r="S20" i="8" s="1"/>
  <c r="H20" i="8"/>
  <c r="N20" i="8" s="1"/>
  <c r="G20" i="8"/>
  <c r="S17" i="8"/>
  <c r="O17" i="8"/>
  <c r="N17" i="8"/>
  <c r="J16" i="8"/>
  <c r="S16" i="8" s="1"/>
  <c r="H16" i="8"/>
  <c r="G16" i="8"/>
  <c r="N16" i="8" s="1"/>
  <c r="S13" i="8"/>
  <c r="O13" i="8"/>
  <c r="N13" i="8"/>
  <c r="J12" i="8"/>
  <c r="S12" i="8" s="1"/>
  <c r="H12" i="8"/>
  <c r="O12" i="8" s="1"/>
  <c r="G12" i="8"/>
  <c r="N12" i="8" s="1"/>
  <c r="P9" i="8"/>
  <c r="O9" i="8"/>
  <c r="J8" i="8"/>
  <c r="P8" i="8" s="1"/>
  <c r="H8" i="8"/>
  <c r="O8" i="8" s="1"/>
  <c r="G8" i="8"/>
  <c r="N8" i="8" s="1"/>
  <c r="R9" i="8" l="1"/>
  <c r="P41" i="8"/>
  <c r="S69" i="8"/>
  <c r="S76" i="8"/>
  <c r="L85" i="8"/>
  <c r="M85" i="8" s="1"/>
  <c r="I64" i="8"/>
  <c r="O64" i="8" s="1"/>
  <c r="S29" i="8"/>
  <c r="P81" i="8"/>
  <c r="L64" i="8"/>
  <c r="M64" i="8" s="1"/>
  <c r="S68" i="8"/>
  <c r="L84" i="8"/>
  <c r="M84" i="8" s="1"/>
  <c r="L65" i="8"/>
  <c r="M65" i="8" s="1"/>
  <c r="L60" i="8"/>
  <c r="M60" i="8" s="1"/>
  <c r="L21" i="8"/>
  <c r="M21" i="8" s="1"/>
  <c r="P49" i="8"/>
  <c r="I60" i="8"/>
  <c r="R60" i="8" s="1"/>
  <c r="I76" i="8"/>
  <c r="R76" i="8" s="1"/>
  <c r="Q21" i="8"/>
  <c r="R37" i="8"/>
  <c r="I56" i="8"/>
  <c r="R56" i="8" s="1"/>
  <c r="P84" i="8"/>
  <c r="S8" i="8"/>
  <c r="P28" i="8"/>
  <c r="S33" i="8"/>
  <c r="O37" i="8"/>
  <c r="S65" i="8"/>
  <c r="P61" i="8"/>
  <c r="L25" i="8"/>
  <c r="M25" i="8" s="1"/>
  <c r="L68" i="8"/>
  <c r="M68" i="8" s="1"/>
  <c r="L77" i="8"/>
  <c r="M77" i="8" s="1"/>
  <c r="P17" i="8"/>
  <c r="I36" i="8"/>
  <c r="R69" i="8"/>
  <c r="O21" i="8"/>
  <c r="L44" i="8"/>
  <c r="M44" i="8" s="1"/>
  <c r="L49" i="8"/>
  <c r="M49" i="8" s="1"/>
  <c r="L56" i="8"/>
  <c r="M56" i="8" s="1"/>
  <c r="P73" i="8"/>
  <c r="P80" i="8"/>
  <c r="L81" i="8"/>
  <c r="M81" i="8" s="1"/>
  <c r="N56" i="8"/>
  <c r="S64" i="8"/>
  <c r="L69" i="8"/>
  <c r="M69" i="8" s="1"/>
  <c r="S72" i="8"/>
  <c r="L76" i="8"/>
  <c r="M76" i="8" s="1"/>
  <c r="L12" i="8"/>
  <c r="M12" i="8" s="1"/>
  <c r="I24" i="8"/>
  <c r="R24" i="8" s="1"/>
  <c r="L37" i="8"/>
  <c r="M37" i="8" s="1"/>
  <c r="I44" i="8"/>
  <c r="O44" i="8" s="1"/>
  <c r="L53" i="8"/>
  <c r="M53" i="8" s="1"/>
  <c r="L57" i="8"/>
  <c r="M57" i="8" s="1"/>
  <c r="I12" i="8"/>
  <c r="R12" i="8" s="1"/>
  <c r="P36" i="8"/>
  <c r="L41" i="8"/>
  <c r="M41" i="8" s="1"/>
  <c r="P60" i="8"/>
  <c r="Q85" i="8"/>
  <c r="S32" i="8"/>
  <c r="I40" i="8"/>
  <c r="O40" i="8" s="1"/>
  <c r="P48" i="8"/>
  <c r="L73" i="8"/>
  <c r="M73" i="8" s="1"/>
  <c r="O85" i="8"/>
  <c r="O33" i="8"/>
  <c r="L33" i="8"/>
  <c r="M33" i="8" s="1"/>
  <c r="L13" i="8"/>
  <c r="M13" i="8" s="1"/>
  <c r="N24" i="8"/>
  <c r="P25" i="8"/>
  <c r="P40" i="8"/>
  <c r="I52" i="8"/>
  <c r="N52" i="8"/>
  <c r="S21" i="8"/>
  <c r="P52" i="8"/>
  <c r="O73" i="8"/>
  <c r="N81" i="8"/>
  <c r="I84" i="8"/>
  <c r="N84" i="8"/>
  <c r="I28" i="8"/>
  <c r="I32" i="8"/>
  <c r="L36" i="8"/>
  <c r="M36" i="8" s="1"/>
  <c r="S56" i="8"/>
  <c r="P56" i="8"/>
  <c r="S57" i="8"/>
  <c r="O29" i="8"/>
  <c r="L29" i="8"/>
  <c r="M29" i="8" s="1"/>
  <c r="O16" i="8"/>
  <c r="L16" i="8"/>
  <c r="M16" i="8" s="1"/>
  <c r="I16" i="8"/>
  <c r="R16" i="8" s="1"/>
  <c r="L24" i="8"/>
  <c r="M24" i="8" s="1"/>
  <c r="L28" i="8"/>
  <c r="M28" i="8" s="1"/>
  <c r="L32" i="8"/>
  <c r="M32" i="8" s="1"/>
  <c r="L45" i="8"/>
  <c r="M45" i="8" s="1"/>
  <c r="L80" i="8"/>
  <c r="M80" i="8" s="1"/>
  <c r="I80" i="8"/>
  <c r="L20" i="8"/>
  <c r="M20" i="8" s="1"/>
  <c r="O41" i="8"/>
  <c r="L8" i="8"/>
  <c r="M8" i="8" s="1"/>
  <c r="P12" i="8"/>
  <c r="L72" i="8"/>
  <c r="M72" i="8" s="1"/>
  <c r="L48" i="8"/>
  <c r="M48" i="8" s="1"/>
  <c r="I48" i="8"/>
  <c r="O61" i="8"/>
  <c r="L61" i="8"/>
  <c r="M61" i="8" s="1"/>
  <c r="I20" i="8"/>
  <c r="S24" i="8"/>
  <c r="P24" i="8"/>
  <c r="L17" i="8"/>
  <c r="M17" i="8" s="1"/>
  <c r="N49" i="8"/>
  <c r="P53" i="8"/>
  <c r="N68" i="8"/>
  <c r="I68" i="8"/>
  <c r="R68" i="8" s="1"/>
  <c r="I8" i="8"/>
  <c r="R8" i="8" s="1"/>
  <c r="P16" i="8"/>
  <c r="P20" i="8"/>
  <c r="S37" i="8"/>
  <c r="S44" i="8"/>
  <c r="L52" i="8"/>
  <c r="M52" i="8" s="1"/>
  <c r="N60" i="8"/>
  <c r="O65" i="8"/>
  <c r="I72" i="8"/>
  <c r="R72" i="8" s="1"/>
  <c r="S85" i="8"/>
  <c r="S9" i="8"/>
  <c r="L40" i="8"/>
  <c r="M40" i="8" s="1"/>
  <c r="P13" i="8"/>
  <c r="P45" i="8"/>
  <c r="P77" i="8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X3" i="7"/>
  <c r="O76" i="8" l="1"/>
  <c r="O24" i="8"/>
  <c r="O56" i="8"/>
  <c r="R40" i="8"/>
  <c r="Q37" i="8"/>
  <c r="Q69" i="8"/>
  <c r="R64" i="8"/>
  <c r="O60" i="8"/>
  <c r="R44" i="8"/>
  <c r="R21" i="8"/>
  <c r="R85" i="8"/>
  <c r="Q57" i="8"/>
  <c r="R57" i="8"/>
  <c r="R36" i="8"/>
  <c r="O36" i="8"/>
  <c r="Q53" i="8"/>
  <c r="R53" i="8"/>
  <c r="O80" i="8"/>
  <c r="R80" i="8"/>
  <c r="Q17" i="8"/>
  <c r="R17" i="8"/>
  <c r="R45" i="8"/>
  <c r="Q45" i="8"/>
  <c r="O84" i="8"/>
  <c r="R84" i="8"/>
  <c r="R77" i="8"/>
  <c r="Q77" i="8"/>
  <c r="R81" i="8"/>
  <c r="Q81" i="8"/>
  <c r="R61" i="8"/>
  <c r="Q61" i="8"/>
  <c r="R73" i="8"/>
  <c r="Q73" i="8"/>
  <c r="Q25" i="8"/>
  <c r="R25" i="8"/>
  <c r="R65" i="8"/>
  <c r="Q65" i="8"/>
  <c r="R32" i="8"/>
  <c r="O32" i="8"/>
  <c r="O52" i="8"/>
  <c r="R52" i="8"/>
  <c r="O28" i="8"/>
  <c r="R28" i="8"/>
  <c r="R13" i="8"/>
  <c r="Q13" i="8"/>
  <c r="Q41" i="8"/>
  <c r="R41" i="8"/>
  <c r="R29" i="8"/>
  <c r="Q29" i="8"/>
  <c r="R49" i="8"/>
  <c r="Q49" i="8"/>
  <c r="O20" i="8"/>
  <c r="R20" i="8"/>
  <c r="O48" i="8"/>
  <c r="R48" i="8"/>
  <c r="R33" i="8"/>
  <c r="Q33" i="8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" i="4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AA2" i="7" s="1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" i="4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AA5" i="4" l="1"/>
  <c r="AA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4" i="4"/>
  <c r="AA3" i="4"/>
  <c r="AA7" i="7"/>
  <c r="AA3" i="7"/>
  <c r="AA4" i="7"/>
  <c r="AA5" i="7"/>
  <c r="AA6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P21" i="7" l="1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  <c r="L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R11" i="5" l="1"/>
  <c r="AB21" i="4"/>
  <c r="Z21" i="4"/>
  <c r="Y21" i="4"/>
  <c r="AB20" i="4"/>
  <c r="Z20" i="4"/>
  <c r="Y20" i="4"/>
  <c r="AB19" i="4"/>
  <c r="Z19" i="4"/>
  <c r="Y19" i="4"/>
  <c r="AB18" i="4"/>
  <c r="Z18" i="4"/>
  <c r="Y18" i="4"/>
  <c r="AB17" i="4"/>
  <c r="Z17" i="4"/>
  <c r="Y17" i="4"/>
  <c r="AB16" i="4"/>
  <c r="Z16" i="4"/>
  <c r="Y16" i="4"/>
  <c r="AB15" i="4"/>
  <c r="Z15" i="4"/>
  <c r="Y15" i="4"/>
  <c r="AB14" i="4"/>
  <c r="Z14" i="4"/>
  <c r="Y14" i="4"/>
  <c r="AB13" i="4"/>
  <c r="Z13" i="4"/>
  <c r="Y13" i="4"/>
  <c r="AB12" i="4"/>
  <c r="Z12" i="4"/>
  <c r="Y12" i="4"/>
  <c r="AB11" i="4"/>
  <c r="Z11" i="4"/>
  <c r="Y11" i="4"/>
  <c r="AB10" i="4"/>
  <c r="Z10" i="4"/>
  <c r="Y10" i="4"/>
  <c r="AB9" i="4"/>
  <c r="Z9" i="4"/>
  <c r="Y9" i="4"/>
  <c r="AB8" i="4"/>
  <c r="Z8" i="4"/>
  <c r="Y8" i="4"/>
  <c r="AB7" i="4"/>
  <c r="Z7" i="4"/>
  <c r="Y7" i="4"/>
  <c r="AB6" i="4"/>
  <c r="Z6" i="4"/>
  <c r="Y6" i="4"/>
  <c r="AB5" i="4"/>
  <c r="Z5" i="4"/>
  <c r="Y5" i="4"/>
  <c r="AB4" i="4"/>
  <c r="Z4" i="4"/>
  <c r="Y4" i="4"/>
  <c r="AB3" i="4"/>
  <c r="Z3" i="4"/>
  <c r="Y3" i="4"/>
  <c r="AB2" i="4"/>
  <c r="Z2" i="4"/>
  <c r="Y2" i="4"/>
  <c r="AB21" i="7"/>
  <c r="AB20" i="7"/>
  <c r="AB19" i="7"/>
  <c r="AB18" i="7"/>
  <c r="AB17" i="7"/>
  <c r="AB16" i="7"/>
  <c r="AB15" i="7"/>
  <c r="AB14" i="7"/>
  <c r="AB13" i="7"/>
  <c r="AB12" i="7"/>
  <c r="AB11" i="7"/>
  <c r="AB10" i="7"/>
  <c r="AB9" i="7"/>
  <c r="AB8" i="7"/>
  <c r="AB7" i="7"/>
  <c r="AB6" i="7"/>
  <c r="AB5" i="7"/>
  <c r="AB4" i="7"/>
  <c r="AB3" i="7"/>
  <c r="AB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L24" i="3"/>
  <c r="L25" i="3"/>
  <c r="K24" i="4"/>
  <c r="K23" i="4"/>
  <c r="M23" i="4"/>
  <c r="N11" i="5"/>
  <c r="N18" i="5"/>
  <c r="N10" i="5"/>
  <c r="O10" i="5"/>
  <c r="O24" i="7" l="1"/>
  <c r="N9" i="5"/>
  <c r="O11" i="5" l="1"/>
  <c r="N162" i="5"/>
  <c r="L162" i="5"/>
  <c r="M162" i="5" s="1"/>
  <c r="N154" i="5"/>
  <c r="L154" i="5"/>
  <c r="M154" i="5" s="1"/>
  <c r="N146" i="5"/>
  <c r="O138" i="5"/>
  <c r="N138" i="5"/>
  <c r="O130" i="5"/>
  <c r="N130" i="5"/>
  <c r="N122" i="5"/>
  <c r="L122" i="5"/>
  <c r="M122" i="5" s="1"/>
  <c r="N114" i="5"/>
  <c r="N98" i="5"/>
  <c r="N82" i="5"/>
  <c r="N66" i="5"/>
  <c r="N58" i="5"/>
  <c r="N50" i="5"/>
  <c r="N42" i="5"/>
  <c r="O26" i="5"/>
  <c r="N26" i="5"/>
  <c r="O18" i="5"/>
  <c r="N8" i="5"/>
  <c r="V24" i="7"/>
  <c r="V27" i="7" s="1"/>
  <c r="V23" i="7"/>
  <c r="V26" i="7" s="1"/>
  <c r="U24" i="7"/>
  <c r="U27" i="7" s="1"/>
  <c r="T24" i="7"/>
  <c r="T27" i="7" s="1"/>
  <c r="U23" i="7"/>
  <c r="U26" i="7" s="1"/>
  <c r="T23" i="7"/>
  <c r="T26" i="7" s="1"/>
  <c r="L114" i="5" l="1"/>
  <c r="M114" i="5" s="1"/>
  <c r="L42" i="5"/>
  <c r="M42" i="5" s="1"/>
  <c r="P106" i="5"/>
  <c r="S106" i="5"/>
  <c r="P66" i="5"/>
  <c r="S66" i="5"/>
  <c r="P130" i="5"/>
  <c r="S130" i="5"/>
  <c r="N90" i="5"/>
  <c r="S90" i="5"/>
  <c r="P90" i="5"/>
  <c r="P10" i="5"/>
  <c r="S10" i="5"/>
  <c r="L34" i="5"/>
  <c r="M34" i="5" s="1"/>
  <c r="N34" i="5"/>
  <c r="P50" i="5"/>
  <c r="S50" i="5"/>
  <c r="N74" i="5"/>
  <c r="S114" i="5"/>
  <c r="P114" i="5"/>
  <c r="P154" i="5"/>
  <c r="S154" i="5"/>
  <c r="S42" i="5"/>
  <c r="P42" i="5"/>
  <c r="S26" i="5"/>
  <c r="P26" i="5"/>
  <c r="P34" i="5"/>
  <c r="S34" i="5"/>
  <c r="P74" i="5"/>
  <c r="S74" i="5"/>
  <c r="P138" i="5"/>
  <c r="S138" i="5"/>
  <c r="S98" i="5"/>
  <c r="P98" i="5"/>
  <c r="S18" i="5"/>
  <c r="P18" i="5"/>
  <c r="P58" i="5"/>
  <c r="S58" i="5"/>
  <c r="S122" i="5"/>
  <c r="P122" i="5"/>
  <c r="P162" i="5"/>
  <c r="S162" i="5"/>
  <c r="L130" i="5"/>
  <c r="M130" i="5" s="1"/>
  <c r="P82" i="5"/>
  <c r="S82" i="5"/>
  <c r="N106" i="5"/>
  <c r="S146" i="5"/>
  <c r="P146" i="5"/>
  <c r="R138" i="5"/>
  <c r="R18" i="5"/>
  <c r="L146" i="5"/>
  <c r="M146" i="5" s="1"/>
  <c r="L26" i="5"/>
  <c r="M26" i="5" s="1"/>
  <c r="L10" i="5"/>
  <c r="M10" i="5" s="1"/>
  <c r="L138" i="5"/>
  <c r="M138" i="5" s="1"/>
  <c r="R130" i="5"/>
  <c r="L90" i="5"/>
  <c r="M90" i="5" s="1"/>
  <c r="L82" i="5"/>
  <c r="M82" i="5" s="1"/>
  <c r="I26" i="5"/>
  <c r="R26" i="5" s="1"/>
  <c r="R10" i="5"/>
  <c r="L106" i="5"/>
  <c r="M106" i="5" s="1"/>
  <c r="L98" i="5"/>
  <c r="M98" i="5" s="1"/>
  <c r="L18" i="5"/>
  <c r="M18" i="5" s="1"/>
  <c r="L66" i="5"/>
  <c r="M66" i="5" s="1"/>
  <c r="L50" i="5"/>
  <c r="M50" i="5" s="1"/>
  <c r="L74" i="5"/>
  <c r="M74" i="5" s="1"/>
  <c r="L58" i="5"/>
  <c r="M58" i="5" s="1"/>
  <c r="O23" i="4" a="1"/>
  <c r="O23" i="4" s="1"/>
  <c r="M24" i="4"/>
  <c r="O24" i="4"/>
  <c r="U24" i="4"/>
  <c r="U27" i="4" s="1"/>
  <c r="V24" i="4"/>
  <c r="V27" i="4" s="1"/>
  <c r="T24" i="4"/>
  <c r="T27" i="4" s="1"/>
  <c r="U23" i="4"/>
  <c r="U26" i="4" s="1"/>
  <c r="V23" i="4"/>
  <c r="V26" i="4" s="1"/>
  <c r="T23" i="4"/>
  <c r="T26" i="4" s="1"/>
  <c r="K24" i="3"/>
  <c r="J24" i="3"/>
  <c r="K25" i="3"/>
  <c r="J25" i="3"/>
  <c r="R90" i="5" l="1"/>
  <c r="O90" i="5"/>
  <c r="O106" i="5"/>
  <c r="R106" i="5"/>
  <c r="O98" i="5"/>
  <c r="R98" i="5"/>
  <c r="O66" i="5"/>
  <c r="R66" i="5"/>
  <c r="R42" i="5"/>
  <c r="O42" i="5"/>
  <c r="R146" i="5"/>
  <c r="O146" i="5"/>
  <c r="O154" i="5"/>
  <c r="R154" i="5"/>
  <c r="R50" i="5"/>
  <c r="O50" i="5"/>
  <c r="O34" i="5"/>
  <c r="R34" i="5"/>
  <c r="O162" i="5"/>
  <c r="R162" i="5"/>
  <c r="O82" i="5"/>
  <c r="R82" i="5"/>
  <c r="O74" i="5"/>
  <c r="R74" i="5"/>
  <c r="O58" i="5"/>
  <c r="R58" i="5"/>
  <c r="R114" i="5"/>
  <c r="O114" i="5"/>
  <c r="O122" i="5"/>
  <c r="R122" i="5"/>
  <c r="P160" i="5"/>
  <c r="P152" i="5"/>
  <c r="N152" i="5"/>
  <c r="P144" i="5"/>
  <c r="P136" i="5"/>
  <c r="O136" i="5"/>
  <c r="N136" i="5"/>
  <c r="S128" i="5"/>
  <c r="O128" i="5"/>
  <c r="N128" i="5"/>
  <c r="P120" i="5"/>
  <c r="N120" i="5"/>
  <c r="S112" i="5"/>
  <c r="S104" i="5"/>
  <c r="N104" i="5"/>
  <c r="S96" i="5"/>
  <c r="N96" i="5"/>
  <c r="P88" i="5"/>
  <c r="N88" i="5"/>
  <c r="P80" i="5"/>
  <c r="N80" i="5"/>
  <c r="S72" i="5"/>
  <c r="N72" i="5"/>
  <c r="P64" i="5"/>
  <c r="N64" i="5"/>
  <c r="P56" i="5"/>
  <c r="N56" i="5"/>
  <c r="P48" i="5"/>
  <c r="N48" i="5"/>
  <c r="P40" i="5"/>
  <c r="P32" i="5"/>
  <c r="J24" i="5"/>
  <c r="P24" i="5" s="1"/>
  <c r="H24" i="5"/>
  <c r="O24" i="5" s="1"/>
  <c r="N24" i="5"/>
  <c r="P16" i="5"/>
  <c r="N16" i="5"/>
  <c r="P8" i="5"/>
  <c r="P112" i="5" l="1"/>
  <c r="L112" i="5"/>
  <c r="M112" i="5" s="1"/>
  <c r="N112" i="5"/>
  <c r="R128" i="5"/>
  <c r="S160" i="5"/>
  <c r="L144" i="5"/>
  <c r="M144" i="5" s="1"/>
  <c r="N144" i="5"/>
  <c r="L32" i="5"/>
  <c r="M32" i="5" s="1"/>
  <c r="N32" i="5"/>
  <c r="S48" i="5"/>
  <c r="S144" i="5"/>
  <c r="L128" i="5"/>
  <c r="M128" i="5" s="1"/>
  <c r="L40" i="5"/>
  <c r="M40" i="5" s="1"/>
  <c r="N40" i="5"/>
  <c r="L104" i="5"/>
  <c r="M104" i="5" s="1"/>
  <c r="L160" i="5"/>
  <c r="M160" i="5" s="1"/>
  <c r="N160" i="5"/>
  <c r="L56" i="5"/>
  <c r="M56" i="5" s="1"/>
  <c r="P96" i="5"/>
  <c r="L16" i="5"/>
  <c r="M16" i="5" s="1"/>
  <c r="O16" i="5"/>
  <c r="L8" i="5"/>
  <c r="M8" i="5" s="1"/>
  <c r="O8" i="5"/>
  <c r="L72" i="5"/>
  <c r="M72" i="5" s="1"/>
  <c r="S136" i="5"/>
  <c r="S152" i="5"/>
  <c r="S88" i="5"/>
  <c r="L24" i="5"/>
  <c r="M24" i="5" s="1"/>
  <c r="L120" i="5"/>
  <c r="M120" i="5" s="1"/>
  <c r="L48" i="5"/>
  <c r="M48" i="5" s="1"/>
  <c r="L80" i="5"/>
  <c r="M80" i="5" s="1"/>
  <c r="L96" i="5"/>
  <c r="M96" i="5" s="1"/>
  <c r="L136" i="5"/>
  <c r="M136" i="5" s="1"/>
  <c r="O152" i="5"/>
  <c r="L64" i="5"/>
  <c r="M64" i="5" s="1"/>
  <c r="S64" i="5"/>
  <c r="S120" i="5"/>
  <c r="L88" i="5"/>
  <c r="M88" i="5" s="1"/>
  <c r="O160" i="5"/>
  <c r="L152" i="5"/>
  <c r="M152" i="5" s="1"/>
  <c r="O144" i="5"/>
  <c r="P128" i="5"/>
  <c r="O120" i="5"/>
  <c r="O112" i="5"/>
  <c r="P104" i="5"/>
  <c r="O96" i="5"/>
  <c r="O88" i="5"/>
  <c r="S80" i="5"/>
  <c r="O80" i="5"/>
  <c r="P72" i="5"/>
  <c r="O64" i="5"/>
  <c r="S56" i="5"/>
  <c r="O56" i="5"/>
  <c r="O48" i="5"/>
  <c r="S40" i="5"/>
  <c r="O40" i="5"/>
  <c r="S32" i="5"/>
  <c r="O32" i="5"/>
  <c r="S24" i="5"/>
  <c r="I24" i="5"/>
  <c r="S16" i="5"/>
  <c r="S8" i="5"/>
  <c r="R8" i="5"/>
  <c r="P11" i="5"/>
  <c r="P9" i="5"/>
  <c r="R104" i="5" l="1"/>
  <c r="O104" i="5"/>
  <c r="R72" i="5"/>
  <c r="O72" i="5"/>
  <c r="R152" i="5"/>
  <c r="R160" i="5"/>
  <c r="R144" i="5"/>
  <c r="R136" i="5"/>
  <c r="R120" i="5"/>
  <c r="R112" i="5"/>
  <c r="R96" i="5"/>
  <c r="R88" i="5"/>
  <c r="R80" i="5"/>
  <c r="R64" i="5"/>
  <c r="R56" i="5"/>
  <c r="R48" i="5"/>
  <c r="R40" i="5"/>
  <c r="R32" i="5"/>
  <c r="R24" i="5"/>
  <c r="R16" i="5"/>
  <c r="P161" i="5"/>
  <c r="O9" i="5" l="1"/>
  <c r="S161" i="5"/>
  <c r="N161" i="5"/>
  <c r="N153" i="5"/>
  <c r="N145" i="5"/>
  <c r="P137" i="5"/>
  <c r="O137" i="5"/>
  <c r="N137" i="5"/>
  <c r="O129" i="5"/>
  <c r="N129" i="5"/>
  <c r="P121" i="5"/>
  <c r="N121" i="5"/>
  <c r="N113" i="5"/>
  <c r="P105" i="5"/>
  <c r="N105" i="5"/>
  <c r="N97" i="5"/>
  <c r="P89" i="5"/>
  <c r="N89" i="5"/>
  <c r="N81" i="5"/>
  <c r="P73" i="5"/>
  <c r="N73" i="5"/>
  <c r="N65" i="5"/>
  <c r="P57" i="5"/>
  <c r="N57" i="5"/>
  <c r="P49" i="5"/>
  <c r="N49" i="5"/>
  <c r="N41" i="5"/>
  <c r="P33" i="5"/>
  <c r="N33" i="5"/>
  <c r="O25" i="5"/>
  <c r="N25" i="5"/>
  <c r="O17" i="5"/>
  <c r="S9" i="5"/>
  <c r="S11" i="5"/>
  <c r="L17" i="5" l="1"/>
  <c r="M17" i="5" s="1"/>
  <c r="N17" i="5"/>
  <c r="S17" i="5"/>
  <c r="P17" i="5"/>
  <c r="S81" i="5"/>
  <c r="P81" i="5"/>
  <c r="S145" i="5"/>
  <c r="P145" i="5"/>
  <c r="S97" i="5"/>
  <c r="P97" i="5"/>
  <c r="S41" i="5"/>
  <c r="P41" i="5"/>
  <c r="S65" i="5"/>
  <c r="P65" i="5"/>
  <c r="S129" i="5"/>
  <c r="P129" i="5"/>
  <c r="S25" i="5"/>
  <c r="P25" i="5"/>
  <c r="S153" i="5"/>
  <c r="P153" i="5"/>
  <c r="S113" i="5"/>
  <c r="P113" i="5"/>
  <c r="I25" i="5"/>
  <c r="L33" i="5"/>
  <c r="M33" i="5" s="1"/>
  <c r="O97" i="5"/>
  <c r="L161" i="5"/>
  <c r="M161" i="5" s="1"/>
  <c r="O153" i="5"/>
  <c r="L137" i="5"/>
  <c r="M137" i="5" s="1"/>
  <c r="L97" i="5"/>
  <c r="M97" i="5" s="1"/>
  <c r="L65" i="5"/>
  <c r="M65" i="5" s="1"/>
  <c r="O161" i="5"/>
  <c r="L153" i="5"/>
  <c r="M153" i="5" s="1"/>
  <c r="S137" i="5"/>
  <c r="O121" i="5"/>
  <c r="S121" i="5"/>
  <c r="L113" i="5"/>
  <c r="M113" i="5" s="1"/>
  <c r="L89" i="5"/>
  <c r="M89" i="5" s="1"/>
  <c r="L73" i="5"/>
  <c r="M73" i="5" s="1"/>
  <c r="O73" i="5"/>
  <c r="L81" i="5"/>
  <c r="M81" i="5" s="1"/>
  <c r="S89" i="5"/>
  <c r="L41" i="5"/>
  <c r="M41" i="5" s="1"/>
  <c r="O41" i="5"/>
  <c r="L25" i="5"/>
  <c r="M25" i="5" s="1"/>
  <c r="L145" i="5"/>
  <c r="M145" i="5" s="1"/>
  <c r="L129" i="5"/>
  <c r="M129" i="5" s="1"/>
  <c r="L121" i="5"/>
  <c r="M121" i="5" s="1"/>
  <c r="L105" i="5"/>
  <c r="M105" i="5" s="1"/>
  <c r="O105" i="5"/>
  <c r="S105" i="5"/>
  <c r="O89" i="5"/>
  <c r="S73" i="5"/>
  <c r="O65" i="5"/>
  <c r="S57" i="5"/>
  <c r="O57" i="5"/>
  <c r="L57" i="5"/>
  <c r="M57" i="5" s="1"/>
  <c r="O33" i="5"/>
  <c r="S33" i="5"/>
  <c r="S49" i="5"/>
  <c r="L49" i="5"/>
  <c r="M49" i="5" s="1"/>
  <c r="L9" i="5"/>
  <c r="M9" i="5" s="1"/>
  <c r="O81" i="5"/>
  <c r="O113" i="5"/>
  <c r="O145" i="5"/>
  <c r="O49" i="5"/>
  <c r="Q11" i="5"/>
  <c r="R153" i="5" l="1"/>
  <c r="R129" i="5"/>
  <c r="R65" i="5"/>
  <c r="R161" i="5"/>
  <c r="R25" i="5"/>
  <c r="R9" i="5"/>
  <c r="R97" i="5"/>
  <c r="R17" i="5"/>
  <c r="R57" i="5"/>
  <c r="R41" i="5"/>
  <c r="R33" i="5"/>
  <c r="R89" i="5"/>
  <c r="R121" i="5"/>
  <c r="R137" i="5"/>
  <c r="R73" i="5"/>
  <c r="R105" i="5"/>
  <c r="R113" i="5"/>
  <c r="R145" i="5"/>
  <c r="R81" i="5"/>
  <c r="R49" i="5"/>
  <c r="Y12" i="9"/>
  <c r="Y20" i="9"/>
  <c r="X4" i="9"/>
  <c r="W10" i="9"/>
  <c r="X7" i="9"/>
  <c r="W5" i="9"/>
  <c r="Y7" i="9"/>
  <c r="X10" i="9"/>
  <c r="W13" i="9"/>
  <c r="Y15" i="9"/>
  <c r="X18" i="9"/>
  <c r="W21" i="9"/>
  <c r="Y17" i="9"/>
  <c r="W18" i="9"/>
  <c r="Y4" i="9"/>
  <c r="X5" i="9"/>
  <c r="W8" i="9"/>
  <c r="Y10" i="9"/>
  <c r="X13" i="9"/>
  <c r="W16" i="9"/>
  <c r="Y18" i="9"/>
  <c r="X21" i="9"/>
  <c r="W7" i="9"/>
  <c r="X12" i="9"/>
  <c r="Y9" i="9"/>
  <c r="X15" i="9"/>
  <c r="Y5" i="9"/>
  <c r="X8" i="9"/>
  <c r="W11" i="9"/>
  <c r="Y13" i="9"/>
  <c r="X16" i="9"/>
  <c r="W19" i="9"/>
  <c r="Y21" i="9"/>
  <c r="W15" i="9"/>
  <c r="U28" i="9"/>
  <c r="U27" i="9"/>
  <c r="W3" i="9"/>
  <c r="W6" i="9"/>
  <c r="Y8" i="9"/>
  <c r="X11" i="9"/>
  <c r="W14" i="9"/>
  <c r="Y16" i="9"/>
  <c r="X19" i="9"/>
  <c r="W22" i="9"/>
  <c r="X20" i="9"/>
  <c r="V27" i="9"/>
  <c r="V28" i="9"/>
  <c r="X3" i="9"/>
  <c r="Y3" i="9"/>
  <c r="X6" i="9"/>
  <c r="W9" i="9"/>
  <c r="Y11" i="9"/>
  <c r="X14" i="9"/>
  <c r="W17" i="9"/>
  <c r="Y19" i="9"/>
  <c r="X22" i="9"/>
  <c r="W4" i="9"/>
  <c r="Y6" i="9"/>
  <c r="X9" i="9"/>
  <c r="W12" i="9"/>
  <c r="Y14" i="9"/>
  <c r="X17" i="9"/>
  <c r="W20" i="9"/>
  <c r="Y22" i="9"/>
</calcChain>
</file>

<file path=xl/sharedStrings.xml><?xml version="1.0" encoding="utf-8"?>
<sst xmlns="http://schemas.openxmlformats.org/spreadsheetml/2006/main" count="848" uniqueCount="217">
  <si>
    <t>MonPoint</t>
  </si>
  <si>
    <t>Date</t>
  </si>
  <si>
    <t>Northing</t>
  </si>
  <si>
    <t>Easting</t>
  </si>
  <si>
    <t>Elevation</t>
  </si>
  <si>
    <t>Movement since when?</t>
  </si>
  <si>
    <t>atan(E,N)</t>
  </si>
  <si>
    <t>Rad2Deg</t>
  </si>
  <si>
    <t>Rxy(in)</t>
  </si>
  <si>
    <t>Rz(in)</t>
  </si>
  <si>
    <t>previous</t>
  </si>
  <si>
    <t>World wide/UTM, 12 North, NAD 1983 (Conus) (Molodensky), GEOID12B (Conus)</t>
  </si>
  <si>
    <t>GDM-B1</t>
  </si>
  <si>
    <t>GDM-B2</t>
  </si>
  <si>
    <t>GDM-01</t>
  </si>
  <si>
    <t>GDM-02</t>
  </si>
  <si>
    <t>GDM-03</t>
  </si>
  <si>
    <t>GDM-04</t>
  </si>
  <si>
    <t>GDM-05</t>
  </si>
  <si>
    <t>GDM-06</t>
  </si>
  <si>
    <t>GDM-07</t>
  </si>
  <si>
    <t>GDM-08</t>
  </si>
  <si>
    <t>GDM-09</t>
  </si>
  <si>
    <t>GDM-10</t>
  </si>
  <si>
    <t>GDM-11</t>
  </si>
  <si>
    <t>GDM-12</t>
  </si>
  <si>
    <t>GDM-13</t>
  </si>
  <si>
    <t>GDM-14</t>
  </si>
  <si>
    <t>GDM-15</t>
  </si>
  <si>
    <t>GDM-16</t>
  </si>
  <si>
    <t>GDM-17</t>
  </si>
  <si>
    <t>GDM-18</t>
  </si>
  <si>
    <t>GDM-19</t>
  </si>
  <si>
    <t>GDM-20</t>
  </si>
  <si>
    <t>GDM01-31119</t>
  </si>
  <si>
    <t>GDM02-31119</t>
  </si>
  <si>
    <t>GDM03-31119</t>
  </si>
  <si>
    <t>GDM04-31219</t>
  </si>
  <si>
    <t>GDM05-31119</t>
  </si>
  <si>
    <t>GDM06-31119</t>
  </si>
  <si>
    <t>GDM07-31119</t>
  </si>
  <si>
    <t>GDM08-31219</t>
  </si>
  <si>
    <t>GDM09-31219</t>
  </si>
  <si>
    <t>GDM10-31119</t>
  </si>
  <si>
    <t>GDM11-31219</t>
  </si>
  <si>
    <t>GDM12-31219</t>
  </si>
  <si>
    <t>GDM13-31219</t>
  </si>
  <si>
    <t>GDM14-31119</t>
  </si>
  <si>
    <t>GDM15-31119</t>
  </si>
  <si>
    <t>GDM16-31119</t>
  </si>
  <si>
    <t>GDM17-31119</t>
  </si>
  <si>
    <t>GDM18-31219</t>
  </si>
  <si>
    <t>GDM19-31119</t>
  </si>
  <si>
    <t>GDM20-31219</t>
  </si>
  <si>
    <t>R-y(m)</t>
  </si>
  <si>
    <t>R-x(m)</t>
  </si>
  <si>
    <t>R-xy(m)</t>
  </si>
  <si>
    <t>R-z(m)</t>
  </si>
  <si>
    <t>NoB2</t>
  </si>
  <si>
    <t>GDM-01_043019</t>
  </si>
  <si>
    <t>GDM-02_043019</t>
  </si>
  <si>
    <t>GDM-03_043019</t>
  </si>
  <si>
    <t>GDM-06_043019</t>
  </si>
  <si>
    <t>GDM-10_043019</t>
  </si>
  <si>
    <t>GDM-11_043019</t>
  </si>
  <si>
    <t>GDM-12_043019</t>
  </si>
  <si>
    <t>GDM-13_043019</t>
  </si>
  <si>
    <t>GDM-17_043019</t>
  </si>
  <si>
    <t>GDM-18_043019</t>
  </si>
  <si>
    <t>GDM-20_043019</t>
  </si>
  <si>
    <t>GDM-14_043019</t>
  </si>
  <si>
    <t>GDM-15_043019</t>
  </si>
  <si>
    <t>GDM-16_043019</t>
  </si>
  <si>
    <t>GDM-19_043019</t>
  </si>
  <si>
    <t>GDM-04_043019</t>
  </si>
  <si>
    <t>GDM-05_043019</t>
  </si>
  <si>
    <t>GDM-07_043019</t>
  </si>
  <si>
    <t>GDM-08_043019</t>
  </si>
  <si>
    <t>GDM-09_043019</t>
  </si>
  <si>
    <t>Rz(mm)</t>
  </si>
  <si>
    <t>Latitude</t>
  </si>
  <si>
    <t>Longitude</t>
  </si>
  <si>
    <t>Max Sat</t>
  </si>
  <si>
    <t>Min Sat</t>
  </si>
  <si>
    <t>Network Adj.X Error</t>
  </si>
  <si>
    <t>Network Adj.Y Error</t>
  </si>
  <si>
    <t>Network Adj.Z Error</t>
  </si>
  <si>
    <t>GDM-01_121818</t>
  </si>
  <si>
    <t>GDM-02_121818</t>
  </si>
  <si>
    <t>GDM-03_121818</t>
  </si>
  <si>
    <t>GDM-04_121818</t>
  </si>
  <si>
    <t>GDM-05_121818</t>
  </si>
  <si>
    <t>GDM-06_121818</t>
  </si>
  <si>
    <t>GDM-07_121818</t>
  </si>
  <si>
    <t>GDM-08_121818</t>
  </si>
  <si>
    <t>GDM-09_121818</t>
  </si>
  <si>
    <t>GDM-10_121818</t>
  </si>
  <si>
    <t>GDM-11_121818</t>
  </si>
  <si>
    <t>GDM-12_121818</t>
  </si>
  <si>
    <t>GDM-13_121818</t>
  </si>
  <si>
    <t>GDM-14_121818</t>
  </si>
  <si>
    <t>GDM-15_121818</t>
  </si>
  <si>
    <t>GDM-16_121818</t>
  </si>
  <si>
    <t>GDM-17_121818</t>
  </si>
  <si>
    <t>GDM-18_121818</t>
  </si>
  <si>
    <t>GDM-19_121818</t>
  </si>
  <si>
    <t>GDM-20_121818</t>
  </si>
  <si>
    <t>OPUS-GDM-B1</t>
  </si>
  <si>
    <t>OPUS-GDM-B2</t>
  </si>
  <si>
    <t>Max Error</t>
  </si>
  <si>
    <t>Min Error</t>
  </si>
  <si>
    <t>Max Change</t>
  </si>
  <si>
    <t>Min Change</t>
  </si>
  <si>
    <t>Min Count</t>
  </si>
  <si>
    <t>Max Count</t>
  </si>
  <si>
    <t>GDM-01_060519</t>
  </si>
  <si>
    <t>GDM-02_060519</t>
  </si>
  <si>
    <t>GDM-03_060519</t>
  </si>
  <si>
    <t>GDM-04_060519</t>
  </si>
  <si>
    <t>GDM-06_060519</t>
  </si>
  <si>
    <t>GDM-07_060519</t>
  </si>
  <si>
    <t>GDM-08_060519</t>
  </si>
  <si>
    <t>GDM-09_060519</t>
  </si>
  <si>
    <t>GDM-10_060519</t>
  </si>
  <si>
    <t>GDM-11_060519</t>
  </si>
  <si>
    <t>GDM-12_060519</t>
  </si>
  <si>
    <t>GDM-13_060619</t>
  </si>
  <si>
    <t>GDM-14_060519</t>
  </si>
  <si>
    <t>GDM-15_060519</t>
  </si>
  <si>
    <t>GDM-16_060519</t>
  </si>
  <si>
    <t>GDM-17_060519</t>
  </si>
  <si>
    <t>GDM-18_060619</t>
  </si>
  <si>
    <t>GDM-19_060519</t>
  </si>
  <si>
    <t>GDM-20_060619</t>
  </si>
  <si>
    <t>GDM-05_060519</t>
  </si>
  <si>
    <t>GDM-05 tripod was 1.5 cm longer, Elevation value was adjusted in this table</t>
  </si>
  <si>
    <t>Adj_Elevation</t>
  </si>
  <si>
    <t>Rx(mm)</t>
  </si>
  <si>
    <t>Ry(mm)</t>
  </si>
  <si>
    <t>X Error Max</t>
  </si>
  <si>
    <t>Y Error Max</t>
  </si>
  <si>
    <t>Z Error Max</t>
  </si>
  <si>
    <t>Rxy(mm)</t>
  </si>
  <si>
    <t>R-xy(mm)</t>
  </si>
  <si>
    <t>X Error (m)</t>
  </si>
  <si>
    <t>Y Error (m)</t>
  </si>
  <si>
    <t>Z Error (m)</t>
  </si>
  <si>
    <t>Abs X</t>
  </si>
  <si>
    <t>Abs Y</t>
  </si>
  <si>
    <t>Abs Z</t>
  </si>
  <si>
    <t>XY Error (m)</t>
  </si>
  <si>
    <t>XY Error Max</t>
  </si>
  <si>
    <t>Initial Date</t>
  </si>
  <si>
    <t>X ± Error (mm)</t>
  </si>
  <si>
    <t>Y ± Error (mm)</t>
  </si>
  <si>
    <t>Z ± Error (mm)</t>
  </si>
  <si>
    <t>ΔZ (mm)</t>
  </si>
  <si>
    <t>ΔY (mm)</t>
  </si>
  <si>
    <r>
      <rPr>
        <b/>
        <sz val="11"/>
        <color theme="1"/>
        <rFont val="Calibri"/>
        <family val="2"/>
      </rPr>
      <t xml:space="preserve">ΔX </t>
    </r>
    <r>
      <rPr>
        <b/>
        <sz val="11"/>
        <color theme="1"/>
        <rFont val="Calibri"/>
        <family val="2"/>
        <scheme val="minor"/>
      </rPr>
      <t>(mm)</t>
    </r>
  </si>
  <si>
    <t>Monument</t>
  </si>
  <si>
    <t>Z ± Error</t>
  </si>
  <si>
    <t>XY ± Error</t>
  </si>
  <si>
    <t>Y ± Error</t>
  </si>
  <si>
    <t>X ± Error</t>
  </si>
  <si>
    <t>Min PDOP</t>
  </si>
  <si>
    <t>Min RMS</t>
  </si>
  <si>
    <t>Max RMS</t>
  </si>
  <si>
    <t>Max PDOP</t>
  </si>
  <si>
    <t>Adj Elevation</t>
  </si>
  <si>
    <t>REDO</t>
  </si>
  <si>
    <t>X OLD</t>
  </si>
  <si>
    <t>X NEW</t>
  </si>
  <si>
    <t>Y OLD</t>
  </si>
  <si>
    <t>Y New</t>
  </si>
  <si>
    <t>Z OLD</t>
  </si>
  <si>
    <t>Z NEW</t>
  </si>
  <si>
    <t>Statistical REDO, reduced the Least Square Adjustment to maintain low Chi Square Value</t>
  </si>
  <si>
    <t>Exceeds GPS Error</t>
  </si>
  <si>
    <t>Differencing to No TURN Measurments</t>
  </si>
  <si>
    <t>GDM-01_111819</t>
  </si>
  <si>
    <t>GDM-02_111819</t>
  </si>
  <si>
    <t>GDM-03_111919</t>
  </si>
  <si>
    <t>GDM-04_111919</t>
  </si>
  <si>
    <t>GDM-05_111919</t>
  </si>
  <si>
    <t>GDM-06_111919</t>
  </si>
  <si>
    <t>GDM-07_111819</t>
  </si>
  <si>
    <t>GDM-08_111919</t>
  </si>
  <si>
    <t>GDM-09_111919</t>
  </si>
  <si>
    <t>GDM-10_111919</t>
  </si>
  <si>
    <t>GDM-11_111919</t>
  </si>
  <si>
    <t>GDM-12_111919</t>
  </si>
  <si>
    <t>GDM-13_111919</t>
  </si>
  <si>
    <t>GDM-14_111919</t>
  </si>
  <si>
    <t>GDM-15_111919</t>
  </si>
  <si>
    <t>GDM-16_111919</t>
  </si>
  <si>
    <t>GDM-17_111919</t>
  </si>
  <si>
    <t>GDM-18_111919</t>
  </si>
  <si>
    <t>GDM-19_111919</t>
  </si>
  <si>
    <t>GDM-20_111919</t>
  </si>
  <si>
    <t>NoB1</t>
  </si>
  <si>
    <t>X Error(m)</t>
  </si>
  <si>
    <t>Y Error(m)</t>
  </si>
  <si>
    <t>Z Error(m)</t>
  </si>
  <si>
    <t>X Error Max(mm)</t>
  </si>
  <si>
    <t>Y Error Max(mm)</t>
  </si>
  <si>
    <t>Z Error Max(mm)</t>
  </si>
  <si>
    <t>Station</t>
  </si>
  <si>
    <t>ΔX  ± Error (mm)</t>
  </si>
  <si>
    <t>ΔY  ± Error (mm)</t>
  </si>
  <si>
    <t>ΔZ ± Error (mm)</t>
  </si>
  <si>
    <t>Z Average</t>
  </si>
  <si>
    <t>Z Max</t>
  </si>
  <si>
    <t>Z Min</t>
  </si>
  <si>
    <t>NOT USED FOR THE STUDY</t>
  </si>
  <si>
    <t>Green Z values Decreased/minor change compared to previous. Red Z values Increased compared to previous</t>
  </si>
  <si>
    <t>GDM-B1 OPUS</t>
  </si>
  <si>
    <t>GDM-B2 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</si>
</sst>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00000"/>
    <numFmt numFmtId="166" formatCode="0.0000"/>
    <numFmt numFmtId="167" formatCode="#,##0.0"/>
    <numFmt numFmtId="168" formatCode="0.0"/>
    <numFmt numFmtId="169" formatCode="0.0000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2" fillId="0" borderId="0" xfId="0" applyFont="1"/>
    <xf numFmtId="14" fontId="2" fillId="0" borderId="0" xfId="0" applyNumberFormat="1" applyFont="1"/>
    <xf numFmtId="0" fontId="0" fillId="0" borderId="0" xfId="0" applyFill="1"/>
    <xf numFmtId="0" fontId="2" fillId="0" borderId="3" xfId="0" applyFont="1" applyBorder="1"/>
    <xf numFmtId="0" fontId="2" fillId="0" borderId="4" xfId="0" applyFont="1" applyBorder="1"/>
    <xf numFmtId="165" fontId="1" fillId="0" borderId="2" xfId="0" applyNumberFormat="1" applyFont="1" applyBorder="1" applyAlignment="1">
      <alignment horizontal="left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6" fontId="2" fillId="0" borderId="0" xfId="0" applyNumberFormat="1" applyFont="1"/>
    <xf numFmtId="166" fontId="1" fillId="0" borderId="2" xfId="0" applyNumberFormat="1" applyFont="1" applyBorder="1" applyAlignment="1">
      <alignment horizontal="left"/>
    </xf>
    <xf numFmtId="167" fontId="2" fillId="0" borderId="4" xfId="0" applyNumberFormat="1" applyFont="1" applyBorder="1"/>
    <xf numFmtId="167" fontId="0" fillId="0" borderId="0" xfId="0" applyNumberFormat="1" applyFill="1"/>
    <xf numFmtId="167" fontId="0" fillId="0" borderId="0" xfId="0" applyNumberFormat="1"/>
    <xf numFmtId="166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8" fontId="0" fillId="0" borderId="0" xfId="0" applyNumberFormat="1"/>
    <xf numFmtId="168" fontId="2" fillId="0" borderId="0" xfId="0" applyNumberFormat="1" applyFont="1"/>
    <xf numFmtId="168" fontId="0" fillId="0" borderId="0" xfId="0" applyNumberFormat="1" applyFill="1"/>
    <xf numFmtId="168" fontId="0" fillId="3" borderId="0" xfId="0" applyNumberFormat="1" applyFill="1"/>
    <xf numFmtId="168" fontId="0" fillId="2" borderId="0" xfId="0" applyNumberFormat="1" applyFill="1"/>
    <xf numFmtId="168" fontId="2" fillId="0" borderId="4" xfId="0" applyNumberFormat="1" applyFont="1" applyBorder="1"/>
    <xf numFmtId="169" fontId="0" fillId="0" borderId="0" xfId="0" applyNumberFormat="1"/>
    <xf numFmtId="169" fontId="2" fillId="0" borderId="0" xfId="0" applyNumberFormat="1" applyFont="1"/>
    <xf numFmtId="0" fontId="0" fillId="0" borderId="0" xfId="0" applyBorder="1"/>
    <xf numFmtId="0" fontId="0" fillId="0" borderId="5" xfId="0" applyBorder="1"/>
    <xf numFmtId="14" fontId="0" fillId="0" borderId="5" xfId="0" applyNumberFormat="1" applyBorder="1"/>
    <xf numFmtId="168" fontId="0" fillId="0" borderId="5" xfId="0" applyNumberFormat="1" applyBorder="1"/>
    <xf numFmtId="0" fontId="1" fillId="0" borderId="5" xfId="0" applyFont="1" applyBorder="1" applyAlignment="1">
      <alignment horizontal="left"/>
    </xf>
    <xf numFmtId="14" fontId="1" fillId="0" borderId="5" xfId="0" applyNumberFormat="1" applyFont="1" applyBorder="1" applyAlignment="1">
      <alignment horizontal="left"/>
    </xf>
    <xf numFmtId="168" fontId="2" fillId="0" borderId="5" xfId="0" applyNumberFormat="1" applyFont="1" applyBorder="1"/>
    <xf numFmtId="0" fontId="2" fillId="0" borderId="5" xfId="0" applyFont="1" applyBorder="1"/>
    <xf numFmtId="168" fontId="4" fillId="0" borderId="0" xfId="0" applyNumberFormat="1" applyFont="1" applyFill="1"/>
    <xf numFmtId="0" fontId="4" fillId="0" borderId="0" xfId="0" applyFont="1" applyFill="1"/>
    <xf numFmtId="2" fontId="0" fillId="0" borderId="0" xfId="0" applyNumberFormat="1"/>
    <xf numFmtId="2" fontId="0" fillId="0" borderId="5" xfId="0" applyNumberFormat="1" applyBorder="1"/>
    <xf numFmtId="0" fontId="2" fillId="0" borderId="5" xfId="0" applyFont="1" applyFill="1" applyBorder="1"/>
    <xf numFmtId="168" fontId="2" fillId="0" borderId="5" xfId="0" applyNumberFormat="1" applyFont="1" applyFill="1" applyBorder="1"/>
    <xf numFmtId="168" fontId="0" fillId="4" borderId="5" xfId="0" applyNumberFormat="1" applyFill="1" applyBorder="1"/>
    <xf numFmtId="2" fontId="0" fillId="5" borderId="5" xfId="0" applyNumberFormat="1" applyFill="1" applyBorder="1"/>
    <xf numFmtId="2" fontId="0" fillId="6" borderId="5" xfId="0" applyNumberFormat="1" applyFill="1" applyBorder="1"/>
    <xf numFmtId="0" fontId="0" fillId="0" borderId="6" xfId="0" applyFill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5" xfId="0" applyFont="1" applyBorder="1"/>
    <xf numFmtId="14" fontId="5" fillId="0" borderId="5" xfId="0" applyNumberFormat="1" applyFont="1" applyBorder="1"/>
    <xf numFmtId="168" fontId="5" fillId="0" borderId="5" xfId="0" applyNumberFormat="1" applyFont="1" applyBorder="1" applyAlignment="1">
      <alignment horizontal="center"/>
    </xf>
    <xf numFmtId="168" fontId="5" fillId="0" borderId="5" xfId="0" applyNumberFormat="1" applyFont="1" applyBorder="1"/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/>
    </xf>
    <xf numFmtId="168" fontId="7" fillId="0" borderId="5" xfId="0" applyNumberFormat="1" applyFont="1" applyBorder="1"/>
    <xf numFmtId="0" fontId="7" fillId="0" borderId="5" xfId="0" applyFont="1" applyBorder="1"/>
    <xf numFmtId="168" fontId="5" fillId="0" borderId="5" xfId="0" applyNumberFormat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29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248F34-8822-43B7-95DF-B0F058790412}"/>
            </a:ext>
          </a:extLst>
        </xdr:cNvPr>
        <xdr:cNvSpPr txBox="1"/>
      </xdr:nvSpPr>
      <xdr:spPr>
        <a:xfrm>
          <a:off x="9663112" y="6838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366712</xdr:colOff>
      <xdr:row>35</xdr:row>
      <xdr:rowOff>161925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630884-C996-4447-ACF9-AC1C8A3AE248}"/>
            </a:ext>
          </a:extLst>
        </xdr:cNvPr>
        <xdr:cNvSpPr txBox="1"/>
      </xdr:nvSpPr>
      <xdr:spPr>
        <a:xfrm>
          <a:off x="9405937" y="6838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CB9C-2893-4F70-8340-3DCA9BC23F10}">
  <sheetPr codeName="Sheet1"/>
  <dimension ref="A1:Y8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2" max="2" width="10.7109375" style="5" bestFit="1" customWidth="1"/>
    <col min="3" max="3" width="15.28515625" style="14" customWidth="1"/>
    <col min="4" max="4" width="12.7109375" style="14" customWidth="1"/>
    <col min="5" max="5" width="9.5703125" style="14" bestFit="1" customWidth="1"/>
    <col min="9" max="9" width="8" style="29" bestFit="1" customWidth="1"/>
    <col min="14" max="15" width="8" style="23" bestFit="1" customWidth="1"/>
    <col min="16" max="17" width="9.140625" style="23"/>
    <col min="18" max="18" width="12" bestFit="1" customWidth="1"/>
  </cols>
  <sheetData>
    <row r="1" spans="1:19" x14ac:dyDescent="0.25">
      <c r="A1" t="s">
        <v>11</v>
      </c>
      <c r="H1" s="62" t="s">
        <v>213</v>
      </c>
      <c r="I1" s="62"/>
      <c r="J1" s="62"/>
    </row>
    <row r="2" spans="1:19" x14ac:dyDescent="0.25">
      <c r="A2" s="7" t="s">
        <v>0</v>
      </c>
      <c r="B2" s="8" t="s">
        <v>1</v>
      </c>
      <c r="C2" s="16" t="s">
        <v>2</v>
      </c>
      <c r="D2" s="16" t="s">
        <v>3</v>
      </c>
      <c r="E2" s="16" t="s">
        <v>4</v>
      </c>
      <c r="F2" s="7"/>
      <c r="G2" s="7" t="s">
        <v>54</v>
      </c>
      <c r="H2" s="7" t="s">
        <v>55</v>
      </c>
      <c r="I2" s="30" t="s">
        <v>56</v>
      </c>
      <c r="J2" s="7" t="s">
        <v>57</v>
      </c>
      <c r="K2" s="7" t="s">
        <v>5</v>
      </c>
      <c r="L2" s="7" t="s">
        <v>6</v>
      </c>
      <c r="M2" s="7" t="s">
        <v>7</v>
      </c>
      <c r="N2" s="24" t="s">
        <v>138</v>
      </c>
      <c r="O2" s="24" t="s">
        <v>137</v>
      </c>
      <c r="P2" s="24" t="s">
        <v>79</v>
      </c>
      <c r="Q2" s="7" t="s">
        <v>143</v>
      </c>
      <c r="R2" s="7" t="s">
        <v>8</v>
      </c>
      <c r="S2" s="7" t="s">
        <v>9</v>
      </c>
    </row>
    <row r="3" spans="1:19" x14ac:dyDescent="0.25">
      <c r="A3" t="s">
        <v>12</v>
      </c>
      <c r="B3" s="5">
        <v>43817</v>
      </c>
      <c r="C3" s="14">
        <v>4264289.0554999998</v>
      </c>
      <c r="D3" s="14">
        <v>343225.07819999999</v>
      </c>
      <c r="E3" s="14">
        <v>2413.7431999999999</v>
      </c>
      <c r="P3" s="25"/>
      <c r="Q3" s="25"/>
      <c r="R3" s="9"/>
      <c r="S3" s="9"/>
    </row>
    <row r="4" spans="1:19" x14ac:dyDescent="0.25">
      <c r="P4" s="25"/>
      <c r="Q4" s="25"/>
      <c r="R4" s="9"/>
      <c r="S4" s="9"/>
    </row>
    <row r="5" spans="1:19" x14ac:dyDescent="0.25">
      <c r="A5" t="s">
        <v>13</v>
      </c>
      <c r="B5" s="5">
        <v>43817</v>
      </c>
      <c r="C5" s="14">
        <v>4268250.6233000001</v>
      </c>
      <c r="D5" s="14">
        <v>318560.92090000003</v>
      </c>
      <c r="E5" s="14">
        <v>1592.9068</v>
      </c>
      <c r="P5" s="25"/>
      <c r="Q5" s="25"/>
      <c r="R5" s="9"/>
      <c r="S5" s="9"/>
    </row>
    <row r="7" spans="1:19" x14ac:dyDescent="0.25">
      <c r="A7" t="s">
        <v>14</v>
      </c>
      <c r="B7" s="5">
        <v>43452</v>
      </c>
      <c r="C7" s="14">
        <v>4264546.6726000002</v>
      </c>
      <c r="D7" s="14">
        <v>332867.96769999998</v>
      </c>
      <c r="E7" s="14">
        <v>1584.0056999999999</v>
      </c>
    </row>
    <row r="8" spans="1:19" x14ac:dyDescent="0.25">
      <c r="B8" s="5">
        <v>43621</v>
      </c>
      <c r="C8">
        <v>4264546.6561000003</v>
      </c>
      <c r="D8" s="14">
        <v>332867.96189999999</v>
      </c>
      <c r="E8">
        <v>1584.066</v>
      </c>
      <c r="G8" s="14">
        <f>C8-C7</f>
        <v>-1.6499999910593033E-2</v>
      </c>
      <c r="H8" s="14">
        <f>D8-D7</f>
        <v>-5.799999984446913E-3</v>
      </c>
      <c r="I8" s="29">
        <f>(((H8)^2)+((G8)^2))^0.5</f>
        <v>1.7489711171690465E-2</v>
      </c>
      <c r="J8" s="14">
        <f>E8-E7</f>
        <v>6.0300000000097498E-2</v>
      </c>
      <c r="K8" t="s">
        <v>10</v>
      </c>
      <c r="L8">
        <f>ATAN2(H8,G8)</f>
        <v>-1.9088203097379444</v>
      </c>
      <c r="M8">
        <f>DEGREES(L8)</f>
        <v>-109.36734759683877</v>
      </c>
      <c r="N8" s="23">
        <f t="shared" ref="N8:O8" si="0">G8*1000</f>
        <v>-16.499999910593033</v>
      </c>
      <c r="O8" s="23">
        <f t="shared" si="0"/>
        <v>-5.799999984446913</v>
      </c>
      <c r="P8" s="23">
        <f>J8*1000</f>
        <v>60.300000000097498</v>
      </c>
      <c r="R8">
        <f t="shared" ref="R8:S9" si="1">I8*100*(1/2.54)</f>
        <v>0.68857130597206551</v>
      </c>
      <c r="S8">
        <f t="shared" si="1"/>
        <v>2.3740157480353345</v>
      </c>
    </row>
    <row r="9" spans="1:19" x14ac:dyDescent="0.25">
      <c r="G9" s="14">
        <f>C8-C7</f>
        <v>-1.6499999910593033E-2</v>
      </c>
      <c r="H9" s="14">
        <f>D8-D7</f>
        <v>-5.799999984446913E-3</v>
      </c>
      <c r="I9" s="29">
        <f>(((H9)^2)+((G9)^2))^0.5</f>
        <v>1.7489711171690465E-2</v>
      </c>
      <c r="J9" s="14">
        <f>E8-E7</f>
        <v>6.0300000000097498E-2</v>
      </c>
      <c r="K9" t="s">
        <v>10</v>
      </c>
      <c r="L9">
        <f>ATAN2(H9,G9)</f>
        <v>-1.9088203097379444</v>
      </c>
      <c r="M9">
        <f>DEGREES(L9)</f>
        <v>-109.36734759683877</v>
      </c>
      <c r="N9" s="26">
        <f>G9*1000</f>
        <v>-16.499999910593033</v>
      </c>
      <c r="O9" s="26">
        <f>H9*1000</f>
        <v>-5.799999984446913</v>
      </c>
      <c r="P9" s="27">
        <f>J9*1000</f>
        <v>60.300000000097498</v>
      </c>
      <c r="Q9" s="27">
        <f>I9*1000</f>
        <v>17.489711171690466</v>
      </c>
      <c r="R9" s="6">
        <f>I9*100*(1/2.54)</f>
        <v>0.68857130597206551</v>
      </c>
      <c r="S9" s="4">
        <f t="shared" si="1"/>
        <v>2.3740157480353345</v>
      </c>
    </row>
    <row r="11" spans="1:19" x14ac:dyDescent="0.25">
      <c r="A11" t="s">
        <v>15</v>
      </c>
      <c r="B11" s="5">
        <v>43452</v>
      </c>
      <c r="C11" s="14">
        <v>4264556.9316999996</v>
      </c>
      <c r="D11" s="14">
        <v>334613.67070000002</v>
      </c>
      <c r="E11" s="14">
        <v>1630.5360000000001</v>
      </c>
    </row>
    <row r="12" spans="1:19" x14ac:dyDescent="0.25">
      <c r="B12" s="5">
        <v>43621</v>
      </c>
      <c r="C12">
        <v>4264556.9150999999</v>
      </c>
      <c r="D12" s="14">
        <v>334613.68</v>
      </c>
      <c r="E12">
        <v>1630.5963999999999</v>
      </c>
      <c r="G12" s="14">
        <f>C12-C11</f>
        <v>-1.6599999740719795E-2</v>
      </c>
      <c r="H12" s="14">
        <f>D12-D11</f>
        <v>9.2999999760650098E-3</v>
      </c>
      <c r="I12" s="29">
        <f>(((H12)^2)+((G12)^2))^0.5</f>
        <v>1.9027611278000886E-2</v>
      </c>
      <c r="J12" s="14">
        <f>E12-E11</f>
        <v>6.0399999999845022E-2</v>
      </c>
      <c r="K12" t="s">
        <v>10</v>
      </c>
      <c r="L12">
        <f>ATAN2(H12,G12)</f>
        <v>-1.0601245803886179</v>
      </c>
      <c r="M12">
        <f>DEGREES(L12)</f>
        <v>-60.740664214345166</v>
      </c>
      <c r="N12" s="23">
        <f t="shared" ref="N12:O13" si="2">G12*1000</f>
        <v>-16.599999740719795</v>
      </c>
      <c r="O12" s="23">
        <f t="shared" si="2"/>
        <v>9.2999999760650098</v>
      </c>
      <c r="P12" s="23">
        <f>J12*1000</f>
        <v>60.399999999845022</v>
      </c>
      <c r="R12">
        <f t="shared" ref="R12:S13" si="3">I12*100*(1/2.54)</f>
        <v>0.74911855425200335</v>
      </c>
      <c r="S12">
        <f t="shared" si="3"/>
        <v>2.3779527558994102</v>
      </c>
    </row>
    <row r="13" spans="1:19" x14ac:dyDescent="0.25">
      <c r="G13" s="14">
        <f>C12-C11</f>
        <v>-1.6599999740719795E-2</v>
      </c>
      <c r="H13" s="14">
        <f>D12-D11</f>
        <v>9.2999999760650098E-3</v>
      </c>
      <c r="I13" s="29">
        <f>(((H13)^2)+((G13)^2))^0.5</f>
        <v>1.9027611278000886E-2</v>
      </c>
      <c r="J13" s="14">
        <f>E12-E11</f>
        <v>6.0399999999845022E-2</v>
      </c>
      <c r="K13" t="s">
        <v>10</v>
      </c>
      <c r="L13">
        <f t="shared" ref="L13" si="4">ATAN2(H13,G13)</f>
        <v>-1.0601245803886179</v>
      </c>
      <c r="M13">
        <f t="shared" ref="M13" si="5">DEGREES(L13)</f>
        <v>-60.740664214345166</v>
      </c>
      <c r="N13" s="26">
        <f t="shared" si="2"/>
        <v>-16.599999740719795</v>
      </c>
      <c r="O13" s="26">
        <f t="shared" si="2"/>
        <v>9.2999999760650098</v>
      </c>
      <c r="P13" s="27">
        <f>J13*1000</f>
        <v>60.399999999845022</v>
      </c>
      <c r="Q13" s="27">
        <f>I13*1000</f>
        <v>19.027611278000887</v>
      </c>
      <c r="R13" s="6">
        <f t="shared" si="3"/>
        <v>0.74911855425200335</v>
      </c>
      <c r="S13" s="4">
        <f t="shared" si="3"/>
        <v>2.3779527558994102</v>
      </c>
    </row>
    <row r="15" spans="1:19" x14ac:dyDescent="0.25">
      <c r="A15" t="s">
        <v>16</v>
      </c>
      <c r="B15" s="5">
        <v>43452</v>
      </c>
      <c r="C15" s="14">
        <v>4264426.6440000003</v>
      </c>
      <c r="D15" s="14">
        <v>336087.85019999999</v>
      </c>
      <c r="E15" s="14">
        <v>1700.5939000000001</v>
      </c>
    </row>
    <row r="16" spans="1:19" x14ac:dyDescent="0.25">
      <c r="B16" s="5">
        <v>43621</v>
      </c>
      <c r="C16">
        <v>4264426.6267999997</v>
      </c>
      <c r="D16" s="14">
        <v>336087.84970000002</v>
      </c>
      <c r="E16">
        <v>1700.6093000000001</v>
      </c>
      <c r="G16" s="14">
        <f>C16-C15</f>
        <v>-1.7200000584125519E-2</v>
      </c>
      <c r="H16" s="14">
        <f>D16-D15</f>
        <v>-4.9999996554106474E-4</v>
      </c>
      <c r="I16" s="29">
        <f>(((H16)^2)+((G16)^2))^0.5</f>
        <v>1.7207266490045978E-2</v>
      </c>
      <c r="J16" s="14">
        <f>E16-E15</f>
        <v>1.5399999999999636E-2</v>
      </c>
      <c r="K16" t="s">
        <v>10</v>
      </c>
      <c r="L16">
        <f>ATAN2(H16,G16)</f>
        <v>-1.5998579069155763</v>
      </c>
      <c r="M16">
        <f>DEGREES(L16)</f>
        <v>-91.665105886896242</v>
      </c>
      <c r="N16" s="23">
        <f t="shared" ref="N16:O17" si="6">G16*1000</f>
        <v>-17.200000584125519</v>
      </c>
      <c r="O16" s="23">
        <f t="shared" si="6"/>
        <v>-0.49999996554106474</v>
      </c>
      <c r="P16" s="23">
        <f>J16*1000</f>
        <v>15.399999999999636</v>
      </c>
      <c r="R16">
        <f t="shared" ref="R16:S17" si="7">I16*100*(1/2.54)</f>
        <v>0.67745143661598328</v>
      </c>
      <c r="S16">
        <f t="shared" si="7"/>
        <v>0.6062992125984108</v>
      </c>
    </row>
    <row r="17" spans="1:25" x14ac:dyDescent="0.25">
      <c r="G17" s="14">
        <f>C16-C15</f>
        <v>-1.7200000584125519E-2</v>
      </c>
      <c r="H17" s="14">
        <f>D16-D15</f>
        <v>-4.9999996554106474E-4</v>
      </c>
      <c r="I17" s="29">
        <f>(((H17)^2)+((G17)^2))^0.5</f>
        <v>1.7207266490045978E-2</v>
      </c>
      <c r="J17" s="14">
        <f>E16-E15</f>
        <v>1.5399999999999636E-2</v>
      </c>
      <c r="K17" t="s">
        <v>10</v>
      </c>
      <c r="L17">
        <f t="shared" ref="L17" si="8">ATAN2(H17,G17)</f>
        <v>-1.5998579069155763</v>
      </c>
      <c r="M17">
        <f t="shared" ref="M17" si="9">DEGREES(L17)</f>
        <v>-91.665105886896242</v>
      </c>
      <c r="N17" s="26">
        <f t="shared" si="6"/>
        <v>-17.200000584125519</v>
      </c>
      <c r="O17" s="26">
        <f t="shared" si="6"/>
        <v>-0.49999996554106474</v>
      </c>
      <c r="P17" s="27">
        <f>J17*1000</f>
        <v>15.399999999999636</v>
      </c>
      <c r="Q17" s="27">
        <f>I17*1000</f>
        <v>17.207266490045978</v>
      </c>
      <c r="R17" s="6">
        <f t="shared" si="7"/>
        <v>0.67745143661598328</v>
      </c>
      <c r="S17" s="4">
        <f t="shared" si="7"/>
        <v>0.6062992125984108</v>
      </c>
    </row>
    <row r="19" spans="1:25" x14ac:dyDescent="0.25">
      <c r="A19" t="s">
        <v>17</v>
      </c>
      <c r="B19" s="5">
        <v>43452</v>
      </c>
      <c r="C19" s="14">
        <v>4263921.3437000001</v>
      </c>
      <c r="D19" s="14">
        <v>333887.93800000002</v>
      </c>
      <c r="E19" s="14">
        <v>1615.4529</v>
      </c>
    </row>
    <row r="20" spans="1:25" x14ac:dyDescent="0.25">
      <c r="B20" s="5">
        <v>43621</v>
      </c>
      <c r="C20">
        <v>4263921.3268999998</v>
      </c>
      <c r="D20" s="14">
        <v>333887.92570000002</v>
      </c>
      <c r="E20">
        <v>1615.4961000000001</v>
      </c>
      <c r="G20" s="14">
        <f>C20-C19</f>
        <v>-1.6800000332295895E-2</v>
      </c>
      <c r="H20" s="14">
        <f>D20-D19</f>
        <v>-1.2300000002142042E-2</v>
      </c>
      <c r="I20" s="29">
        <f>(((H20)^2)+((G20)^2))^0.5</f>
        <v>2.0821383508735351E-2</v>
      </c>
      <c r="J20" s="14">
        <f>E20-E19</f>
        <v>4.3200000000069849E-2</v>
      </c>
      <c r="K20" t="s">
        <v>10</v>
      </c>
      <c r="L20">
        <f>ATAN2(H20,G20)</f>
        <v>-2.202770559268695</v>
      </c>
      <c r="M20">
        <f>DEGREES(L20)</f>
        <v>-126.20945628176818</v>
      </c>
      <c r="N20" s="23">
        <f t="shared" ref="N20:O20" si="10">H20*1000</f>
        <v>-12.300000002142042</v>
      </c>
      <c r="O20" s="23">
        <f t="shared" si="10"/>
        <v>20.821383508735352</v>
      </c>
      <c r="P20" s="23">
        <f>J20*1000</f>
        <v>43.200000000069849</v>
      </c>
      <c r="R20">
        <f t="shared" ref="R20:S21" si="11">I20*100*(1/2.54)</f>
        <v>0.81973950821792718</v>
      </c>
      <c r="S20">
        <f t="shared" si="11"/>
        <v>1.700787401577553</v>
      </c>
    </row>
    <row r="21" spans="1:25" x14ac:dyDescent="0.25">
      <c r="G21" s="14">
        <f>C20-C19</f>
        <v>-1.6800000332295895E-2</v>
      </c>
      <c r="H21" s="14">
        <f>D20-D19</f>
        <v>-1.2300000002142042E-2</v>
      </c>
      <c r="I21" s="29">
        <f>(((H21)^2)+((G21)^2))^0.5</f>
        <v>2.0821383508735351E-2</v>
      </c>
      <c r="J21" s="14">
        <f>E20-E19</f>
        <v>4.3200000000069849E-2</v>
      </c>
      <c r="K21" t="s">
        <v>10</v>
      </c>
      <c r="L21">
        <f t="shared" ref="L21" si="12">ATAN2(H21,G21)</f>
        <v>-2.202770559268695</v>
      </c>
      <c r="M21">
        <f t="shared" ref="M21" si="13">DEGREES(L21)</f>
        <v>-126.20945628176818</v>
      </c>
      <c r="N21" s="26">
        <f t="shared" ref="N21:O21" si="14">G21*1000</f>
        <v>-16.800000332295895</v>
      </c>
      <c r="O21" s="26">
        <f t="shared" si="14"/>
        <v>-12.300000002142042</v>
      </c>
      <c r="P21" s="27">
        <f>J21*1000</f>
        <v>43.200000000069849</v>
      </c>
      <c r="Q21" s="27">
        <f>I21*1000</f>
        <v>20.821383508735352</v>
      </c>
      <c r="R21" s="6">
        <f t="shared" si="11"/>
        <v>0.81973950821792718</v>
      </c>
      <c r="S21" s="4">
        <f t="shared" si="11"/>
        <v>1.700787401577553</v>
      </c>
    </row>
    <row r="23" spans="1:25" x14ac:dyDescent="0.25">
      <c r="A23" t="s">
        <v>18</v>
      </c>
      <c r="B23" s="5">
        <v>43452</v>
      </c>
      <c r="C23" s="14">
        <v>4263844.6244999999</v>
      </c>
      <c r="D23" s="14">
        <v>335097.70529999997</v>
      </c>
      <c r="E23" s="14">
        <v>1662.2747999999999</v>
      </c>
    </row>
    <row r="24" spans="1:25" x14ac:dyDescent="0.25">
      <c r="B24" s="5">
        <v>43621</v>
      </c>
      <c r="C24">
        <v>4263844.6090000002</v>
      </c>
      <c r="D24" s="14">
        <v>335097.70750000002</v>
      </c>
      <c r="E24">
        <v>1662.2784999999999</v>
      </c>
      <c r="G24" s="14">
        <f>C24-C23</f>
        <v>-1.549999974668026E-2</v>
      </c>
      <c r="H24" s="14">
        <f>D24-D23</f>
        <v>2.200000046286732E-3</v>
      </c>
      <c r="I24" s="29">
        <f>(((H24)^2)+((G24)^2))^0.5</f>
        <v>1.5655350278762522E-2</v>
      </c>
      <c r="J24" s="14">
        <f>E24-E23</f>
        <v>3.6999999999807187E-3</v>
      </c>
      <c r="K24" t="s">
        <v>10</v>
      </c>
      <c r="L24">
        <f>ATAN2(H24,G24)</f>
        <v>-1.4298026091106308</v>
      </c>
      <c r="M24">
        <f>DEGREES(L24)</f>
        <v>-81.92165503883254</v>
      </c>
      <c r="N24" s="23">
        <f t="shared" ref="N24:O24" si="15">H24*1000</f>
        <v>2.200000046286732</v>
      </c>
      <c r="O24" s="23">
        <f t="shared" si="15"/>
        <v>15.655350278762523</v>
      </c>
      <c r="P24" s="23">
        <f>J24*1000</f>
        <v>3.6999999999807187</v>
      </c>
      <c r="R24">
        <f t="shared" ref="R24:S25" si="16">I24*100*(1/2.54)</f>
        <v>0.61635237317962677</v>
      </c>
      <c r="S24">
        <f t="shared" si="16"/>
        <v>0.14566929133782355</v>
      </c>
    </row>
    <row r="25" spans="1:25" x14ac:dyDescent="0.25">
      <c r="G25" s="14">
        <f>C24-C23</f>
        <v>-1.549999974668026E-2</v>
      </c>
      <c r="H25" s="14">
        <f>D24-D23</f>
        <v>2.200000046286732E-3</v>
      </c>
      <c r="I25" s="29">
        <f>(((H25)^2)+((G25)^2))^0.5</f>
        <v>1.5655350278762522E-2</v>
      </c>
      <c r="J25" s="14">
        <f>E24-E23</f>
        <v>3.6999999999807187E-3</v>
      </c>
      <c r="K25" t="s">
        <v>10</v>
      </c>
      <c r="L25">
        <f t="shared" ref="L25" si="17">ATAN2(H25,G25)</f>
        <v>-1.4298026091106308</v>
      </c>
      <c r="M25">
        <f t="shared" ref="M25" si="18">DEGREES(L25)</f>
        <v>-81.92165503883254</v>
      </c>
      <c r="N25" s="26">
        <f t="shared" ref="N25:O25" si="19">G25*1000</f>
        <v>-15.49999974668026</v>
      </c>
      <c r="O25" s="26">
        <f t="shared" si="19"/>
        <v>2.200000046286732</v>
      </c>
      <c r="P25" s="27">
        <f>J25*1000</f>
        <v>3.6999999999807187</v>
      </c>
      <c r="Q25" s="27">
        <f>I25*1000</f>
        <v>15.655350278762523</v>
      </c>
      <c r="R25" s="6">
        <f t="shared" si="16"/>
        <v>0.61635237317962677</v>
      </c>
      <c r="S25" s="4">
        <f t="shared" si="16"/>
        <v>0.14566929133782355</v>
      </c>
    </row>
    <row r="27" spans="1:25" x14ac:dyDescent="0.25">
      <c r="A27" t="s">
        <v>19</v>
      </c>
      <c r="B27" s="5">
        <v>43452</v>
      </c>
      <c r="C27" s="14">
        <v>4263795.5310000004</v>
      </c>
      <c r="D27" s="14">
        <v>336047.81459999998</v>
      </c>
      <c r="E27" s="14">
        <v>1707.6473000000001</v>
      </c>
    </row>
    <row r="28" spans="1:25" x14ac:dyDescent="0.25">
      <c r="B28" s="5">
        <v>43621</v>
      </c>
      <c r="C28">
        <v>4263795.5072999997</v>
      </c>
      <c r="D28" s="14">
        <v>336047.82579999999</v>
      </c>
      <c r="E28">
        <v>1707.7013999999999</v>
      </c>
      <c r="G28" s="14">
        <f>C28-C27</f>
        <v>-2.370000071823597E-2</v>
      </c>
      <c r="H28" s="14">
        <f>D28-D27</f>
        <v>1.1200000008102506E-2</v>
      </c>
      <c r="I28" s="29">
        <f>(((H28)^2)+((G28)^2))^0.5</f>
        <v>2.6213165284373455E-2</v>
      </c>
      <c r="J28" s="14">
        <f>E28-E27</f>
        <v>5.4099999999834836E-2</v>
      </c>
      <c r="K28" t="s">
        <v>10</v>
      </c>
      <c r="L28">
        <f>ATAN2(H28,G28)</f>
        <v>-1.1293293913531395</v>
      </c>
      <c r="M28">
        <f>DEGREES(L28)</f>
        <v>-64.705807804612931</v>
      </c>
      <c r="N28" s="23">
        <f t="shared" ref="N28:O28" si="20">H28*1000</f>
        <v>11.200000008102506</v>
      </c>
      <c r="O28" s="23">
        <f t="shared" si="20"/>
        <v>26.213165284373456</v>
      </c>
      <c r="P28" s="23">
        <f>J28*1000</f>
        <v>54.099999999834836</v>
      </c>
      <c r="R28">
        <f t="shared" ref="R28:S29" si="21">I28*100*(1/2.54)</f>
        <v>1.0320143812745455</v>
      </c>
      <c r="S28">
        <f t="shared" si="21"/>
        <v>2.1299212598360171</v>
      </c>
    </row>
    <row r="29" spans="1:25" x14ac:dyDescent="0.25">
      <c r="G29" s="14">
        <f>C28-C27</f>
        <v>-2.370000071823597E-2</v>
      </c>
      <c r="H29" s="14">
        <f>D28-D27</f>
        <v>1.1200000008102506E-2</v>
      </c>
      <c r="I29" s="29">
        <f>(((H29)^2)+((G29)^2))^0.5</f>
        <v>2.6213165284373455E-2</v>
      </c>
      <c r="J29" s="14">
        <f>E28-E27</f>
        <v>5.4099999999834836E-2</v>
      </c>
      <c r="K29" t="s">
        <v>10</v>
      </c>
      <c r="L29">
        <f>ATAN2(H29,G29)</f>
        <v>-1.1293293913531395</v>
      </c>
      <c r="M29">
        <f t="shared" ref="M29" si="22">DEGREES(L29)</f>
        <v>-64.705807804612931</v>
      </c>
      <c r="N29" s="26">
        <f t="shared" ref="N29:O29" si="23">G29*1000</f>
        <v>-23.70000071823597</v>
      </c>
      <c r="O29" s="26">
        <f t="shared" si="23"/>
        <v>11.200000008102506</v>
      </c>
      <c r="P29" s="27">
        <f>J29*1000</f>
        <v>54.099999999834836</v>
      </c>
      <c r="Q29" s="27">
        <f>I29*1000</f>
        <v>26.213165284373456</v>
      </c>
      <c r="R29" s="6">
        <f t="shared" si="21"/>
        <v>1.0320143812745455</v>
      </c>
      <c r="S29" s="4">
        <f t="shared" si="21"/>
        <v>2.1299212598360171</v>
      </c>
    </row>
    <row r="31" spans="1:25" x14ac:dyDescent="0.25">
      <c r="A31" t="s">
        <v>20</v>
      </c>
      <c r="B31" s="5">
        <v>43452</v>
      </c>
      <c r="C31" s="14">
        <v>4263349.3424000004</v>
      </c>
      <c r="D31" s="14">
        <v>333622.45189999999</v>
      </c>
      <c r="E31" s="14">
        <v>1611.6135999999999</v>
      </c>
      <c r="V31" s="5"/>
      <c r="W31" s="14"/>
      <c r="X31" s="14"/>
      <c r="Y31" s="14"/>
    </row>
    <row r="32" spans="1:25" x14ac:dyDescent="0.25">
      <c r="B32" s="5">
        <v>43621</v>
      </c>
      <c r="C32">
        <v>4263349.3269999996</v>
      </c>
      <c r="D32" s="14">
        <v>333622.45899999997</v>
      </c>
      <c r="E32">
        <v>1611.6713999999999</v>
      </c>
      <c r="G32" s="14">
        <f>C32-C31</f>
        <v>-1.5400000847876072E-2</v>
      </c>
      <c r="H32" s="14">
        <f>D32-D31</f>
        <v>7.0999999879859388E-3</v>
      </c>
      <c r="I32" s="29">
        <f>(((H32)^2)+((G32)^2))^0.5</f>
        <v>1.695788978452166E-2</v>
      </c>
      <c r="J32" s="14">
        <f>E32-E31</f>
        <v>5.7800000000042928E-2</v>
      </c>
      <c r="K32" t="s">
        <v>10</v>
      </c>
      <c r="L32">
        <f>ATAN2(H32,G32)</f>
        <v>-1.1388004343927021</v>
      </c>
      <c r="M32">
        <f>DEGREES(L32)</f>
        <v>-65.248458598366625</v>
      </c>
      <c r="N32" s="23">
        <f t="shared" ref="N32:O32" si="24">H32*1000</f>
        <v>7.0999999879859388</v>
      </c>
      <c r="O32" s="23">
        <f t="shared" si="24"/>
        <v>16.957889784521658</v>
      </c>
      <c r="P32" s="23">
        <f>J32*1000</f>
        <v>57.800000000042928</v>
      </c>
      <c r="R32">
        <f t="shared" ref="R32:S33" si="25">I32*100*(1/2.54)</f>
        <v>0.66763345608352986</v>
      </c>
      <c r="S32">
        <f t="shared" si="25"/>
        <v>2.2755905511827921</v>
      </c>
      <c r="V32" s="5"/>
      <c r="W32" s="14"/>
      <c r="X32" s="14"/>
      <c r="Y32" s="14"/>
    </row>
    <row r="33" spans="1:19" x14ac:dyDescent="0.25">
      <c r="G33" s="14">
        <f>C32-C31</f>
        <v>-1.5400000847876072E-2</v>
      </c>
      <c r="H33" s="14">
        <f>D32-D31</f>
        <v>7.0999999879859388E-3</v>
      </c>
      <c r="I33" s="29">
        <f>(((H33)^2)+((G33)^2))^0.5</f>
        <v>1.695788978452166E-2</v>
      </c>
      <c r="J33" s="14">
        <f>E32-E31</f>
        <v>5.7800000000042928E-2</v>
      </c>
      <c r="K33" t="s">
        <v>10</v>
      </c>
      <c r="L33">
        <f t="shared" ref="L33" si="26">ATAN2(H33,G33)</f>
        <v>-1.1388004343927021</v>
      </c>
      <c r="M33">
        <f t="shared" ref="M33" si="27">DEGREES(L33)</f>
        <v>-65.248458598366625</v>
      </c>
      <c r="N33" s="26">
        <f t="shared" ref="N33:O33" si="28">G33*1000</f>
        <v>-15.400000847876072</v>
      </c>
      <c r="O33" s="26">
        <f t="shared" si="28"/>
        <v>7.0999999879859388</v>
      </c>
      <c r="P33" s="27">
        <f>J33*1000</f>
        <v>57.800000000042928</v>
      </c>
      <c r="Q33" s="27">
        <f>I33*1000</f>
        <v>16.957889784521658</v>
      </c>
      <c r="R33" s="6">
        <f t="shared" si="25"/>
        <v>0.66763345608352986</v>
      </c>
      <c r="S33" s="4">
        <f t="shared" si="25"/>
        <v>2.2755905511827921</v>
      </c>
    </row>
    <row r="35" spans="1:19" x14ac:dyDescent="0.25">
      <c r="A35" t="s">
        <v>21</v>
      </c>
      <c r="B35" s="5">
        <v>43452</v>
      </c>
      <c r="C35" s="14">
        <v>4263417.6195</v>
      </c>
      <c r="D35" s="14">
        <v>334533.65659999999</v>
      </c>
      <c r="E35" s="14">
        <v>1645.231</v>
      </c>
    </row>
    <row r="36" spans="1:19" x14ac:dyDescent="0.25">
      <c r="B36" s="5">
        <v>43621</v>
      </c>
      <c r="C36">
        <v>4263417.6096999999</v>
      </c>
      <c r="D36" s="14">
        <v>334533.65210000001</v>
      </c>
      <c r="E36">
        <v>1645.2742000000001</v>
      </c>
      <c r="G36" s="14">
        <f>C36-C35</f>
        <v>-9.8000001162290573E-3</v>
      </c>
      <c r="H36" s="14">
        <f>D36-D35</f>
        <v>-4.4999999809078872E-3</v>
      </c>
      <c r="I36" s="29">
        <f>(((H36)^2)+((G36)^2))^0.5</f>
        <v>1.078378422012702E-2</v>
      </c>
      <c r="J36" s="14">
        <f>E36-E35</f>
        <v>4.3200000000069849E-2</v>
      </c>
      <c r="K36" t="s">
        <v>10</v>
      </c>
      <c r="L36">
        <f>ATAN2(H36,G36)</f>
        <v>-2.0012610935226305</v>
      </c>
      <c r="M36">
        <f>DEGREES(L36)</f>
        <v>-114.66381436258266</v>
      </c>
      <c r="N36" s="23">
        <f t="shared" ref="N36:O36" si="29">H36*1000</f>
        <v>-4.4999999809078872</v>
      </c>
      <c r="O36" s="23">
        <f t="shared" si="29"/>
        <v>10.78378422012702</v>
      </c>
      <c r="P36" s="23">
        <f>J36*1000</f>
        <v>43.200000000069849</v>
      </c>
      <c r="R36">
        <f t="shared" ref="R36:S37" si="30">I36*100*(1/2.54)</f>
        <v>0.42455843386326847</v>
      </c>
      <c r="S36">
        <f t="shared" si="30"/>
        <v>1.700787401577553</v>
      </c>
    </row>
    <row r="37" spans="1:19" x14ac:dyDescent="0.25">
      <c r="G37" s="14">
        <f>C36-C35</f>
        <v>-9.8000001162290573E-3</v>
      </c>
      <c r="H37" s="14">
        <f>D36-D35</f>
        <v>-4.4999999809078872E-3</v>
      </c>
      <c r="I37" s="29">
        <f>(((H37)^2)+((G37)^2))^0.5</f>
        <v>1.078378422012702E-2</v>
      </c>
      <c r="J37" s="14">
        <f>E36-E35</f>
        <v>4.3200000000069849E-2</v>
      </c>
      <c r="K37" t="s">
        <v>10</v>
      </c>
      <c r="L37">
        <f t="shared" ref="L37" si="31">ATAN2(H37,G37)</f>
        <v>-2.0012610935226305</v>
      </c>
      <c r="M37">
        <f>DEGREES(L37)</f>
        <v>-114.66381436258266</v>
      </c>
      <c r="N37" s="26">
        <f t="shared" ref="N37:O37" si="32">G37*1000</f>
        <v>-9.8000001162290573</v>
      </c>
      <c r="O37" s="26">
        <f t="shared" si="32"/>
        <v>-4.4999999809078872</v>
      </c>
      <c r="P37" s="27">
        <f>J37*1000</f>
        <v>43.200000000069849</v>
      </c>
      <c r="Q37" s="27">
        <f>I37*1000</f>
        <v>10.78378422012702</v>
      </c>
      <c r="R37" s="6">
        <f t="shared" si="30"/>
        <v>0.42455843386326847</v>
      </c>
      <c r="S37" s="4">
        <f t="shared" si="30"/>
        <v>1.700787401577553</v>
      </c>
    </row>
    <row r="39" spans="1:19" x14ac:dyDescent="0.25">
      <c r="A39" t="s">
        <v>22</v>
      </c>
      <c r="B39" s="5">
        <v>43452</v>
      </c>
      <c r="C39" s="14">
        <v>4263229.4484000001</v>
      </c>
      <c r="D39" s="14">
        <v>334997.9117</v>
      </c>
      <c r="E39" s="14">
        <v>1663.2728</v>
      </c>
    </row>
    <row r="40" spans="1:19" x14ac:dyDescent="0.25">
      <c r="B40" s="5">
        <v>43621</v>
      </c>
      <c r="C40">
        <v>4263229.4327999996</v>
      </c>
      <c r="D40" s="14">
        <v>334997.89569999999</v>
      </c>
      <c r="E40">
        <v>1663.2422999999999</v>
      </c>
      <c r="G40" s="14">
        <f>C40-C39</f>
        <v>-1.5600000508129597E-2</v>
      </c>
      <c r="H40" s="14">
        <f>D40-D39</f>
        <v>-1.6000000003259629E-2</v>
      </c>
      <c r="I40" s="29">
        <f>(((H40)^2)+((G40)^2))^0.5</f>
        <v>2.2346364714600716E-2</v>
      </c>
      <c r="J40" s="14">
        <f>E40-E39</f>
        <v>-3.0500000000074579E-2</v>
      </c>
      <c r="K40" t="s">
        <v>10</v>
      </c>
      <c r="L40">
        <f>ATAN2(H40,G40)</f>
        <v>-2.3688520258472412</v>
      </c>
      <c r="M40">
        <f>DEGREES(L40)</f>
        <v>-135.72522337206192</v>
      </c>
      <c r="N40" s="23">
        <f t="shared" ref="N40:O40" si="33">H40*1000</f>
        <v>-16.000000003259629</v>
      </c>
      <c r="O40" s="23">
        <f t="shared" si="33"/>
        <v>22.346364714600718</v>
      </c>
      <c r="P40" s="23">
        <f>J40*1000</f>
        <v>-30.500000000074579</v>
      </c>
      <c r="R40">
        <f t="shared" ref="R40:S41" si="34">I40*100*(1/2.54)</f>
        <v>0.87977813837010677</v>
      </c>
      <c r="S40">
        <f t="shared" si="34"/>
        <v>-1.2007874015777391</v>
      </c>
    </row>
    <row r="41" spans="1:19" x14ac:dyDescent="0.25">
      <c r="G41" s="14">
        <f>C40-C39</f>
        <v>-1.5600000508129597E-2</v>
      </c>
      <c r="H41" s="14">
        <f>D40-D39</f>
        <v>-1.6000000003259629E-2</v>
      </c>
      <c r="I41" s="29">
        <f>(((H41)^2)+((G41)^2))^0.5</f>
        <v>2.2346364714600716E-2</v>
      </c>
      <c r="J41" s="14">
        <f>E40-E39</f>
        <v>-3.0500000000074579E-2</v>
      </c>
      <c r="K41" t="s">
        <v>10</v>
      </c>
      <c r="L41">
        <f t="shared" ref="L41" si="35">ATAN2(H41,G41)</f>
        <v>-2.3688520258472412</v>
      </c>
      <c r="M41">
        <f t="shared" ref="M41" si="36">DEGREES(L41)</f>
        <v>-135.72522337206192</v>
      </c>
      <c r="N41" s="26">
        <f t="shared" ref="N41:O41" si="37">G41*1000</f>
        <v>-15.600000508129597</v>
      </c>
      <c r="O41" s="26">
        <f t="shared" si="37"/>
        <v>-16.000000003259629</v>
      </c>
      <c r="P41" s="27">
        <f>J41*1000</f>
        <v>-30.500000000074579</v>
      </c>
      <c r="Q41" s="27">
        <f>I41*1000</f>
        <v>22.346364714600718</v>
      </c>
      <c r="R41" s="6">
        <f t="shared" si="34"/>
        <v>0.87977813837010677</v>
      </c>
      <c r="S41" s="4">
        <f t="shared" si="34"/>
        <v>-1.2007874015777391</v>
      </c>
    </row>
    <row r="43" spans="1:19" x14ac:dyDescent="0.25">
      <c r="A43" t="s">
        <v>23</v>
      </c>
      <c r="B43" s="5">
        <v>43452</v>
      </c>
      <c r="C43" s="14">
        <v>4263462.8711999999</v>
      </c>
      <c r="D43" s="14">
        <v>335326.41560000001</v>
      </c>
      <c r="E43" s="14">
        <v>1654.171</v>
      </c>
    </row>
    <row r="44" spans="1:19" x14ac:dyDescent="0.25">
      <c r="B44" s="5">
        <v>43621</v>
      </c>
      <c r="C44">
        <v>4263462.8550000004</v>
      </c>
      <c r="D44" s="14">
        <v>335326.4253</v>
      </c>
      <c r="E44">
        <v>1654.2154</v>
      </c>
      <c r="G44" s="14">
        <f>C44-C43</f>
        <v>-1.6199999488890171E-2</v>
      </c>
      <c r="H44" s="14">
        <f>D44-D43</f>
        <v>9.6999999950639904E-3</v>
      </c>
      <c r="I44" s="29">
        <f>(((H44)^2)+((G44)^2))^0.5</f>
        <v>1.8882001571451139E-2</v>
      </c>
      <c r="J44" s="14">
        <f>E44-E43</f>
        <v>4.4399999999995998E-2</v>
      </c>
      <c r="K44" t="s">
        <v>10</v>
      </c>
      <c r="L44">
        <f>ATAN2(H44,G44)</f>
        <v>-1.0312850778066753</v>
      </c>
      <c r="M44">
        <f>DEGREES(L44)</f>
        <v>-59.08828243314322</v>
      </c>
      <c r="N44" s="23">
        <f t="shared" ref="N44:O44" si="38">H44*1000</f>
        <v>9.6999999950639904</v>
      </c>
      <c r="O44" s="23">
        <f t="shared" si="38"/>
        <v>18.882001571451138</v>
      </c>
      <c r="P44" s="23">
        <f>J44*1000</f>
        <v>44.399999999995998</v>
      </c>
      <c r="R44">
        <f t="shared" ref="R44:S44" si="39">I44*100*(1/2.54)</f>
        <v>0.74338588863980859</v>
      </c>
      <c r="S44">
        <f t="shared" si="39"/>
        <v>1.7480314960628345</v>
      </c>
    </row>
    <row r="45" spans="1:19" x14ac:dyDescent="0.25">
      <c r="G45" s="14">
        <f>C44-C43</f>
        <v>-1.6199999488890171E-2</v>
      </c>
      <c r="H45" s="14">
        <f>D44-D43</f>
        <v>9.6999999950639904E-3</v>
      </c>
      <c r="I45" s="29">
        <f>(((H45)^2)+((G45)^2))^0.5</f>
        <v>1.8882001571451139E-2</v>
      </c>
      <c r="J45" s="14">
        <f>E44-E43</f>
        <v>4.4399999999995998E-2</v>
      </c>
      <c r="K45" t="s">
        <v>10</v>
      </c>
      <c r="L45">
        <f t="shared" ref="L45" si="40">ATAN2(H45,G45)</f>
        <v>-1.0312850778066753</v>
      </c>
      <c r="M45">
        <f t="shared" ref="M45" si="41">DEGREES(L45)</f>
        <v>-59.08828243314322</v>
      </c>
      <c r="N45" s="26">
        <f t="shared" ref="N45:O45" si="42">G45*1000</f>
        <v>-16.199999488890171</v>
      </c>
      <c r="O45" s="26">
        <f t="shared" si="42"/>
        <v>9.6999999950639904</v>
      </c>
      <c r="P45" s="27">
        <f>J45*1000</f>
        <v>44.399999999995998</v>
      </c>
      <c r="Q45" s="27">
        <f>I45*1000</f>
        <v>18.882001571451138</v>
      </c>
      <c r="R45" s="6">
        <f t="shared" ref="R45:S45" si="43">I45*100*(1/2.54)</f>
        <v>0.74338588863980859</v>
      </c>
      <c r="S45" s="4">
        <f t="shared" si="43"/>
        <v>1.7480314960628345</v>
      </c>
    </row>
    <row r="47" spans="1:19" x14ac:dyDescent="0.25">
      <c r="A47" t="s">
        <v>24</v>
      </c>
      <c r="B47" s="5">
        <v>43452</v>
      </c>
      <c r="C47" s="14">
        <v>4263114.7468999997</v>
      </c>
      <c r="D47" s="14">
        <v>335506.16889999999</v>
      </c>
      <c r="E47" s="14">
        <v>1686.9260999999999</v>
      </c>
    </row>
    <row r="48" spans="1:19" x14ac:dyDescent="0.25">
      <c r="B48" s="5">
        <v>43621</v>
      </c>
      <c r="C48">
        <v>4263114.7363</v>
      </c>
      <c r="D48" s="14">
        <v>335506.1741</v>
      </c>
      <c r="E48">
        <v>1686.9457</v>
      </c>
      <c r="G48" s="14">
        <f>C48-C47</f>
        <v>-1.0599999688565731E-2</v>
      </c>
      <c r="H48" s="14">
        <f>D48-D47</f>
        <v>5.2000000141561031E-3</v>
      </c>
      <c r="I48" s="29">
        <f>(((H48)^2)+((G48)^2))^0.5</f>
        <v>1.1806777441148667E-2</v>
      </c>
      <c r="J48" s="14">
        <f>E48-E47</f>
        <v>1.9600000000082218E-2</v>
      </c>
      <c r="K48" t="s">
        <v>10</v>
      </c>
      <c r="L48">
        <f>ATAN2(H48,G48)</f>
        <v>-1.1147243177515058</v>
      </c>
      <c r="M48">
        <f>DEGREES(L48)</f>
        <v>-63.868998727761394</v>
      </c>
      <c r="N48" s="23">
        <f t="shared" ref="N48:O48" si="44">H48*1000</f>
        <v>5.2000000141561031</v>
      </c>
      <c r="O48" s="23">
        <f t="shared" si="44"/>
        <v>11.806777441148666</v>
      </c>
      <c r="P48" s="23">
        <f>J48*1000</f>
        <v>19.600000000082218</v>
      </c>
      <c r="R48">
        <f t="shared" ref="R48:S49" si="45">I48*100*(1/2.54)</f>
        <v>0.46483375752553807</v>
      </c>
      <c r="S48">
        <f t="shared" si="45"/>
        <v>0.77165354331032354</v>
      </c>
    </row>
    <row r="49" spans="1:19" x14ac:dyDescent="0.25">
      <c r="G49" s="14">
        <f>C48-C47</f>
        <v>-1.0599999688565731E-2</v>
      </c>
      <c r="H49" s="14">
        <f>D48-D47</f>
        <v>5.2000000141561031E-3</v>
      </c>
      <c r="I49" s="29">
        <f>(((H49)^2)+((G49)^2))^0.5</f>
        <v>1.1806777441148667E-2</v>
      </c>
      <c r="J49" s="14">
        <f>E48-E47</f>
        <v>1.9600000000082218E-2</v>
      </c>
      <c r="K49" t="s">
        <v>10</v>
      </c>
      <c r="L49">
        <f t="shared" ref="L49" si="46">ATAN2(H49,G49)</f>
        <v>-1.1147243177515058</v>
      </c>
      <c r="M49">
        <f t="shared" ref="M49" si="47">DEGREES(L49)</f>
        <v>-63.868998727761394</v>
      </c>
      <c r="N49" s="26">
        <f t="shared" ref="N49:O49" si="48">G49*1000</f>
        <v>-10.599999688565731</v>
      </c>
      <c r="O49" s="26">
        <f t="shared" si="48"/>
        <v>5.2000000141561031</v>
      </c>
      <c r="P49" s="27">
        <f>J49*1000</f>
        <v>19.600000000082218</v>
      </c>
      <c r="Q49" s="27">
        <f>I49*1000</f>
        <v>11.806777441148666</v>
      </c>
      <c r="R49" s="6">
        <f t="shared" si="45"/>
        <v>0.46483375752553807</v>
      </c>
      <c r="S49" s="4">
        <f t="shared" si="45"/>
        <v>0.77165354331032354</v>
      </c>
    </row>
    <row r="51" spans="1:19" x14ac:dyDescent="0.25">
      <c r="A51" t="s">
        <v>25</v>
      </c>
      <c r="B51" s="5">
        <v>43452</v>
      </c>
      <c r="C51" s="14">
        <v>4262950.5730999997</v>
      </c>
      <c r="D51" s="14">
        <v>335966.88549999997</v>
      </c>
      <c r="E51" s="14">
        <v>1711.5545999999999</v>
      </c>
    </row>
    <row r="52" spans="1:19" x14ac:dyDescent="0.25">
      <c r="B52" s="5">
        <v>43621</v>
      </c>
      <c r="C52">
        <v>4262950.5477</v>
      </c>
      <c r="D52" s="14">
        <v>335966.90240000002</v>
      </c>
      <c r="E52">
        <v>1711.5703000000001</v>
      </c>
      <c r="G52" s="14">
        <f>C52-C51</f>
        <v>-2.5399999693036079E-2</v>
      </c>
      <c r="H52" s="14">
        <f>D52-D51</f>
        <v>1.6900000046007335E-2</v>
      </c>
      <c r="I52" s="29">
        <f>(((H52)^2)+((G52)^2))^0.5</f>
        <v>3.0508523169128998E-2</v>
      </c>
      <c r="J52" s="14">
        <f>E52-E51</f>
        <v>1.5700000000151704E-2</v>
      </c>
      <c r="K52" t="s">
        <v>10</v>
      </c>
      <c r="L52">
        <f>ATAN2(H52,G52)</f>
        <v>-0.98370280707693003</v>
      </c>
      <c r="M52">
        <f>DEGREES(L52)</f>
        <v>-56.362019140679941</v>
      </c>
      <c r="N52" s="23">
        <f t="shared" ref="N52:O52" si="49">H52*1000</f>
        <v>16.900000046007335</v>
      </c>
      <c r="O52" s="23">
        <f t="shared" si="49"/>
        <v>30.508523169128999</v>
      </c>
      <c r="P52" s="23">
        <f>J52*1000</f>
        <v>15.700000000151704</v>
      </c>
      <c r="R52">
        <f t="shared" ref="R52:S53" si="50">I52*100*(1/2.54)</f>
        <v>1.2011229594145274</v>
      </c>
      <c r="S52">
        <f t="shared" si="50"/>
        <v>0.61811023622644501</v>
      </c>
    </row>
    <row r="53" spans="1:19" x14ac:dyDescent="0.25">
      <c r="G53" s="14">
        <f>C52-C51</f>
        <v>-2.5399999693036079E-2</v>
      </c>
      <c r="H53" s="14">
        <f>D52-D51</f>
        <v>1.6900000046007335E-2</v>
      </c>
      <c r="I53" s="29">
        <f>(((H53)^2)+((G53)^2))^0.5</f>
        <v>3.0508523169128998E-2</v>
      </c>
      <c r="J53" s="14">
        <f>E52-E51</f>
        <v>1.5700000000151704E-2</v>
      </c>
      <c r="K53" t="s">
        <v>10</v>
      </c>
      <c r="L53">
        <f t="shared" ref="L53" si="51">ATAN2(H53,G53)</f>
        <v>-0.98370280707693003</v>
      </c>
      <c r="M53">
        <f t="shared" ref="M53" si="52">DEGREES(L53)</f>
        <v>-56.362019140679941</v>
      </c>
      <c r="N53" s="26">
        <f t="shared" ref="N53:O53" si="53">G53*1000</f>
        <v>-25.399999693036079</v>
      </c>
      <c r="O53" s="26">
        <f t="shared" si="53"/>
        <v>16.900000046007335</v>
      </c>
      <c r="P53" s="27">
        <f>J53*1000</f>
        <v>15.700000000151704</v>
      </c>
      <c r="Q53" s="27">
        <f>I53*1000</f>
        <v>30.508523169128999</v>
      </c>
      <c r="R53" s="6">
        <f t="shared" si="50"/>
        <v>1.2011229594145274</v>
      </c>
      <c r="S53" s="4">
        <f t="shared" si="50"/>
        <v>0.61811023622644501</v>
      </c>
    </row>
    <row r="55" spans="1:19" x14ac:dyDescent="0.25">
      <c r="A55" t="s">
        <v>26</v>
      </c>
      <c r="B55" s="5">
        <v>43452</v>
      </c>
      <c r="C55" s="14">
        <v>4262909.8563999999</v>
      </c>
      <c r="D55" s="14">
        <v>337442.88329999999</v>
      </c>
      <c r="E55" s="14">
        <v>1796.1919</v>
      </c>
    </row>
    <row r="56" spans="1:19" x14ac:dyDescent="0.25">
      <c r="B56" s="5">
        <v>43622</v>
      </c>
      <c r="C56">
        <v>4262909.8328999998</v>
      </c>
      <c r="D56" s="14">
        <v>337442.8934</v>
      </c>
      <c r="E56">
        <v>1796.2171000000001</v>
      </c>
      <c r="G56" s="14">
        <f>C56-C55</f>
        <v>-2.350000012665987E-2</v>
      </c>
      <c r="H56" s="14">
        <f>D56-D55</f>
        <v>1.0100000014062971E-2</v>
      </c>
      <c r="I56" s="29">
        <f>(((H56)^2)+((G56)^2))^0.5</f>
        <v>2.5578506724144121E-2</v>
      </c>
      <c r="J56" s="14">
        <f>E56-E55</f>
        <v>2.5200000000040745E-2</v>
      </c>
      <c r="K56" t="s">
        <v>10</v>
      </c>
      <c r="L56">
        <f>ATAN2(H56,G56)</f>
        <v>-1.1648778482755495</v>
      </c>
      <c r="M56">
        <f>DEGREES(L56)</f>
        <v>-66.742584354469642</v>
      </c>
      <c r="N56" s="23">
        <f t="shared" ref="N56:O56" si="54">H56*1000</f>
        <v>10.100000014062971</v>
      </c>
      <c r="O56" s="23">
        <f t="shared" si="54"/>
        <v>25.57850672414412</v>
      </c>
      <c r="P56" s="23">
        <f>J56*1000</f>
        <v>25.200000000040745</v>
      </c>
      <c r="R56">
        <f t="shared" ref="R56:S57" si="55">I56*100*(1/2.54)</f>
        <v>1.0070278237852015</v>
      </c>
      <c r="S56">
        <f t="shared" si="55"/>
        <v>0.99212598425357257</v>
      </c>
    </row>
    <row r="57" spans="1:19" x14ac:dyDescent="0.25">
      <c r="G57" s="14">
        <f>C56-C55</f>
        <v>-2.350000012665987E-2</v>
      </c>
      <c r="H57" s="14">
        <f>D56-D55</f>
        <v>1.0100000014062971E-2</v>
      </c>
      <c r="I57" s="29">
        <f>(((H57)^2)+((G57)^2))^0.5</f>
        <v>2.5578506724144121E-2</v>
      </c>
      <c r="J57" s="14">
        <f>E56-E55</f>
        <v>2.5200000000040745E-2</v>
      </c>
      <c r="K57" t="s">
        <v>10</v>
      </c>
      <c r="L57">
        <f t="shared" ref="L57" si="56">ATAN2(H57,G57)</f>
        <v>-1.1648778482755495</v>
      </c>
      <c r="M57">
        <f t="shared" ref="M57" si="57">DEGREES(L57)</f>
        <v>-66.742584354469642</v>
      </c>
      <c r="N57" s="26">
        <f t="shared" ref="N57:O57" si="58">G57*1000</f>
        <v>-23.50000012665987</v>
      </c>
      <c r="O57" s="26">
        <f t="shared" si="58"/>
        <v>10.100000014062971</v>
      </c>
      <c r="P57" s="27">
        <f>J57*1000</f>
        <v>25.200000000040745</v>
      </c>
      <c r="Q57" s="27">
        <f>I57*1000</f>
        <v>25.57850672414412</v>
      </c>
      <c r="R57" s="6">
        <f t="shared" si="55"/>
        <v>1.0070278237852015</v>
      </c>
      <c r="S57" s="4">
        <f t="shared" si="55"/>
        <v>0.99212598425357257</v>
      </c>
    </row>
    <row r="59" spans="1:19" x14ac:dyDescent="0.25">
      <c r="A59" t="s">
        <v>27</v>
      </c>
      <c r="B59" s="5">
        <v>43452</v>
      </c>
      <c r="C59" s="14">
        <v>4262475.4172</v>
      </c>
      <c r="D59" s="14">
        <v>333800.3063</v>
      </c>
      <c r="E59" s="14">
        <v>1625.5426</v>
      </c>
    </row>
    <row r="60" spans="1:19" x14ac:dyDescent="0.25">
      <c r="B60" s="5">
        <v>43621</v>
      </c>
      <c r="C60">
        <v>4262475.4011000004</v>
      </c>
      <c r="D60" s="14">
        <v>333800.30940000003</v>
      </c>
      <c r="E60">
        <v>1625.5617999999999</v>
      </c>
      <c r="G60" s="14">
        <f>C60-C59</f>
        <v>-1.6099999658763409E-2</v>
      </c>
      <c r="H60" s="14">
        <f>D60-D59</f>
        <v>3.1000000308267772E-3</v>
      </c>
      <c r="I60" s="29">
        <f>(((H60)^2)+((G60)^2))^0.5</f>
        <v>1.6395730822482659E-2</v>
      </c>
      <c r="J60" s="14">
        <f>E60-E59</f>
        <v>1.9199999999955253E-2</v>
      </c>
      <c r="K60" t="s">
        <v>10</v>
      </c>
      <c r="L60">
        <f>ATAN2(H60,G60)</f>
        <v>-1.3805776714310796</v>
      </c>
      <c r="M60">
        <f>DEGREES(L60)</f>
        <v>-79.101273862999747</v>
      </c>
      <c r="N60" s="23">
        <f t="shared" ref="N60:O60" si="59">H60*1000</f>
        <v>3.1000000308267772</v>
      </c>
      <c r="O60" s="23">
        <f t="shared" si="59"/>
        <v>16.395730822482658</v>
      </c>
      <c r="P60" s="23">
        <f>J60*1000</f>
        <v>19.199999999955253</v>
      </c>
      <c r="R60">
        <f t="shared" ref="R60:S61" si="60">I60*100*(1/2.54)</f>
        <v>0.64550121348356926</v>
      </c>
      <c r="S60">
        <f t="shared" si="60"/>
        <v>0.75590551180926191</v>
      </c>
    </row>
    <row r="61" spans="1:19" x14ac:dyDescent="0.25">
      <c r="G61" s="14">
        <f>C60-C59</f>
        <v>-1.6099999658763409E-2</v>
      </c>
      <c r="H61" s="14">
        <f>D60-D59</f>
        <v>3.1000000308267772E-3</v>
      </c>
      <c r="I61" s="29">
        <f>(((H61)^2)+((G61)^2))^0.5</f>
        <v>1.6395730822482659E-2</v>
      </c>
      <c r="J61" s="14">
        <f>E60-E59</f>
        <v>1.9199999999955253E-2</v>
      </c>
      <c r="K61" t="s">
        <v>10</v>
      </c>
      <c r="L61">
        <f t="shared" ref="L61" si="61">ATAN2(H61,G61)</f>
        <v>-1.3805776714310796</v>
      </c>
      <c r="M61">
        <f t="shared" ref="M61" si="62">DEGREES(L61)</f>
        <v>-79.101273862999747</v>
      </c>
      <c r="N61" s="26">
        <f t="shared" ref="N61:O61" si="63">G61*1000</f>
        <v>-16.099999658763409</v>
      </c>
      <c r="O61" s="26">
        <f t="shared" si="63"/>
        <v>3.1000000308267772</v>
      </c>
      <c r="P61" s="27">
        <f>J61*1000</f>
        <v>19.199999999955253</v>
      </c>
      <c r="Q61" s="27">
        <f>I61*1000</f>
        <v>16.395730822482658</v>
      </c>
      <c r="R61" s="6">
        <f t="shared" si="60"/>
        <v>0.64550121348356926</v>
      </c>
      <c r="S61" s="4">
        <f t="shared" si="60"/>
        <v>0.75590551180926191</v>
      </c>
    </row>
    <row r="63" spans="1:19" x14ac:dyDescent="0.25">
      <c r="A63" t="s">
        <v>28</v>
      </c>
      <c r="B63" s="5">
        <v>43452</v>
      </c>
      <c r="C63" s="14">
        <v>4262345.5136000002</v>
      </c>
      <c r="D63" s="14">
        <v>334529.28230000002</v>
      </c>
      <c r="E63" s="14">
        <v>1656.2462</v>
      </c>
    </row>
    <row r="64" spans="1:19" x14ac:dyDescent="0.25">
      <c r="B64" s="5">
        <v>43621</v>
      </c>
      <c r="C64">
        <v>4262345.5012999997</v>
      </c>
      <c r="D64" s="14">
        <v>334529.26319999999</v>
      </c>
      <c r="E64">
        <v>1656.2754</v>
      </c>
      <c r="G64" s="14">
        <f>C64-C63</f>
        <v>-1.230000052601099E-2</v>
      </c>
      <c r="H64" s="14">
        <f>D64-D63</f>
        <v>-1.9100000034086406E-2</v>
      </c>
      <c r="I64" s="29">
        <f>(((H64)^2)+((G64)^2))^0.5</f>
        <v>2.2717834717287017E-2</v>
      </c>
      <c r="J64" s="14">
        <f>E64-E63</f>
        <v>2.9199999999946158E-2</v>
      </c>
      <c r="K64" t="s">
        <v>10</v>
      </c>
      <c r="L64">
        <f>ATAN2(H64,G64)</f>
        <v>-2.5694617143795941</v>
      </c>
      <c r="M64">
        <f>DEGREES(L64)</f>
        <v>-147.21931185439973</v>
      </c>
      <c r="N64" s="23">
        <f t="shared" ref="N64:O64" si="64">H64*1000</f>
        <v>-19.100000034086406</v>
      </c>
      <c r="O64" s="23">
        <f t="shared" si="64"/>
        <v>22.717834717287019</v>
      </c>
      <c r="P64" s="23">
        <f>J64*1000</f>
        <v>29.199999999946158</v>
      </c>
      <c r="R64">
        <f t="shared" ref="R64:S65" si="65">I64*100*(1/2.54)</f>
        <v>0.89440294162547296</v>
      </c>
      <c r="S64">
        <f t="shared" si="65"/>
        <v>1.1496062992104785</v>
      </c>
    </row>
    <row r="65" spans="1:19" x14ac:dyDescent="0.25">
      <c r="G65" s="14">
        <f>C64-C63</f>
        <v>-1.230000052601099E-2</v>
      </c>
      <c r="H65" s="14">
        <f>D64-D63</f>
        <v>-1.9100000034086406E-2</v>
      </c>
      <c r="I65" s="29">
        <f>(((H65)^2)+((G65)^2))^0.5</f>
        <v>2.2717834717287017E-2</v>
      </c>
      <c r="J65" s="14">
        <f>E64-E63</f>
        <v>2.9199999999946158E-2</v>
      </c>
      <c r="K65" t="s">
        <v>10</v>
      </c>
      <c r="L65">
        <f t="shared" ref="L65" si="66">ATAN2(H65,G65)</f>
        <v>-2.5694617143795941</v>
      </c>
      <c r="M65">
        <f t="shared" ref="M65" si="67">DEGREES(L65)</f>
        <v>-147.21931185439973</v>
      </c>
      <c r="N65" s="26">
        <f t="shared" ref="N65:O65" si="68">G65*1000</f>
        <v>-12.30000052601099</v>
      </c>
      <c r="O65" s="26">
        <f t="shared" si="68"/>
        <v>-19.100000034086406</v>
      </c>
      <c r="P65" s="27">
        <f>J65*1000</f>
        <v>29.199999999946158</v>
      </c>
      <c r="Q65" s="27">
        <f>I65*1000</f>
        <v>22.717834717287019</v>
      </c>
      <c r="R65" s="6">
        <f t="shared" si="65"/>
        <v>0.89440294162547296</v>
      </c>
      <c r="S65" s="4">
        <f t="shared" si="65"/>
        <v>1.1496062992104785</v>
      </c>
    </row>
    <row r="67" spans="1:19" x14ac:dyDescent="0.25">
      <c r="A67" t="s">
        <v>29</v>
      </c>
      <c r="B67" s="5">
        <v>43452</v>
      </c>
      <c r="C67" s="14">
        <v>4262782.8934000004</v>
      </c>
      <c r="D67" s="14">
        <v>335242.47570000001</v>
      </c>
      <c r="E67" s="14">
        <v>1679.2361000000001</v>
      </c>
    </row>
    <row r="68" spans="1:19" x14ac:dyDescent="0.25">
      <c r="B68" s="5">
        <v>43621</v>
      </c>
      <c r="C68">
        <v>4262782.8765000002</v>
      </c>
      <c r="D68" s="14">
        <v>335242.45919999998</v>
      </c>
      <c r="E68">
        <v>1679.203</v>
      </c>
      <c r="G68" s="14">
        <f>C68-C67</f>
        <v>-1.6900000162422657E-2</v>
      </c>
      <c r="H68" s="14">
        <f>D68-D67</f>
        <v>-1.6500000027008355E-2</v>
      </c>
      <c r="I68" s="29">
        <f>(((H68)^2)+((G68)^2))^0.5</f>
        <v>2.3619060234928095E-2</v>
      </c>
      <c r="J68" s="14">
        <f>E68-E67</f>
        <v>-3.3100000000104046E-2</v>
      </c>
      <c r="K68" t="s">
        <v>10</v>
      </c>
      <c r="L68">
        <f>ATAN2(H68,G68)</f>
        <v>-2.3442190108108392</v>
      </c>
      <c r="M68">
        <f>DEGREES(L68)</f>
        <v>-134.31385557379377</v>
      </c>
      <c r="N68" s="23">
        <f t="shared" ref="N68:O69" si="69">G68*1000</f>
        <v>-16.900000162422657</v>
      </c>
      <c r="O68" s="23">
        <f>H68*1000</f>
        <v>-16.500000027008355</v>
      </c>
      <c r="P68" s="23">
        <f>J68*1000</f>
        <v>-33.100000000104046</v>
      </c>
      <c r="R68">
        <f t="shared" ref="R68:S69" si="70">I68*100*(1/2.54)</f>
        <v>0.92988426121764134</v>
      </c>
      <c r="S68">
        <f t="shared" si="70"/>
        <v>-1.3031496063033088</v>
      </c>
    </row>
    <row r="69" spans="1:19" x14ac:dyDescent="0.25">
      <c r="G69" s="14">
        <f>C68-C67</f>
        <v>-1.6900000162422657E-2</v>
      </c>
      <c r="H69" s="14">
        <f>D68-D67</f>
        <v>-1.6500000027008355E-2</v>
      </c>
      <c r="I69" s="29">
        <f>(((H69)^2)+((G69)^2))^0.5</f>
        <v>2.3619060234928095E-2</v>
      </c>
      <c r="J69" s="14">
        <f>E68-E67</f>
        <v>-3.3100000000104046E-2</v>
      </c>
      <c r="K69" t="s">
        <v>10</v>
      </c>
      <c r="L69">
        <f t="shared" ref="L69" si="71">ATAN2(H69,G69)</f>
        <v>-2.3442190108108392</v>
      </c>
      <c r="M69">
        <f t="shared" ref="M69" si="72">DEGREES(L69)</f>
        <v>-134.31385557379377</v>
      </c>
      <c r="N69" s="26">
        <f t="shared" si="69"/>
        <v>-16.900000162422657</v>
      </c>
      <c r="O69" s="26">
        <f t="shared" si="69"/>
        <v>-16.500000027008355</v>
      </c>
      <c r="P69" s="27">
        <f>J69*1000</f>
        <v>-33.100000000104046</v>
      </c>
      <c r="Q69" s="27">
        <f>I69*1000</f>
        <v>23.619060234928096</v>
      </c>
      <c r="R69" s="6">
        <f t="shared" si="70"/>
        <v>0.92988426121764134</v>
      </c>
      <c r="S69" s="4">
        <f t="shared" si="70"/>
        <v>-1.3031496063033088</v>
      </c>
    </row>
    <row r="71" spans="1:19" x14ac:dyDescent="0.25">
      <c r="A71" t="s">
        <v>30</v>
      </c>
      <c r="B71" s="5">
        <v>43452</v>
      </c>
      <c r="C71" s="14">
        <v>4262498.1078000003</v>
      </c>
      <c r="D71" s="14">
        <v>336203.28769999999</v>
      </c>
      <c r="E71" s="14">
        <v>1731.165</v>
      </c>
    </row>
    <row r="72" spans="1:19" x14ac:dyDescent="0.25">
      <c r="B72" s="5">
        <v>43621</v>
      </c>
      <c r="C72">
        <v>4262498.0928999996</v>
      </c>
      <c r="D72" s="14">
        <v>336203.2769</v>
      </c>
      <c r="E72">
        <v>1731.1277</v>
      </c>
      <c r="G72" s="14">
        <f>C72-C71</f>
        <v>-1.4900000765919685E-2</v>
      </c>
      <c r="H72" s="14">
        <f>D72-D71</f>
        <v>-1.0799999989103526E-2</v>
      </c>
      <c r="I72" s="29">
        <f>(((H72)^2)+((G72)^2))^0.5</f>
        <v>1.8402446103413628E-2</v>
      </c>
      <c r="J72" s="14">
        <f>E72-E71</f>
        <v>-3.7299999999959255E-2</v>
      </c>
      <c r="K72" t="s">
        <v>10</v>
      </c>
      <c r="L72">
        <f>ATAN2(H72,G72)</f>
        <v>-2.197994507363894</v>
      </c>
      <c r="M72">
        <f>DEGREES(L72)</f>
        <v>-125.93580866488767</v>
      </c>
      <c r="N72" s="23">
        <f t="shared" ref="N72:O73" si="73">G72*1000</f>
        <v>-14.900000765919685</v>
      </c>
      <c r="O72" s="23">
        <f t="shared" si="73"/>
        <v>-10.799999989103526</v>
      </c>
      <c r="P72" s="23">
        <f>J72*1000</f>
        <v>-37.299999999959255</v>
      </c>
      <c r="R72">
        <f t="shared" ref="R72:S73" si="74">I72*100*(1/2.54)</f>
        <v>0.72450575210289869</v>
      </c>
      <c r="S72">
        <f t="shared" si="74"/>
        <v>-1.4685039370062698</v>
      </c>
    </row>
    <row r="73" spans="1:19" x14ac:dyDescent="0.25">
      <c r="G73" s="14">
        <f>C72-C71</f>
        <v>-1.4900000765919685E-2</v>
      </c>
      <c r="H73" s="14">
        <f>D72-D71</f>
        <v>-1.0799999989103526E-2</v>
      </c>
      <c r="I73" s="29">
        <f>(((H73)^2)+((G73)^2))^0.5</f>
        <v>1.8402446103413628E-2</v>
      </c>
      <c r="J73" s="14">
        <f>E72-E71</f>
        <v>-3.7299999999959255E-2</v>
      </c>
      <c r="K73" t="s">
        <v>10</v>
      </c>
      <c r="L73">
        <f t="shared" ref="L73" si="75">ATAN2(H73,G73)</f>
        <v>-2.197994507363894</v>
      </c>
      <c r="M73">
        <f t="shared" ref="M73" si="76">DEGREES(L73)</f>
        <v>-125.93580866488767</v>
      </c>
      <c r="N73" s="26">
        <f t="shared" si="73"/>
        <v>-14.900000765919685</v>
      </c>
      <c r="O73" s="26">
        <f t="shared" si="73"/>
        <v>-10.799999989103526</v>
      </c>
      <c r="P73" s="27">
        <f>J73*1000</f>
        <v>-37.299999999959255</v>
      </c>
      <c r="Q73" s="27">
        <f>I73*1000</f>
        <v>18.402446103413627</v>
      </c>
      <c r="R73" s="6">
        <f t="shared" si="74"/>
        <v>0.72450575210289869</v>
      </c>
      <c r="S73" s="4">
        <f t="shared" si="74"/>
        <v>-1.4685039370062698</v>
      </c>
    </row>
    <row r="75" spans="1:19" x14ac:dyDescent="0.25">
      <c r="A75" t="s">
        <v>31</v>
      </c>
      <c r="B75" s="5">
        <v>43452</v>
      </c>
      <c r="C75" s="14">
        <v>4262237.2572999997</v>
      </c>
      <c r="D75" s="14">
        <v>337186.4449</v>
      </c>
      <c r="E75" s="14">
        <v>1792.9159</v>
      </c>
    </row>
    <row r="76" spans="1:19" x14ac:dyDescent="0.25">
      <c r="B76" s="5">
        <v>43622</v>
      </c>
      <c r="C76">
        <v>4262237.2328000003</v>
      </c>
      <c r="D76" s="14">
        <v>337186.45860000001</v>
      </c>
      <c r="E76">
        <v>1792.9332999999999</v>
      </c>
      <c r="G76" s="14">
        <f>C76-C75</f>
        <v>-2.4499999359250069E-2</v>
      </c>
      <c r="H76" s="14">
        <f>D76-D75</f>
        <v>1.3700000010430813E-2</v>
      </c>
      <c r="I76" s="29">
        <f>(((H76)^2)+((G76)^2))^0.5</f>
        <v>2.8070268414980611E-2</v>
      </c>
      <c r="J76" s="14">
        <f>E76-E75</f>
        <v>1.7399999999952342E-2</v>
      </c>
      <c r="K76" t="s">
        <v>10</v>
      </c>
      <c r="L76">
        <f>ATAN2(H76,G76)</f>
        <v>-1.0609296519180207</v>
      </c>
      <c r="M76">
        <f>DEGREES(L76)</f>
        <v>-60.786791415186087</v>
      </c>
      <c r="N76" s="23">
        <f t="shared" ref="N76:O76" si="77">H76*1000</f>
        <v>13.700000010430813</v>
      </c>
      <c r="O76" s="23">
        <f t="shared" si="77"/>
        <v>28.07026841498061</v>
      </c>
      <c r="P76" s="23">
        <f>J76*1000</f>
        <v>17.399999999952342</v>
      </c>
      <c r="R76">
        <f t="shared" ref="R76:S77" si="78">I76*100*(1/2.54)</f>
        <v>1.1051286777551421</v>
      </c>
      <c r="S76">
        <f t="shared" si="78"/>
        <v>0.68503937007686377</v>
      </c>
    </row>
    <row r="77" spans="1:19" x14ac:dyDescent="0.25">
      <c r="G77" s="14">
        <f>C76-C75</f>
        <v>-2.4499999359250069E-2</v>
      </c>
      <c r="H77" s="14">
        <f>D76-D75</f>
        <v>1.3700000010430813E-2</v>
      </c>
      <c r="I77" s="29">
        <f>(((H77)^2)+((G77)^2))^0.5</f>
        <v>2.8070268414980611E-2</v>
      </c>
      <c r="J77" s="14">
        <f>E76-E75</f>
        <v>1.7399999999952342E-2</v>
      </c>
      <c r="K77" t="s">
        <v>10</v>
      </c>
      <c r="L77">
        <f t="shared" ref="L77" si="79">ATAN2(H77,G77)</f>
        <v>-1.0609296519180207</v>
      </c>
      <c r="M77">
        <f t="shared" ref="M77" si="80">DEGREES(L77)</f>
        <v>-60.786791415186087</v>
      </c>
      <c r="N77" s="26">
        <f t="shared" ref="N77:O77" si="81">G77*1000</f>
        <v>-24.499999359250069</v>
      </c>
      <c r="O77" s="26">
        <f t="shared" si="81"/>
        <v>13.700000010430813</v>
      </c>
      <c r="P77" s="27">
        <f>J77*1000</f>
        <v>17.399999999952342</v>
      </c>
      <c r="Q77" s="27">
        <f>I77*1000</f>
        <v>28.07026841498061</v>
      </c>
      <c r="R77" s="6">
        <f t="shared" si="78"/>
        <v>1.1051286777551421</v>
      </c>
      <c r="S77" s="4">
        <f t="shared" si="78"/>
        <v>0.68503937007686377</v>
      </c>
    </row>
    <row r="79" spans="1:19" x14ac:dyDescent="0.25">
      <c r="A79" t="s">
        <v>32</v>
      </c>
      <c r="B79" s="5">
        <v>43452</v>
      </c>
      <c r="C79" s="14">
        <v>4261716.8079000004</v>
      </c>
      <c r="D79" s="14">
        <v>334886.99339999998</v>
      </c>
      <c r="E79" s="14">
        <v>1683.1786999999999</v>
      </c>
    </row>
    <row r="80" spans="1:19" x14ac:dyDescent="0.25">
      <c r="B80" s="5">
        <v>43621</v>
      </c>
      <c r="C80">
        <v>4261716.7980000004</v>
      </c>
      <c r="D80" s="14">
        <v>334886.97749999998</v>
      </c>
      <c r="E80">
        <v>1683.2094</v>
      </c>
      <c r="G80" s="14">
        <f>C80-C79</f>
        <v>-9.8999999463558197E-3</v>
      </c>
      <c r="H80" s="14">
        <f>D80-D79</f>
        <v>-1.5899999998509884E-2</v>
      </c>
      <c r="I80" s="29">
        <f>(((H80)^2)+((G80)^2))^0.5</f>
        <v>1.8730189504926519E-2</v>
      </c>
      <c r="J80" s="14">
        <f>E80-E79</f>
        <v>3.0700000000024374E-2</v>
      </c>
      <c r="K80" t="s">
        <v>10</v>
      </c>
      <c r="L80">
        <f>ATAN2(H80,G80)</f>
        <v>-2.5846911318734391</v>
      </c>
      <c r="M80">
        <f>DEGREES(L80)</f>
        <v>-148.09189320123974</v>
      </c>
      <c r="N80" s="23">
        <f t="shared" ref="N80:O80" si="82">H80*1000</f>
        <v>-15.899999998509884</v>
      </c>
      <c r="O80" s="23">
        <f t="shared" si="82"/>
        <v>18.730189504926518</v>
      </c>
      <c r="P80" s="23">
        <f>J80*1000</f>
        <v>30.700000000024374</v>
      </c>
      <c r="R80">
        <f t="shared" ref="R80:S81" si="83">I80*100*(1/2.54)</f>
        <v>0.7374090356270282</v>
      </c>
      <c r="S80">
        <f t="shared" si="83"/>
        <v>1.2086614173237942</v>
      </c>
    </row>
    <row r="81" spans="1:19" x14ac:dyDescent="0.25">
      <c r="G81" s="14">
        <f>C80-C79</f>
        <v>-9.8999999463558197E-3</v>
      </c>
      <c r="H81" s="14">
        <f>D80-D79</f>
        <v>-1.5899999998509884E-2</v>
      </c>
      <c r="I81" s="29">
        <f>(((H81)^2)+((G81)^2))^0.5</f>
        <v>1.8730189504926519E-2</v>
      </c>
      <c r="J81" s="14">
        <f>E80-E79</f>
        <v>3.0700000000024374E-2</v>
      </c>
      <c r="K81" t="s">
        <v>10</v>
      </c>
      <c r="L81">
        <f t="shared" ref="L81" si="84">ATAN2(H81,G81)</f>
        <v>-2.5846911318734391</v>
      </c>
      <c r="M81">
        <f t="shared" ref="M81" si="85">DEGREES(L81)</f>
        <v>-148.09189320123974</v>
      </c>
      <c r="N81" s="26">
        <f t="shared" ref="N81:O81" si="86">G81*1000</f>
        <v>-9.8999999463558197</v>
      </c>
      <c r="O81" s="26">
        <f t="shared" si="86"/>
        <v>-15.899999998509884</v>
      </c>
      <c r="P81" s="27">
        <f>J81*1000</f>
        <v>30.700000000024374</v>
      </c>
      <c r="Q81" s="27">
        <f>I81*1000</f>
        <v>18.730189504926518</v>
      </c>
      <c r="R81" s="6">
        <f t="shared" si="83"/>
        <v>0.7374090356270282</v>
      </c>
      <c r="S81" s="4">
        <f t="shared" si="83"/>
        <v>1.2086614173237942</v>
      </c>
    </row>
    <row r="83" spans="1:19" x14ac:dyDescent="0.25">
      <c r="A83" t="s">
        <v>33</v>
      </c>
      <c r="B83" s="5">
        <v>43452</v>
      </c>
      <c r="C83" s="14">
        <v>4261592.4680000003</v>
      </c>
      <c r="D83" s="14">
        <v>336941.26770000003</v>
      </c>
      <c r="E83" s="14">
        <v>1786.7156</v>
      </c>
    </row>
    <row r="84" spans="1:19" x14ac:dyDescent="0.25">
      <c r="B84" s="5">
        <v>43622</v>
      </c>
      <c r="C84">
        <v>4261592.4594999999</v>
      </c>
      <c r="D84" s="14">
        <v>336941.2512</v>
      </c>
      <c r="E84">
        <v>1786.6891000000001</v>
      </c>
      <c r="G84" s="14">
        <f>C84-C83</f>
        <v>-8.500000461935997E-3</v>
      </c>
      <c r="H84" s="14">
        <f>D84-D83</f>
        <v>-1.6500000027008355E-2</v>
      </c>
      <c r="I84" s="29">
        <f>(((H84)^2)+((G84)^2))^0.5</f>
        <v>1.8560711428826964E-2</v>
      </c>
      <c r="J84" s="14">
        <f>E84-E83</f>
        <v>-2.6499999999941792E-2</v>
      </c>
      <c r="K84" t="s">
        <v>10</v>
      </c>
      <c r="L84">
        <f>ATAN2(H84,G84)</f>
        <v>-2.6658974132765345</v>
      </c>
      <c r="M84">
        <f>DEGREES(L84)</f>
        <v>-152.74467039558883</v>
      </c>
      <c r="N84" s="23">
        <f t="shared" ref="N84:O84" si="87">H84*1000</f>
        <v>-16.500000027008355</v>
      </c>
      <c r="O84" s="23">
        <f t="shared" si="87"/>
        <v>18.560711428826963</v>
      </c>
      <c r="P84" s="23">
        <f>J84*1000</f>
        <v>-26.499999999941792</v>
      </c>
      <c r="R84">
        <f t="shared" ref="R84:S85" si="88">I84*100*(1/2.54)</f>
        <v>0.73073667042625834</v>
      </c>
      <c r="S84">
        <f t="shared" si="88"/>
        <v>-1.0433070866118814</v>
      </c>
    </row>
    <row r="85" spans="1:19" x14ac:dyDescent="0.25">
      <c r="G85" s="14">
        <f>C84-C83</f>
        <v>-8.500000461935997E-3</v>
      </c>
      <c r="H85" s="14">
        <f>D84-D83</f>
        <v>-1.6500000027008355E-2</v>
      </c>
      <c r="I85" s="29">
        <f>(((H85)^2)+((G85)^2))^0.5</f>
        <v>1.8560711428826964E-2</v>
      </c>
      <c r="J85" s="14">
        <f>E84-E83</f>
        <v>-2.6499999999941792E-2</v>
      </c>
      <c r="K85" t="s">
        <v>10</v>
      </c>
      <c r="L85">
        <f t="shared" ref="L85" si="89">ATAN2(H85,G85)</f>
        <v>-2.6658974132765345</v>
      </c>
      <c r="M85">
        <f t="shared" ref="M85" si="90">DEGREES(L85)</f>
        <v>-152.74467039558883</v>
      </c>
      <c r="N85" s="26">
        <f t="shared" ref="N85:O85" si="91">G85*1000</f>
        <v>-8.500000461935997</v>
      </c>
      <c r="O85" s="26">
        <f t="shared" si="91"/>
        <v>-16.500000027008355</v>
      </c>
      <c r="P85" s="27">
        <f>J85*1000</f>
        <v>-26.499999999941792</v>
      </c>
      <c r="Q85" s="27">
        <f>I85*1000</f>
        <v>18.560711428826963</v>
      </c>
      <c r="R85" s="6">
        <f t="shared" si="88"/>
        <v>0.73073667042625834</v>
      </c>
      <c r="S85" s="4">
        <f t="shared" si="88"/>
        <v>-1.0433070866118814</v>
      </c>
    </row>
  </sheetData>
  <mergeCells count="1"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7084-FDAF-4960-9A32-920439CC1600}">
  <sheetPr codeName="Sheet3"/>
  <dimension ref="A1:P24"/>
  <sheetViews>
    <sheetView workbookViewId="0">
      <selection activeCell="F1" sqref="F1:H1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14.42578125" style="13" bestFit="1" customWidth="1"/>
    <col min="4" max="4" width="16.7109375" style="13" customWidth="1"/>
    <col min="5" max="5" width="15" style="14" customWidth="1"/>
    <col min="6" max="6" width="13.42578125" style="14" customWidth="1"/>
    <col min="7" max="7" width="12.28515625" style="14" customWidth="1"/>
    <col min="8" max="8" width="7.7109375" bestFit="1" customWidth="1"/>
    <col min="9" max="9" width="8" bestFit="1" customWidth="1"/>
    <col min="11" max="11" width="10" bestFit="1" customWidth="1"/>
    <col min="12" max="12" width="10.28515625" bestFit="1" customWidth="1"/>
    <col min="13" max="13" width="9" bestFit="1" customWidth="1"/>
    <col min="14" max="14" width="9.28515625" bestFit="1" customWidth="1"/>
  </cols>
  <sheetData>
    <row r="1" spans="1:16" ht="15.75" thickBot="1" x14ac:dyDescent="0.3">
      <c r="F1" s="62" t="s">
        <v>213</v>
      </c>
      <c r="G1" s="62"/>
      <c r="H1" s="62"/>
    </row>
    <row r="2" spans="1:16" ht="15.75" thickBot="1" x14ac:dyDescent="0.3">
      <c r="A2" s="1" t="s">
        <v>0</v>
      </c>
      <c r="B2" s="2" t="s">
        <v>1</v>
      </c>
      <c r="C2" s="12" t="s">
        <v>80</v>
      </c>
      <c r="D2" s="12" t="s">
        <v>81</v>
      </c>
      <c r="E2" s="17" t="s">
        <v>2</v>
      </c>
      <c r="F2" s="17" t="s">
        <v>3</v>
      </c>
      <c r="G2" s="17" t="s">
        <v>4</v>
      </c>
      <c r="H2" s="11" t="s">
        <v>84</v>
      </c>
      <c r="I2" s="11" t="s">
        <v>85</v>
      </c>
      <c r="J2" s="11" t="s">
        <v>86</v>
      </c>
      <c r="K2" s="11" t="s">
        <v>164</v>
      </c>
      <c r="L2" s="11" t="s">
        <v>167</v>
      </c>
      <c r="M2" s="11" t="s">
        <v>165</v>
      </c>
      <c r="N2" s="11" t="s">
        <v>166</v>
      </c>
      <c r="O2" s="11" t="s">
        <v>83</v>
      </c>
      <c r="P2" s="11" t="s">
        <v>82</v>
      </c>
    </row>
    <row r="3" spans="1:16" x14ac:dyDescent="0.25">
      <c r="A3" t="s">
        <v>87</v>
      </c>
      <c r="B3" s="5">
        <v>43452</v>
      </c>
      <c r="C3" s="13">
        <v>38.513621010000001</v>
      </c>
      <c r="D3" s="13">
        <v>-112.916968506</v>
      </c>
      <c r="E3" s="14">
        <v>4264546.6726000002</v>
      </c>
      <c r="F3" s="14">
        <v>332867.96769999998</v>
      </c>
      <c r="G3" s="14">
        <v>1584.0056999999999</v>
      </c>
      <c r="H3">
        <v>5.0000000000000001E-3</v>
      </c>
      <c r="I3">
        <v>7.0000000000000001E-3</v>
      </c>
      <c r="J3">
        <v>6.0000000000000001E-3</v>
      </c>
      <c r="K3">
        <v>1.51</v>
      </c>
      <c r="L3">
        <v>1.92</v>
      </c>
      <c r="M3">
        <v>6.0000000000000001E-3</v>
      </c>
      <c r="N3">
        <v>1.0999999999999999E-2</v>
      </c>
      <c r="O3">
        <v>13</v>
      </c>
      <c r="P3">
        <v>14</v>
      </c>
    </row>
    <row r="4" spans="1:16" x14ac:dyDescent="0.25">
      <c r="A4" t="s">
        <v>88</v>
      </c>
      <c r="B4" s="5">
        <v>43452</v>
      </c>
      <c r="C4" s="13">
        <v>38.514039277999998</v>
      </c>
      <c r="D4" s="13">
        <v>-112.89696478</v>
      </c>
      <c r="E4" s="14">
        <v>4264556.9316999996</v>
      </c>
      <c r="F4" s="14">
        <v>334613.67070000002</v>
      </c>
      <c r="G4" s="14">
        <v>1630.5360000000001</v>
      </c>
      <c r="H4">
        <v>5.0000000000000001E-3</v>
      </c>
      <c r="I4">
        <v>7.0000000000000001E-3</v>
      </c>
      <c r="J4">
        <v>7.0000000000000001E-3</v>
      </c>
      <c r="K4">
        <v>1.6579999999999999</v>
      </c>
      <c r="L4">
        <v>1.6619999999999999</v>
      </c>
      <c r="M4">
        <v>7.0000000000000001E-3</v>
      </c>
      <c r="N4">
        <v>1.2999999999999999E-2</v>
      </c>
      <c r="O4">
        <v>13</v>
      </c>
      <c r="P4">
        <v>13</v>
      </c>
    </row>
    <row r="5" spans="1:16" x14ac:dyDescent="0.25">
      <c r="A5" t="s">
        <v>89</v>
      </c>
      <c r="B5" s="5">
        <v>43452</v>
      </c>
      <c r="C5" s="13">
        <v>38.513138675999997</v>
      </c>
      <c r="D5" s="13">
        <v>-112.880039556</v>
      </c>
      <c r="E5" s="14">
        <v>4264426.6440000003</v>
      </c>
      <c r="F5" s="14">
        <v>336087.85019999999</v>
      </c>
      <c r="G5" s="14">
        <v>1700.5939000000001</v>
      </c>
      <c r="H5">
        <v>4.0000000000000001E-3</v>
      </c>
      <c r="I5">
        <v>6.0000000000000001E-3</v>
      </c>
      <c r="J5">
        <v>6.0000000000000001E-3</v>
      </c>
      <c r="K5">
        <v>1.3620000000000001</v>
      </c>
      <c r="L5">
        <v>1.6619999999999999</v>
      </c>
      <c r="M5">
        <v>8.9999999999999993E-3</v>
      </c>
      <c r="N5">
        <v>1.7000000000000001E-2</v>
      </c>
      <c r="O5">
        <v>12</v>
      </c>
      <c r="P5">
        <v>13</v>
      </c>
    </row>
    <row r="6" spans="1:16" x14ac:dyDescent="0.25">
      <c r="A6" t="s">
        <v>90</v>
      </c>
      <c r="B6" s="5">
        <v>43452</v>
      </c>
      <c r="C6" s="13">
        <v>38.508181272999998</v>
      </c>
      <c r="D6" s="13">
        <v>-112.905131025</v>
      </c>
      <c r="E6" s="14">
        <v>4263921.3437000001</v>
      </c>
      <c r="F6" s="14">
        <v>333887.93800000002</v>
      </c>
      <c r="G6" s="14">
        <v>1615.4529</v>
      </c>
      <c r="H6">
        <v>4.0000000000000001E-3</v>
      </c>
      <c r="I6">
        <v>5.0000000000000001E-3</v>
      </c>
      <c r="J6">
        <v>5.0000000000000001E-3</v>
      </c>
      <c r="K6">
        <v>1.3140000000000001</v>
      </c>
      <c r="L6">
        <v>1.3560000000000001</v>
      </c>
      <c r="M6">
        <v>5.0000000000000001E-3</v>
      </c>
      <c r="N6">
        <v>1.4E-2</v>
      </c>
      <c r="O6">
        <v>14</v>
      </c>
      <c r="P6">
        <v>16</v>
      </c>
    </row>
    <row r="7" spans="1:16" x14ac:dyDescent="0.25">
      <c r="A7" t="s">
        <v>91</v>
      </c>
      <c r="B7" s="5">
        <v>43452</v>
      </c>
      <c r="C7" s="13">
        <v>38.507715253000001</v>
      </c>
      <c r="D7" s="13">
        <v>-112.89124972499999</v>
      </c>
      <c r="E7" s="14">
        <v>4263844.6244999999</v>
      </c>
      <c r="F7" s="14">
        <v>335097.70529999997</v>
      </c>
      <c r="G7" s="14">
        <v>1662.2747999999999</v>
      </c>
      <c r="H7">
        <v>4.0000000000000001E-3</v>
      </c>
      <c r="I7">
        <v>5.0000000000000001E-3</v>
      </c>
      <c r="J7">
        <v>5.0000000000000001E-3</v>
      </c>
      <c r="K7">
        <v>1.335</v>
      </c>
      <c r="L7">
        <v>1.3380000000000001</v>
      </c>
      <c r="M7">
        <v>1.0999999999999999E-2</v>
      </c>
      <c r="N7">
        <v>1.4999999999999999E-2</v>
      </c>
      <c r="O7">
        <v>15</v>
      </c>
      <c r="P7">
        <v>16</v>
      </c>
    </row>
    <row r="8" spans="1:16" x14ac:dyDescent="0.25">
      <c r="A8" t="s">
        <v>92</v>
      </c>
      <c r="B8" s="5">
        <v>43452</v>
      </c>
      <c r="C8" s="13">
        <v>38.507448578999998</v>
      </c>
      <c r="D8" s="13">
        <v>-112.880350525</v>
      </c>
      <c r="E8" s="14">
        <v>4263795.5310000004</v>
      </c>
      <c r="F8" s="14">
        <v>336047.81459999998</v>
      </c>
      <c r="G8" s="14">
        <v>1707.6473000000001</v>
      </c>
      <c r="H8">
        <v>4.0000000000000001E-3</v>
      </c>
      <c r="I8">
        <v>6.0000000000000001E-3</v>
      </c>
      <c r="J8">
        <v>6.0000000000000001E-3</v>
      </c>
      <c r="K8">
        <v>1.4910000000000001</v>
      </c>
      <c r="L8">
        <v>1.492</v>
      </c>
      <c r="M8">
        <v>8.0000000000000002E-3</v>
      </c>
      <c r="N8">
        <v>1.2E-2</v>
      </c>
      <c r="O8">
        <v>15</v>
      </c>
      <c r="P8">
        <v>15</v>
      </c>
    </row>
    <row r="9" spans="1:16" x14ac:dyDescent="0.25">
      <c r="A9" t="s">
        <v>93</v>
      </c>
      <c r="B9" s="5">
        <v>43452</v>
      </c>
      <c r="C9" s="13">
        <v>38.502981335000001</v>
      </c>
      <c r="D9" s="13">
        <v>-112.908037368</v>
      </c>
      <c r="E9" s="14">
        <v>4263349.3424000004</v>
      </c>
      <c r="F9" s="14">
        <v>333622.45189999999</v>
      </c>
      <c r="G9" s="14">
        <v>1611.6135999999999</v>
      </c>
      <c r="H9">
        <v>4.0000000000000001E-3</v>
      </c>
      <c r="I9">
        <v>5.0000000000000001E-3</v>
      </c>
      <c r="J9">
        <v>5.0000000000000001E-3</v>
      </c>
      <c r="K9">
        <v>1.181</v>
      </c>
      <c r="L9">
        <v>1.2689999999999999</v>
      </c>
      <c r="M9">
        <v>6.0000000000000001E-3</v>
      </c>
      <c r="N9">
        <v>1.7999999999999999E-2</v>
      </c>
      <c r="O9">
        <v>18</v>
      </c>
      <c r="P9">
        <v>19</v>
      </c>
    </row>
    <row r="10" spans="1:16" x14ac:dyDescent="0.25">
      <c r="A10" t="s">
        <v>94</v>
      </c>
      <c r="B10" s="5">
        <v>43452</v>
      </c>
      <c r="C10" s="13">
        <v>38.503765815000001</v>
      </c>
      <c r="D10" s="13">
        <v>-112.897612416</v>
      </c>
      <c r="E10" s="14">
        <v>4263417.6195</v>
      </c>
      <c r="F10" s="14">
        <v>334533.65659999999</v>
      </c>
      <c r="G10" s="14">
        <v>1645.231</v>
      </c>
      <c r="H10">
        <v>4.0000000000000001E-3</v>
      </c>
      <c r="I10">
        <v>6.0000000000000001E-3</v>
      </c>
      <c r="J10">
        <v>6.0000000000000001E-3</v>
      </c>
      <c r="K10">
        <v>1.3120000000000001</v>
      </c>
      <c r="L10">
        <v>1.492</v>
      </c>
      <c r="M10">
        <v>6.0000000000000001E-3</v>
      </c>
      <c r="N10">
        <v>1.0999999999999999E-2</v>
      </c>
      <c r="O10">
        <v>13</v>
      </c>
      <c r="P10">
        <v>14</v>
      </c>
    </row>
    <row r="11" spans="1:16" x14ac:dyDescent="0.25">
      <c r="A11" t="s">
        <v>95</v>
      </c>
      <c r="B11" s="5">
        <v>43452</v>
      </c>
      <c r="C11" s="13">
        <v>38.502157580000002</v>
      </c>
      <c r="D11" s="13">
        <v>-112.89224829600001</v>
      </c>
      <c r="E11" s="14">
        <v>4263229.4484000001</v>
      </c>
      <c r="F11" s="14">
        <v>334997.9117</v>
      </c>
      <c r="G11" s="14">
        <v>1663.2728</v>
      </c>
      <c r="H11">
        <v>4.0000000000000001E-3</v>
      </c>
      <c r="I11">
        <v>6.0000000000000001E-3</v>
      </c>
      <c r="J11">
        <v>5.0000000000000001E-3</v>
      </c>
      <c r="K11">
        <v>1.286</v>
      </c>
      <c r="L11">
        <v>1.462</v>
      </c>
      <c r="M11">
        <v>1.2E-2</v>
      </c>
      <c r="N11">
        <v>1.4999999999999999E-2</v>
      </c>
      <c r="O11">
        <v>18</v>
      </c>
      <c r="P11">
        <v>18</v>
      </c>
    </row>
    <row r="12" spans="1:16" x14ac:dyDescent="0.25">
      <c r="A12" t="s">
        <v>96</v>
      </c>
      <c r="B12" s="5">
        <v>43452</v>
      </c>
      <c r="C12" s="13">
        <v>38.504320157999999</v>
      </c>
      <c r="D12" s="13">
        <v>-112.88853903899999</v>
      </c>
      <c r="E12" s="14">
        <v>4263462.8711999999</v>
      </c>
      <c r="F12" s="14">
        <v>335326.41560000001</v>
      </c>
      <c r="G12" s="14">
        <v>1654.171</v>
      </c>
      <c r="H12">
        <v>4.0000000000000001E-3</v>
      </c>
      <c r="I12">
        <v>5.0000000000000001E-3</v>
      </c>
      <c r="J12">
        <v>5.0000000000000001E-3</v>
      </c>
      <c r="K12">
        <v>1.3560000000000001</v>
      </c>
      <c r="L12">
        <v>1.3560000000000001</v>
      </c>
      <c r="M12">
        <v>8.9999999999999993E-3</v>
      </c>
      <c r="N12">
        <v>1.0999999999999999E-2</v>
      </c>
      <c r="O12">
        <v>18</v>
      </c>
      <c r="P12">
        <v>18</v>
      </c>
    </row>
    <row r="13" spans="1:16" x14ac:dyDescent="0.25">
      <c r="A13" t="s">
        <v>97</v>
      </c>
      <c r="B13" s="5">
        <v>43452</v>
      </c>
      <c r="C13" s="13">
        <v>38.501218758999997</v>
      </c>
      <c r="D13" s="13">
        <v>-112.88639747800001</v>
      </c>
      <c r="E13" s="14">
        <v>4263114.7468999997</v>
      </c>
      <c r="F13" s="14">
        <v>335506.16889999999</v>
      </c>
      <c r="G13" s="14">
        <v>1686.9260999999999</v>
      </c>
      <c r="H13">
        <v>4.0000000000000001E-3</v>
      </c>
      <c r="I13">
        <v>5.0000000000000001E-3</v>
      </c>
      <c r="J13">
        <v>5.0000000000000001E-3</v>
      </c>
      <c r="K13">
        <v>1.4079999999999999</v>
      </c>
      <c r="L13">
        <v>1.4419999999999999</v>
      </c>
      <c r="M13">
        <v>8.0000000000000002E-3</v>
      </c>
      <c r="N13">
        <v>1.7000000000000001E-2</v>
      </c>
      <c r="O13">
        <v>16</v>
      </c>
      <c r="P13">
        <v>17</v>
      </c>
    </row>
    <row r="14" spans="1:16" x14ac:dyDescent="0.25">
      <c r="A14" t="s">
        <v>98</v>
      </c>
      <c r="B14" s="5">
        <v>43452</v>
      </c>
      <c r="C14" s="13">
        <v>38.499825426999998</v>
      </c>
      <c r="D14" s="13">
        <v>-112.881079943</v>
      </c>
      <c r="E14" s="14">
        <v>4262950.5730999997</v>
      </c>
      <c r="F14" s="14">
        <v>335966.88549999997</v>
      </c>
      <c r="G14" s="14">
        <v>1711.5545999999999</v>
      </c>
      <c r="H14">
        <v>4.0000000000000001E-3</v>
      </c>
      <c r="I14">
        <v>5.0000000000000001E-3</v>
      </c>
      <c r="J14">
        <v>4.0000000000000001E-3</v>
      </c>
      <c r="K14">
        <v>1.448</v>
      </c>
      <c r="L14">
        <v>1.448</v>
      </c>
      <c r="M14">
        <v>0.01</v>
      </c>
      <c r="N14">
        <v>1.9E-2</v>
      </c>
      <c r="O14">
        <v>17</v>
      </c>
      <c r="P14">
        <v>17</v>
      </c>
    </row>
    <row r="15" spans="1:16" x14ac:dyDescent="0.25">
      <c r="A15" t="s">
        <v>99</v>
      </c>
      <c r="B15" s="5">
        <v>43452</v>
      </c>
      <c r="C15" s="13">
        <v>38.499729299000002</v>
      </c>
      <c r="D15" s="13">
        <v>-112.86415812</v>
      </c>
      <c r="E15" s="14">
        <v>4262909.8563999999</v>
      </c>
      <c r="F15" s="14">
        <v>337442.88329999999</v>
      </c>
      <c r="G15" s="14">
        <v>1796.1919</v>
      </c>
      <c r="H15">
        <v>4.0000000000000001E-3</v>
      </c>
      <c r="I15">
        <v>5.0000000000000001E-3</v>
      </c>
      <c r="J15">
        <v>5.0000000000000001E-3</v>
      </c>
      <c r="K15">
        <v>1.611</v>
      </c>
      <c r="L15">
        <v>1.611</v>
      </c>
      <c r="M15">
        <v>6.0000000000000001E-3</v>
      </c>
      <c r="N15">
        <v>1.2999999999999999E-2</v>
      </c>
      <c r="O15">
        <v>14</v>
      </c>
      <c r="P15">
        <v>14</v>
      </c>
    </row>
    <row r="16" spans="1:16" x14ac:dyDescent="0.25">
      <c r="A16" t="s">
        <v>100</v>
      </c>
      <c r="B16" s="5">
        <v>43452</v>
      </c>
      <c r="C16" s="13">
        <v>38.495145551999997</v>
      </c>
      <c r="D16" s="13">
        <v>-112.90579199699999</v>
      </c>
      <c r="E16" s="14">
        <v>4262475.4172</v>
      </c>
      <c r="F16" s="14">
        <v>333800.3063</v>
      </c>
      <c r="G16" s="14">
        <v>1625.5426</v>
      </c>
      <c r="H16">
        <v>4.0000000000000001E-3</v>
      </c>
      <c r="I16">
        <v>5.0000000000000001E-3</v>
      </c>
      <c r="J16">
        <v>5.0000000000000001E-3</v>
      </c>
      <c r="K16">
        <v>1.4430000000000001</v>
      </c>
      <c r="L16">
        <v>1.454</v>
      </c>
      <c r="M16">
        <v>7.0000000000000001E-3</v>
      </c>
      <c r="N16">
        <v>1.2999999999999999E-2</v>
      </c>
      <c r="O16">
        <v>17</v>
      </c>
      <c r="P16">
        <v>17</v>
      </c>
    </row>
    <row r="17" spans="1:16" x14ac:dyDescent="0.25">
      <c r="A17" t="s">
        <v>101</v>
      </c>
      <c r="B17" s="5">
        <v>43452</v>
      </c>
      <c r="C17" s="13">
        <v>38.494111521999997</v>
      </c>
      <c r="D17" s="13">
        <v>-112.89740919499999</v>
      </c>
      <c r="E17" s="14">
        <v>4262345.5136000002</v>
      </c>
      <c r="F17" s="14">
        <v>334529.28230000002</v>
      </c>
      <c r="G17" s="14">
        <v>1656.2462</v>
      </c>
      <c r="H17">
        <v>4.0000000000000001E-3</v>
      </c>
      <c r="I17">
        <v>5.0000000000000001E-3</v>
      </c>
      <c r="J17">
        <v>5.0000000000000001E-3</v>
      </c>
      <c r="K17">
        <v>1.2789999999999999</v>
      </c>
      <c r="L17">
        <v>1.462</v>
      </c>
      <c r="M17">
        <v>7.0000000000000001E-3</v>
      </c>
      <c r="N17">
        <v>1.4E-2</v>
      </c>
      <c r="O17">
        <v>17</v>
      </c>
      <c r="P17">
        <v>17</v>
      </c>
    </row>
    <row r="18" spans="1:16" x14ac:dyDescent="0.25">
      <c r="A18" t="s">
        <v>102</v>
      </c>
      <c r="B18" s="5">
        <v>43452</v>
      </c>
      <c r="C18" s="13">
        <v>38.498181940000002</v>
      </c>
      <c r="D18" s="13">
        <v>-112.88934088400001</v>
      </c>
      <c r="E18" s="14">
        <v>4262782.8934000004</v>
      </c>
      <c r="F18" s="14">
        <v>335242.47570000001</v>
      </c>
      <c r="G18" s="14">
        <v>1679.2361000000001</v>
      </c>
      <c r="H18">
        <v>5.0000000000000001E-3</v>
      </c>
      <c r="I18">
        <v>6.0000000000000001E-3</v>
      </c>
      <c r="J18">
        <v>5.0000000000000001E-3</v>
      </c>
      <c r="K18">
        <v>1.4419999999999999</v>
      </c>
      <c r="L18">
        <v>1.454</v>
      </c>
      <c r="M18">
        <v>1.0999999999999999E-2</v>
      </c>
      <c r="N18">
        <v>1.6E-2</v>
      </c>
      <c r="O18">
        <v>17</v>
      </c>
      <c r="P18">
        <v>17</v>
      </c>
    </row>
    <row r="19" spans="1:16" x14ac:dyDescent="0.25">
      <c r="A19" t="s">
        <v>103</v>
      </c>
      <c r="B19" s="5">
        <v>43452</v>
      </c>
      <c r="C19" s="13">
        <v>38.495794771</v>
      </c>
      <c r="D19" s="13">
        <v>-112.87826536599999</v>
      </c>
      <c r="E19" s="14">
        <v>4262498.1078000003</v>
      </c>
      <c r="F19" s="14">
        <v>336203.28769999999</v>
      </c>
      <c r="G19" s="14">
        <v>1731.165</v>
      </c>
      <c r="H19">
        <v>4.0000000000000001E-3</v>
      </c>
      <c r="I19">
        <v>5.0000000000000001E-3</v>
      </c>
      <c r="J19">
        <v>5.0000000000000001E-3</v>
      </c>
      <c r="K19">
        <v>1.121</v>
      </c>
      <c r="L19">
        <v>1.333</v>
      </c>
      <c r="M19">
        <v>1.0999999999999999E-2</v>
      </c>
      <c r="N19">
        <v>2.1999999999999999E-2</v>
      </c>
      <c r="O19">
        <v>18</v>
      </c>
      <c r="P19">
        <v>19</v>
      </c>
    </row>
    <row r="20" spans="1:16" x14ac:dyDescent="0.25">
      <c r="A20" t="s">
        <v>104</v>
      </c>
      <c r="B20" s="5">
        <v>43452</v>
      </c>
      <c r="C20" s="13">
        <v>38.493626138000003</v>
      </c>
      <c r="D20" s="13">
        <v>-112.866940089</v>
      </c>
      <c r="E20" s="14">
        <v>4262237.2572999997</v>
      </c>
      <c r="F20" s="14">
        <v>337186.4449</v>
      </c>
      <c r="G20" s="14">
        <v>1792.9159</v>
      </c>
      <c r="H20">
        <v>4.0000000000000001E-3</v>
      </c>
      <c r="I20">
        <v>5.0000000000000001E-3</v>
      </c>
      <c r="J20">
        <v>5.0000000000000001E-3</v>
      </c>
      <c r="K20">
        <v>1.3140000000000001</v>
      </c>
      <c r="L20">
        <v>1.3140000000000001</v>
      </c>
      <c r="M20">
        <v>8.0000000000000002E-3</v>
      </c>
      <c r="N20">
        <v>1.7999999999999999E-2</v>
      </c>
      <c r="O20">
        <v>18</v>
      </c>
      <c r="P20">
        <v>19</v>
      </c>
    </row>
    <row r="21" spans="1:16" x14ac:dyDescent="0.25">
      <c r="A21" t="s">
        <v>105</v>
      </c>
      <c r="B21" s="5">
        <v>43452</v>
      </c>
      <c r="C21" s="13">
        <v>38.488516838999999</v>
      </c>
      <c r="D21" s="13">
        <v>-112.89316264199999</v>
      </c>
      <c r="E21" s="14">
        <v>4261716.8079000004</v>
      </c>
      <c r="F21" s="14">
        <v>334886.99339999998</v>
      </c>
      <c r="G21" s="14">
        <v>1683.1786999999999</v>
      </c>
      <c r="H21">
        <v>4.0000000000000001E-3</v>
      </c>
      <c r="I21">
        <v>6.0000000000000001E-3</v>
      </c>
      <c r="J21">
        <v>5.0000000000000001E-3</v>
      </c>
      <c r="K21">
        <v>1.171</v>
      </c>
      <c r="L21">
        <v>1.3560000000000001</v>
      </c>
      <c r="M21">
        <v>6.0000000000000001E-3</v>
      </c>
      <c r="N21">
        <v>0.02</v>
      </c>
      <c r="O21">
        <v>16</v>
      </c>
      <c r="P21">
        <v>17</v>
      </c>
    </row>
    <row r="22" spans="1:16" x14ac:dyDescent="0.25">
      <c r="A22" t="s">
        <v>106</v>
      </c>
      <c r="B22" s="5">
        <v>43452</v>
      </c>
      <c r="C22" s="13">
        <v>38.487775386000003</v>
      </c>
      <c r="D22" s="13">
        <v>-112.869599067</v>
      </c>
      <c r="E22" s="14">
        <v>4261592.4680000003</v>
      </c>
      <c r="F22" s="14">
        <v>336941.26770000003</v>
      </c>
      <c r="G22" s="14">
        <v>1786.7156</v>
      </c>
      <c r="H22">
        <v>4.0000000000000001E-3</v>
      </c>
      <c r="I22">
        <v>6.0000000000000001E-3</v>
      </c>
      <c r="J22">
        <v>5.0000000000000001E-3</v>
      </c>
      <c r="K22">
        <v>1.29</v>
      </c>
      <c r="L22">
        <v>1.5309999999999999</v>
      </c>
      <c r="M22">
        <v>0.01</v>
      </c>
      <c r="N22">
        <v>0.02</v>
      </c>
      <c r="O22">
        <v>14</v>
      </c>
      <c r="P22">
        <v>16</v>
      </c>
    </row>
    <row r="23" spans="1:16" x14ac:dyDescent="0.25">
      <c r="A23" t="s">
        <v>107</v>
      </c>
      <c r="B23" s="5">
        <v>43452</v>
      </c>
      <c r="C23" s="13">
        <v>38.513184760999998</v>
      </c>
      <c r="D23" s="13">
        <v>-112.798211311</v>
      </c>
      <c r="E23" s="14">
        <v>4264289.0554999998</v>
      </c>
      <c r="F23" s="14">
        <v>343225.07819999999</v>
      </c>
      <c r="G23" s="14">
        <v>2413.7431999999999</v>
      </c>
    </row>
    <row r="24" spans="1:16" x14ac:dyDescent="0.25">
      <c r="A24" t="s">
        <v>108</v>
      </c>
      <c r="B24" s="5">
        <v>43452</v>
      </c>
      <c r="C24" s="13">
        <v>38.544168749999997</v>
      </c>
      <c r="D24" s="13">
        <v>-113.081878961</v>
      </c>
      <c r="E24" s="14">
        <v>4268250.6233000001</v>
      </c>
      <c r="F24" s="14">
        <v>318560.92090000003</v>
      </c>
      <c r="G24" s="14">
        <v>1592.9068</v>
      </c>
      <c r="L24">
        <v>2.0569999999999999</v>
      </c>
      <c r="N24">
        <v>1.2999999999999999E-2</v>
      </c>
      <c r="O24">
        <v>18</v>
      </c>
      <c r="P24">
        <v>18</v>
      </c>
    </row>
  </sheetData>
  <mergeCells count="1"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00FD-6D42-4DC1-AE84-3E175CBB298D}">
  <sheetPr codeName="Sheet7"/>
  <dimension ref="A1:Z29"/>
  <sheetViews>
    <sheetView workbookViewId="0">
      <pane xSplit="1" ySplit="2" topLeftCell="F3" activePane="bottomRight" state="frozen"/>
      <selection pane="topRight" activeCell="B1" sqref="B1"/>
      <selection pane="bottomLeft" activeCell="A2" sqref="A2"/>
      <selection pane="bottomRight" activeCell="J31" sqref="J31"/>
    </sheetView>
  </sheetViews>
  <sheetFormatPr defaultRowHeight="15" x14ac:dyDescent="0.25"/>
  <cols>
    <col min="1" max="1" width="15.5703125" customWidth="1"/>
    <col min="2" max="2" width="9.140625" customWidth="1"/>
    <col min="3" max="3" width="14" customWidth="1"/>
    <col min="4" max="4" width="14.42578125" bestFit="1" customWidth="1"/>
    <col min="5" max="5" width="12.5703125" style="14" bestFit="1" customWidth="1"/>
    <col min="6" max="6" width="12.140625" style="14" bestFit="1" customWidth="1"/>
    <col min="7" max="7" width="13.7109375" style="14" bestFit="1" customWidth="1"/>
    <col min="8" max="8" width="13.7109375" style="14" customWidth="1"/>
    <col min="9" max="9" width="13.7109375" style="14" bestFit="1" customWidth="1"/>
    <col min="10" max="10" width="13.5703125" bestFit="1" customWidth="1"/>
    <col min="11" max="11" width="11.7109375" bestFit="1" customWidth="1"/>
    <col min="12" max="12" width="8" style="23" bestFit="1" customWidth="1"/>
    <col min="13" max="13" width="12" style="23" bestFit="1" customWidth="1"/>
    <col min="14" max="14" width="9" bestFit="1" customWidth="1"/>
    <col min="15" max="15" width="9" style="20" bestFit="1" customWidth="1"/>
    <col min="21" max="22" width="10.42578125" bestFit="1" customWidth="1"/>
    <col min="23" max="23" width="10.28515625" customWidth="1"/>
    <col min="24" max="24" width="11.140625" style="23" bestFit="1" customWidth="1"/>
    <col min="25" max="25" width="12.28515625" style="23" bestFit="1" customWidth="1"/>
    <col min="26" max="26" width="11" style="23" bestFit="1" customWidth="1"/>
  </cols>
  <sheetData>
    <row r="1" spans="1:26" ht="15.75" thickBot="1" x14ac:dyDescent="0.3">
      <c r="K1" s="62" t="s">
        <v>213</v>
      </c>
      <c r="L1" s="62"/>
      <c r="M1" s="62"/>
    </row>
    <row r="2" spans="1:26" ht="15.75" thickBot="1" x14ac:dyDescent="0.3">
      <c r="A2" s="1" t="s">
        <v>0</v>
      </c>
      <c r="B2" s="2" t="s">
        <v>1</v>
      </c>
      <c r="C2" s="12" t="s">
        <v>80</v>
      </c>
      <c r="D2" s="12" t="s">
        <v>81</v>
      </c>
      <c r="E2" s="17" t="s">
        <v>2</v>
      </c>
      <c r="F2" s="17" t="s">
        <v>3</v>
      </c>
      <c r="G2" s="17" t="s">
        <v>4</v>
      </c>
      <c r="H2" s="21" t="s">
        <v>168</v>
      </c>
      <c r="I2" s="10" t="s">
        <v>6</v>
      </c>
      <c r="J2" s="11" t="s">
        <v>7</v>
      </c>
      <c r="K2" s="28" t="s">
        <v>138</v>
      </c>
      <c r="L2" s="28" t="s">
        <v>137</v>
      </c>
      <c r="M2" s="11" t="s">
        <v>79</v>
      </c>
      <c r="N2" s="18" t="s">
        <v>142</v>
      </c>
      <c r="O2" s="11" t="s">
        <v>83</v>
      </c>
      <c r="P2" s="11" t="s">
        <v>82</v>
      </c>
      <c r="Q2" s="11" t="s">
        <v>148</v>
      </c>
      <c r="R2" s="11" t="s">
        <v>147</v>
      </c>
      <c r="S2" s="11" t="s">
        <v>149</v>
      </c>
      <c r="T2" s="11" t="s">
        <v>145</v>
      </c>
      <c r="U2" s="11" t="s">
        <v>144</v>
      </c>
      <c r="V2" s="11" t="s">
        <v>146</v>
      </c>
      <c r="W2" s="28" t="s">
        <v>140</v>
      </c>
      <c r="X2" s="28" t="s">
        <v>139</v>
      </c>
      <c r="Y2" s="28" t="s">
        <v>141</v>
      </c>
      <c r="Z2"/>
    </row>
    <row r="3" spans="1:26" x14ac:dyDescent="0.25">
      <c r="A3" t="s">
        <v>115</v>
      </c>
      <c r="B3" s="5">
        <v>43621</v>
      </c>
      <c r="C3" s="13">
        <v>38.513620832000001</v>
      </c>
      <c r="D3" s="13">
        <v>-112.91696856</v>
      </c>
      <c r="E3" s="14">
        <v>4264546.6744999997</v>
      </c>
      <c r="F3" s="14">
        <v>332867.94059999997</v>
      </c>
      <c r="G3" s="14">
        <v>1583.9976999999999</v>
      </c>
      <c r="H3" s="14">
        <v>1577.9231</v>
      </c>
      <c r="I3">
        <v>-1.9088203097379444</v>
      </c>
      <c r="J3">
        <v>-109.36734759683877</v>
      </c>
      <c r="K3" s="23">
        <v>-16.499999910593033</v>
      </c>
      <c r="L3" s="23">
        <v>-5.799999984446913</v>
      </c>
      <c r="M3">
        <v>60.300000000097498</v>
      </c>
      <c r="N3" s="20">
        <v>17.489711171690466</v>
      </c>
      <c r="O3">
        <v>12</v>
      </c>
      <c r="P3">
        <v>14</v>
      </c>
      <c r="Q3">
        <f>ABS(L3)</f>
        <v>5.799999984446913</v>
      </c>
      <c r="R3">
        <f t="shared" ref="R3:S18" si="0">ABS(M3)</f>
        <v>60.300000000097498</v>
      </c>
      <c r="S3">
        <f t="shared" si="0"/>
        <v>17.489711171690466</v>
      </c>
      <c r="T3">
        <v>5.7000000000000002E-3</v>
      </c>
      <c r="U3">
        <v>9.4000000000000004E-3</v>
      </c>
      <c r="V3">
        <v>8.8000000000000005E-3</v>
      </c>
      <c r="W3" s="23">
        <f>(MAX(T3,'3-11-12-19_B'!J2))*1000</f>
        <v>5.7</v>
      </c>
      <c r="X3" s="23">
        <f>(MAX(U3,'3-11-12-19_B'!K2))*1000</f>
        <v>9.4</v>
      </c>
      <c r="Y3" s="23">
        <f>(MAX(V3,'3-11-12-19_B'!L2))*1000</f>
        <v>8.8000000000000007</v>
      </c>
      <c r="Z3"/>
    </row>
    <row r="4" spans="1:26" x14ac:dyDescent="0.25">
      <c r="A4" t="s">
        <v>116</v>
      </c>
      <c r="B4" s="5">
        <v>43621</v>
      </c>
      <c r="C4" s="13">
        <v>38.514039107000002</v>
      </c>
      <c r="D4" s="13">
        <v>-112.896964662</v>
      </c>
      <c r="E4" s="14">
        <v>4264556.9340000004</v>
      </c>
      <c r="F4" s="14">
        <v>334613.65889999998</v>
      </c>
      <c r="G4" s="14">
        <v>1630.5277000000001</v>
      </c>
      <c r="H4" s="14">
        <v>1624.7646</v>
      </c>
      <c r="I4">
        <v>-1.0601245803886179</v>
      </c>
      <c r="J4">
        <v>-60.740664214345166</v>
      </c>
      <c r="K4" s="23">
        <v>-16.599999740719795</v>
      </c>
      <c r="L4" s="23">
        <v>9.2999999760650098</v>
      </c>
      <c r="M4">
        <v>60.399999999845022</v>
      </c>
      <c r="N4" s="20">
        <v>19.027611278000887</v>
      </c>
      <c r="O4">
        <v>12</v>
      </c>
      <c r="P4">
        <v>12</v>
      </c>
      <c r="Q4">
        <f t="shared" ref="Q4:Q22" si="1">ABS(L4)</f>
        <v>9.2999999760650098</v>
      </c>
      <c r="R4">
        <f t="shared" si="0"/>
        <v>60.399999999845022</v>
      </c>
      <c r="S4">
        <f t="shared" si="0"/>
        <v>19.027611278000887</v>
      </c>
      <c r="T4">
        <v>5.5999999999999999E-3</v>
      </c>
      <c r="U4">
        <v>9.4999999999999998E-3</v>
      </c>
      <c r="V4">
        <v>8.8000000000000005E-3</v>
      </c>
      <c r="W4" s="23">
        <f>(MAX(T4,'3-11-12-19_B'!J3))*1000</f>
        <v>5.6</v>
      </c>
      <c r="X4" s="23">
        <f>(MAX(U4,'3-11-12-19_B'!K3))*1000</f>
        <v>9.5</v>
      </c>
      <c r="Y4" s="23">
        <f>(MAX(V4,'3-11-12-19_B'!L3))*1000</f>
        <v>8.8000000000000007</v>
      </c>
      <c r="Z4"/>
    </row>
    <row r="5" spans="1:26" x14ac:dyDescent="0.25">
      <c r="A5" t="s">
        <v>117</v>
      </c>
      <c r="B5" s="5">
        <v>43621</v>
      </c>
      <c r="C5" s="13">
        <v>38.513138501</v>
      </c>
      <c r="D5" s="13">
        <v>-112.880039552</v>
      </c>
      <c r="E5" s="14">
        <v>4264426.6460999995</v>
      </c>
      <c r="F5" s="14">
        <v>336087.82870000001</v>
      </c>
      <c r="G5" s="14">
        <v>1700.5401999999999</v>
      </c>
      <c r="H5" s="14">
        <v>1695.0178000000001</v>
      </c>
      <c r="I5">
        <v>-1.5998579069155763</v>
      </c>
      <c r="J5">
        <v>-91.665105886896242</v>
      </c>
      <c r="K5" s="23">
        <v>-17.200000584125519</v>
      </c>
      <c r="L5" s="23">
        <v>-0.49999996554106474</v>
      </c>
      <c r="M5">
        <v>15.399999999999636</v>
      </c>
      <c r="N5" s="20">
        <v>17.207266490045978</v>
      </c>
      <c r="O5">
        <v>13</v>
      </c>
      <c r="P5">
        <v>14</v>
      </c>
      <c r="Q5">
        <f t="shared" si="1"/>
        <v>0.49999996554106474</v>
      </c>
      <c r="R5">
        <f t="shared" si="0"/>
        <v>15.399999999999636</v>
      </c>
      <c r="S5">
        <f t="shared" si="0"/>
        <v>17.207266490045978</v>
      </c>
      <c r="T5">
        <v>5.7999999999999996E-3</v>
      </c>
      <c r="U5">
        <v>9.2999999999999992E-3</v>
      </c>
      <c r="V5">
        <v>8.8000000000000005E-3</v>
      </c>
      <c r="W5" s="23">
        <f>(MAX(T5,'3-11-12-19_B'!J4))*1000</f>
        <v>5.8</v>
      </c>
      <c r="X5" s="23">
        <f>(MAX(U5,'3-11-12-19_B'!K4))*1000</f>
        <v>9.2999999999999989</v>
      </c>
      <c r="Y5" s="23">
        <f>(MAX(V5,'3-11-12-19_B'!L4))*1000</f>
        <v>8.8000000000000007</v>
      </c>
      <c r="Z5"/>
    </row>
    <row r="6" spans="1:26" x14ac:dyDescent="0.25">
      <c r="A6" t="s">
        <v>118</v>
      </c>
      <c r="B6" s="5">
        <v>43621</v>
      </c>
      <c r="C6" s="13">
        <v>38.508181094000001</v>
      </c>
      <c r="D6" s="13">
        <v>-112.905131153</v>
      </c>
      <c r="E6" s="14">
        <v>4263921.3455999997</v>
      </c>
      <c r="F6" s="14">
        <v>333887.90460000001</v>
      </c>
      <c r="G6" s="14">
        <v>1615.4273000000001</v>
      </c>
      <c r="H6" s="14">
        <v>1609.4801</v>
      </c>
      <c r="I6">
        <v>-2.202770559268695</v>
      </c>
      <c r="J6">
        <v>-126.20945628176818</v>
      </c>
      <c r="K6" s="23">
        <v>-16.800000332295895</v>
      </c>
      <c r="L6" s="23">
        <v>-12.300000002142042</v>
      </c>
      <c r="M6">
        <v>43.200000000069849</v>
      </c>
      <c r="N6" s="20">
        <v>20.821383508735352</v>
      </c>
      <c r="O6">
        <v>14</v>
      </c>
      <c r="P6">
        <v>15</v>
      </c>
      <c r="Q6">
        <f t="shared" si="1"/>
        <v>12.300000002142042</v>
      </c>
      <c r="R6">
        <f t="shared" si="0"/>
        <v>43.200000000069849</v>
      </c>
      <c r="S6">
        <f t="shared" si="0"/>
        <v>20.821383508735352</v>
      </c>
      <c r="T6">
        <v>5.7000000000000002E-3</v>
      </c>
      <c r="U6">
        <v>9.7000000000000003E-3</v>
      </c>
      <c r="V6">
        <v>8.6E-3</v>
      </c>
      <c r="W6" s="23">
        <f>(MAX(T6,'3-11-12-19_B'!J5))*1000</f>
        <v>5.7</v>
      </c>
      <c r="X6" s="23">
        <f>(MAX(U6,'3-11-12-19_B'!K5))*1000</f>
        <v>9.7000000000000011</v>
      </c>
      <c r="Y6" s="23">
        <f>(MAX(V6,'3-11-12-19_B'!L5))*1000</f>
        <v>8.6</v>
      </c>
      <c r="Z6"/>
    </row>
    <row r="7" spans="1:26" x14ac:dyDescent="0.25">
      <c r="A7" t="s">
        <v>134</v>
      </c>
      <c r="B7" s="5">
        <v>43621</v>
      </c>
      <c r="C7" s="13">
        <v>38.507715091999998</v>
      </c>
      <c r="D7" s="13">
        <v>-112.891249687</v>
      </c>
      <c r="E7" s="14">
        <v>4263844.6279999996</v>
      </c>
      <c r="F7" s="14">
        <v>335097.68660000002</v>
      </c>
      <c r="G7" s="14">
        <v>1662.2092</v>
      </c>
      <c r="H7" s="14">
        <v>1654.9168</v>
      </c>
      <c r="I7">
        <v>-1.4298026091106308</v>
      </c>
      <c r="J7">
        <v>-81.92165503883254</v>
      </c>
      <c r="K7" s="23">
        <v>-15.49999974668026</v>
      </c>
      <c r="L7" s="23">
        <v>2.200000046286732</v>
      </c>
      <c r="M7">
        <v>3.6999999999807187</v>
      </c>
      <c r="N7" s="20">
        <v>15.655350278762523</v>
      </c>
      <c r="O7">
        <v>12</v>
      </c>
      <c r="P7">
        <v>15</v>
      </c>
      <c r="Q7">
        <f t="shared" si="1"/>
        <v>2.200000046286732</v>
      </c>
      <c r="R7">
        <f t="shared" si="0"/>
        <v>3.6999999999807187</v>
      </c>
      <c r="S7">
        <f t="shared" si="0"/>
        <v>15.655350278762523</v>
      </c>
      <c r="T7">
        <v>6.6E-3</v>
      </c>
      <c r="U7">
        <v>1.0699999999999999E-2</v>
      </c>
      <c r="V7">
        <v>0.01</v>
      </c>
      <c r="W7" s="23">
        <f>(MAX(T7,'3-11-12-19_B'!J6))*1000</f>
        <v>6.6</v>
      </c>
      <c r="X7" s="23">
        <f>(MAX(U7,'3-11-12-19_B'!K6))*1000</f>
        <v>10.7</v>
      </c>
      <c r="Y7" s="23">
        <f>(MAX(V7,'3-11-12-19_B'!L6))*1000</f>
        <v>10</v>
      </c>
      <c r="Z7"/>
    </row>
    <row r="8" spans="1:26" x14ac:dyDescent="0.25">
      <c r="A8" t="s">
        <v>119</v>
      </c>
      <c r="B8" s="5">
        <v>43621</v>
      </c>
      <c r="C8" s="13">
        <v>38.507448349000001</v>
      </c>
      <c r="D8" s="13">
        <v>-112.88035038300001</v>
      </c>
      <c r="E8" s="14">
        <v>4263795.5266000004</v>
      </c>
      <c r="F8" s="14">
        <v>336047.80499999999</v>
      </c>
      <c r="G8" s="14">
        <v>1707.6324999999999</v>
      </c>
      <c r="H8" s="14">
        <v>1699.4374</v>
      </c>
      <c r="I8">
        <v>-1.1293293913531395</v>
      </c>
      <c r="J8">
        <v>-64.705807804612931</v>
      </c>
      <c r="K8" s="23">
        <v>-23.70000071823597</v>
      </c>
      <c r="L8" s="23">
        <v>11.200000008102506</v>
      </c>
      <c r="M8">
        <v>54.099999999834836</v>
      </c>
      <c r="N8" s="20">
        <v>26.213165284373456</v>
      </c>
      <c r="O8">
        <v>12</v>
      </c>
      <c r="P8">
        <v>13</v>
      </c>
      <c r="Q8">
        <f t="shared" si="1"/>
        <v>11.200000008102506</v>
      </c>
      <c r="R8">
        <f t="shared" si="0"/>
        <v>54.099999999834836</v>
      </c>
      <c r="S8">
        <f t="shared" si="0"/>
        <v>26.213165284373456</v>
      </c>
      <c r="T8">
        <v>6.4999999999999997E-3</v>
      </c>
      <c r="U8">
        <v>1.18E-2</v>
      </c>
      <c r="V8">
        <v>1.06E-2</v>
      </c>
      <c r="W8" s="23">
        <f>(MAX(T8,'3-11-12-19_B'!J7))*1000</f>
        <v>6.5</v>
      </c>
      <c r="X8" s="23">
        <f>(MAX(U8,'3-11-12-19_B'!K7))*1000</f>
        <v>11.799999999999999</v>
      </c>
      <c r="Y8" s="23">
        <f>(MAX(V8,'3-11-12-19_B'!L7))*1000</f>
        <v>10.6</v>
      </c>
      <c r="Z8"/>
    </row>
    <row r="9" spans="1:26" x14ac:dyDescent="0.25">
      <c r="A9" t="s">
        <v>120</v>
      </c>
      <c r="B9" s="5">
        <v>43621</v>
      </c>
      <c r="C9" s="13">
        <v>38.502981171999998</v>
      </c>
      <c r="D9" s="13">
        <v>-112.908037271</v>
      </c>
      <c r="E9" s="14">
        <v>4263349.3454999998</v>
      </c>
      <c r="F9" s="14">
        <v>333622.43810000003</v>
      </c>
      <c r="G9" s="14">
        <v>1611.6025</v>
      </c>
      <c r="H9" s="14">
        <v>1606.6181999999999</v>
      </c>
      <c r="I9">
        <v>-1.1388004343927021</v>
      </c>
      <c r="J9">
        <v>-65.248458598366625</v>
      </c>
      <c r="K9" s="23">
        <v>-15.400000847876072</v>
      </c>
      <c r="L9" s="23">
        <v>7.0999999879859388</v>
      </c>
      <c r="M9">
        <v>57.800000000042928</v>
      </c>
      <c r="N9" s="20">
        <v>16.957889784521658</v>
      </c>
      <c r="O9">
        <v>12</v>
      </c>
      <c r="P9">
        <v>15</v>
      </c>
      <c r="Q9">
        <f t="shared" si="1"/>
        <v>7.0999999879859388</v>
      </c>
      <c r="R9">
        <f t="shared" si="0"/>
        <v>57.800000000042928</v>
      </c>
      <c r="S9">
        <f t="shared" si="0"/>
        <v>16.957889784521658</v>
      </c>
      <c r="T9">
        <v>6.4999999999999997E-3</v>
      </c>
      <c r="U9">
        <v>1.0999999999999999E-2</v>
      </c>
      <c r="V9">
        <v>1.0200000000000001E-2</v>
      </c>
      <c r="W9" s="23">
        <f>(MAX(T9,'3-11-12-19_B'!J8))*1000</f>
        <v>6.5</v>
      </c>
      <c r="X9" s="23">
        <f>(MAX(U9,'3-11-12-19_B'!K8))*1000</f>
        <v>11</v>
      </c>
      <c r="Y9" s="23">
        <f>(MAX(V9,'3-11-12-19_B'!L8))*1000</f>
        <v>10.200000000000001</v>
      </c>
      <c r="Z9"/>
    </row>
    <row r="10" spans="1:26" x14ac:dyDescent="0.25">
      <c r="A10" t="s">
        <v>121</v>
      </c>
      <c r="B10" s="5">
        <v>43621</v>
      </c>
      <c r="C10" s="13">
        <v>38.503765702000003</v>
      </c>
      <c r="D10" s="13">
        <v>-112.897612455</v>
      </c>
      <c r="E10" s="14">
        <v>4263417.6284999996</v>
      </c>
      <c r="F10" s="14">
        <v>334533.6312</v>
      </c>
      <c r="G10" s="14">
        <v>1645.2048</v>
      </c>
      <c r="H10" s="14">
        <v>1639.4842000000001</v>
      </c>
      <c r="I10">
        <v>-2.0012610935226305</v>
      </c>
      <c r="J10">
        <v>-114.66381436258266</v>
      </c>
      <c r="K10" s="23">
        <v>-9.8000001162290573</v>
      </c>
      <c r="L10" s="23">
        <v>-4.4999999809078872</v>
      </c>
      <c r="M10">
        <v>43.200000000069849</v>
      </c>
      <c r="N10" s="20">
        <v>10.78378422012702</v>
      </c>
      <c r="O10">
        <v>16</v>
      </c>
      <c r="P10">
        <v>16</v>
      </c>
      <c r="Q10">
        <f t="shared" si="1"/>
        <v>4.4999999809078872</v>
      </c>
      <c r="R10">
        <f t="shared" si="0"/>
        <v>43.200000000069849</v>
      </c>
      <c r="S10">
        <f t="shared" si="0"/>
        <v>10.78378422012702</v>
      </c>
      <c r="T10">
        <v>6.7999999999999996E-3</v>
      </c>
      <c r="U10">
        <v>1.12E-2</v>
      </c>
      <c r="V10">
        <v>1.01E-2</v>
      </c>
      <c r="W10" s="23">
        <f>(MAX(T10,'3-11-12-19_B'!J9))*1000</f>
        <v>6.8</v>
      </c>
      <c r="X10" s="23">
        <f>(MAX(U10,'3-11-12-19_B'!K9))*1000</f>
        <v>11.2</v>
      </c>
      <c r="Y10" s="23">
        <f>(MAX(V10,'3-11-12-19_B'!L9))*1000</f>
        <v>10.1</v>
      </c>
      <c r="Z10"/>
    </row>
    <row r="11" spans="1:26" x14ac:dyDescent="0.25">
      <c r="A11" t="s">
        <v>122</v>
      </c>
      <c r="B11" s="5">
        <v>43621</v>
      </c>
      <c r="C11" s="13">
        <v>38.502157414999999</v>
      </c>
      <c r="D11" s="13">
        <v>-112.89224846400001</v>
      </c>
      <c r="E11" s="14">
        <v>4263229.4517999999</v>
      </c>
      <c r="F11" s="14">
        <v>334997.8749</v>
      </c>
      <c r="G11" s="14">
        <v>1663.1715999999999</v>
      </c>
      <c r="H11" s="14">
        <v>1657.9972</v>
      </c>
      <c r="I11">
        <v>-2.3688520258472412</v>
      </c>
      <c r="J11">
        <v>-135.72522337206192</v>
      </c>
      <c r="K11" s="23">
        <v>-15.600000508129597</v>
      </c>
      <c r="L11" s="23">
        <v>-16.000000003259629</v>
      </c>
      <c r="M11">
        <v>-30.500000000074579</v>
      </c>
      <c r="N11" s="20">
        <v>22.346364714600718</v>
      </c>
      <c r="O11">
        <v>13</v>
      </c>
      <c r="P11">
        <v>13</v>
      </c>
      <c r="Q11">
        <f t="shared" si="1"/>
        <v>16.000000003259629</v>
      </c>
      <c r="R11">
        <f t="shared" si="0"/>
        <v>30.500000000074579</v>
      </c>
      <c r="S11">
        <f t="shared" si="0"/>
        <v>22.346364714600718</v>
      </c>
      <c r="T11">
        <v>8.9999999999999993E-3</v>
      </c>
      <c r="U11">
        <v>1.8499999999999999E-2</v>
      </c>
      <c r="V11">
        <v>1.52E-2</v>
      </c>
      <c r="W11" s="23">
        <f>(MAX(T11,'3-11-12-19_B'!J10))*1000</f>
        <v>9</v>
      </c>
      <c r="X11" s="23">
        <f>(MAX(U11,'3-11-12-19_B'!K10))*1000</f>
        <v>18.5</v>
      </c>
      <c r="Y11" s="23">
        <f>(MAX(V11,'3-11-12-19_B'!L10))*1000</f>
        <v>15.2</v>
      </c>
      <c r="Z11"/>
    </row>
    <row r="12" spans="1:26" x14ac:dyDescent="0.25">
      <c r="A12" t="s">
        <v>123</v>
      </c>
      <c r="B12" s="5">
        <v>43621</v>
      </c>
      <c r="C12" s="13">
        <v>38.504319993000003</v>
      </c>
      <c r="D12" s="13">
        <v>-112.888538915</v>
      </c>
      <c r="E12" s="14">
        <v>4263462.8740999997</v>
      </c>
      <c r="F12" s="14">
        <v>335326.4045</v>
      </c>
      <c r="G12" s="14">
        <v>1654.1460999999999</v>
      </c>
      <c r="H12" s="14">
        <v>1645.8413</v>
      </c>
      <c r="I12">
        <v>-1.0312850778066753</v>
      </c>
      <c r="J12">
        <v>-59.08828243314322</v>
      </c>
      <c r="K12" s="23">
        <v>-16.199999488890171</v>
      </c>
      <c r="L12" s="23">
        <v>9.6999999950639904</v>
      </c>
      <c r="M12">
        <v>44.399999999995998</v>
      </c>
      <c r="N12" s="20">
        <v>18.882001571451138</v>
      </c>
      <c r="O12">
        <v>14</v>
      </c>
      <c r="P12">
        <v>16</v>
      </c>
      <c r="Q12">
        <f t="shared" si="1"/>
        <v>9.6999999950639904</v>
      </c>
      <c r="R12">
        <f t="shared" si="0"/>
        <v>44.399999999995998</v>
      </c>
      <c r="S12">
        <f t="shared" si="0"/>
        <v>18.882001571451138</v>
      </c>
      <c r="T12">
        <v>6.1000000000000004E-3</v>
      </c>
      <c r="U12">
        <v>0.01</v>
      </c>
      <c r="V12">
        <v>8.9999999999999993E-3</v>
      </c>
      <c r="W12" s="23">
        <f>(MAX(T12,'3-11-12-19_B'!J11))*1000</f>
        <v>6.1000000000000005</v>
      </c>
      <c r="X12" s="23">
        <f>(MAX(U12,'3-11-12-19_B'!K11))*1000</f>
        <v>10</v>
      </c>
      <c r="Y12" s="23">
        <f>(MAX(V12,'3-11-12-19_B'!L11))*1000</f>
        <v>9</v>
      </c>
      <c r="Z12"/>
    </row>
    <row r="13" spans="1:26" x14ac:dyDescent="0.25">
      <c r="A13" t="s">
        <v>124</v>
      </c>
      <c r="B13" s="5">
        <v>43621</v>
      </c>
      <c r="C13" s="13">
        <v>38.501218645000002</v>
      </c>
      <c r="D13" s="13">
        <v>-112.886397405</v>
      </c>
      <c r="E13" s="14">
        <v>4263114.7555</v>
      </c>
      <c r="F13" s="14">
        <v>335506.15340000001</v>
      </c>
      <c r="G13" s="14">
        <v>1686.8746000000001</v>
      </c>
      <c r="H13" s="14">
        <v>1682.4992</v>
      </c>
      <c r="I13">
        <v>-1.1147243177515058</v>
      </c>
      <c r="J13">
        <v>-63.868998727761394</v>
      </c>
      <c r="K13" s="23">
        <v>-10.599999688565731</v>
      </c>
      <c r="L13" s="23">
        <v>5.2000000141561031</v>
      </c>
      <c r="M13">
        <v>19.600000000082218</v>
      </c>
      <c r="N13" s="20">
        <v>11.806777441148666</v>
      </c>
      <c r="O13">
        <v>17</v>
      </c>
      <c r="P13">
        <v>17</v>
      </c>
      <c r="Q13">
        <f t="shared" si="1"/>
        <v>5.2000000141561031</v>
      </c>
      <c r="R13">
        <f t="shared" si="0"/>
        <v>19.600000000082218</v>
      </c>
      <c r="S13">
        <f t="shared" si="0"/>
        <v>11.806777441148666</v>
      </c>
      <c r="T13">
        <v>6.6E-3</v>
      </c>
      <c r="U13">
        <v>1.2E-2</v>
      </c>
      <c r="V13">
        <v>0.01</v>
      </c>
      <c r="W13" s="23">
        <f>(MAX(T13,'3-11-12-19_B'!J12))*1000</f>
        <v>6.6</v>
      </c>
      <c r="X13" s="23">
        <f>(MAX(U13,'3-11-12-19_B'!K12))*1000</f>
        <v>12</v>
      </c>
      <c r="Y13" s="23">
        <f>(MAX(V13,'3-11-12-19_B'!L12))*1000</f>
        <v>10</v>
      </c>
      <c r="Z13"/>
    </row>
    <row r="14" spans="1:26" x14ac:dyDescent="0.25">
      <c r="A14" t="s">
        <v>125</v>
      </c>
      <c r="B14" s="5">
        <v>43621</v>
      </c>
      <c r="C14" s="13">
        <v>38.499825182000002</v>
      </c>
      <c r="D14" s="13">
        <v>-112.88107973300001</v>
      </c>
      <c r="E14" s="14">
        <v>4262950.5669999998</v>
      </c>
      <c r="F14" s="14">
        <v>335966.88179999997</v>
      </c>
      <c r="G14" s="14">
        <v>1711.4991</v>
      </c>
      <c r="H14" s="14">
        <v>1707.6617000000001</v>
      </c>
      <c r="I14">
        <v>-0.98370280707693003</v>
      </c>
      <c r="J14">
        <v>-56.362019140679941</v>
      </c>
      <c r="K14" s="23">
        <v>-25.399999693036079</v>
      </c>
      <c r="L14" s="23">
        <v>16.900000046007335</v>
      </c>
      <c r="M14">
        <v>15.700000000151704</v>
      </c>
      <c r="N14" s="20">
        <v>30.508523169128999</v>
      </c>
      <c r="O14">
        <v>17</v>
      </c>
      <c r="P14">
        <v>17</v>
      </c>
      <c r="Q14">
        <f t="shared" si="1"/>
        <v>16.900000046007335</v>
      </c>
      <c r="R14">
        <f t="shared" si="0"/>
        <v>15.700000000151704</v>
      </c>
      <c r="S14">
        <f t="shared" si="0"/>
        <v>30.508523169128999</v>
      </c>
      <c r="T14">
        <v>6.3E-3</v>
      </c>
      <c r="U14">
        <v>1.15E-2</v>
      </c>
      <c r="V14">
        <v>9.4999999999999998E-3</v>
      </c>
      <c r="W14" s="23">
        <f>(MAX(T14,'3-11-12-19_B'!J13))*1000</f>
        <v>6.3</v>
      </c>
      <c r="X14" s="23">
        <f>(MAX(U14,'3-11-12-19_B'!K13))*1000</f>
        <v>11.5</v>
      </c>
      <c r="Y14" s="23">
        <f>(MAX(V14,'3-11-12-19_B'!L13))*1000</f>
        <v>9.5</v>
      </c>
      <c r="Z14"/>
    </row>
    <row r="15" spans="1:26" x14ac:dyDescent="0.25">
      <c r="A15" t="s">
        <v>126</v>
      </c>
      <c r="B15" s="5">
        <v>43622</v>
      </c>
      <c r="C15" s="13">
        <v>38.499729074999998</v>
      </c>
      <c r="D15" s="13">
        <v>-112.86415798900001</v>
      </c>
      <c r="E15" s="14">
        <v>4262909.8525999999</v>
      </c>
      <c r="F15" s="14">
        <v>337442.87290000002</v>
      </c>
      <c r="G15" s="14">
        <v>1796.1443999999999</v>
      </c>
      <c r="H15" s="14">
        <v>1792.038</v>
      </c>
      <c r="I15">
        <v>-1.1648778482755495</v>
      </c>
      <c r="J15">
        <v>-66.742584354469642</v>
      </c>
      <c r="K15" s="23">
        <v>-23.50000012665987</v>
      </c>
      <c r="L15" s="23">
        <v>10.100000014062971</v>
      </c>
      <c r="M15">
        <v>25.200000000040745</v>
      </c>
      <c r="N15" s="20">
        <v>25.57850672414412</v>
      </c>
      <c r="O15">
        <v>16</v>
      </c>
      <c r="P15">
        <v>16</v>
      </c>
      <c r="Q15">
        <f t="shared" si="1"/>
        <v>10.100000014062971</v>
      </c>
      <c r="R15">
        <f t="shared" si="0"/>
        <v>25.200000000040745</v>
      </c>
      <c r="S15">
        <f t="shared" si="0"/>
        <v>25.57850672414412</v>
      </c>
      <c r="T15">
        <v>8.0999999999999996E-3</v>
      </c>
      <c r="U15">
        <v>1.47E-2</v>
      </c>
      <c r="V15">
        <v>1.21E-2</v>
      </c>
      <c r="W15" s="23">
        <f>(MAX(T15,'3-11-12-19_B'!J14))*1000</f>
        <v>8.1</v>
      </c>
      <c r="X15" s="23">
        <f>(MAX(U15,'3-11-12-19_B'!K14))*1000</f>
        <v>14.7</v>
      </c>
      <c r="Y15" s="23">
        <f>(MAX(V15,'3-11-12-19_B'!L14))*1000</f>
        <v>12.1</v>
      </c>
      <c r="Z15"/>
    </row>
    <row r="16" spans="1:26" x14ac:dyDescent="0.25">
      <c r="A16" t="s">
        <v>127</v>
      </c>
      <c r="B16" s="5">
        <v>43621</v>
      </c>
      <c r="C16" s="13">
        <v>38.495145383999997</v>
      </c>
      <c r="D16" s="13">
        <v>-112.905791943</v>
      </c>
      <c r="E16" s="14">
        <v>4262475.4195999997</v>
      </c>
      <c r="F16" s="14">
        <v>333800.28879999998</v>
      </c>
      <c r="G16" s="14">
        <v>1625.4938999999999</v>
      </c>
      <c r="H16" s="14">
        <v>1623.6531</v>
      </c>
      <c r="I16">
        <v>-1.3805776714310796</v>
      </c>
      <c r="J16">
        <v>-79.101273862999747</v>
      </c>
      <c r="K16" s="23">
        <v>-16.099999658763409</v>
      </c>
      <c r="L16" s="23">
        <v>3.1000000308267772</v>
      </c>
      <c r="M16">
        <v>19.199999999955253</v>
      </c>
      <c r="N16" s="20">
        <v>16.395730822482658</v>
      </c>
      <c r="O16">
        <v>12</v>
      </c>
      <c r="P16">
        <v>12</v>
      </c>
      <c r="Q16">
        <f t="shared" si="1"/>
        <v>3.1000000308267772</v>
      </c>
      <c r="R16">
        <f t="shared" si="0"/>
        <v>19.199999999955253</v>
      </c>
      <c r="S16">
        <f t="shared" si="0"/>
        <v>16.395730822482658</v>
      </c>
      <c r="T16">
        <v>1.5299999999999999E-2</v>
      </c>
      <c r="U16">
        <v>2.9399999999999999E-2</v>
      </c>
      <c r="V16">
        <v>2.8500000000000001E-2</v>
      </c>
      <c r="W16" s="23">
        <f>(MAX(T16,'3-11-12-19_B'!J15))*1000</f>
        <v>15.299999999999999</v>
      </c>
      <c r="X16" s="23">
        <f>(MAX(U16,'3-11-12-19_B'!K15))*1000</f>
        <v>29.4</v>
      </c>
      <c r="Y16" s="23">
        <f>(MAX(V16,'3-11-12-19_B'!L15))*1000</f>
        <v>28.5</v>
      </c>
      <c r="Z16"/>
    </row>
    <row r="17" spans="1:26" x14ac:dyDescent="0.25">
      <c r="A17" t="s">
        <v>128</v>
      </c>
      <c r="B17" s="5">
        <v>43621</v>
      </c>
      <c r="C17" s="13">
        <v>38.494111384999997</v>
      </c>
      <c r="D17" s="13">
        <v>-112.89740939799999</v>
      </c>
      <c r="E17" s="14">
        <v>4262345.5199999996</v>
      </c>
      <c r="F17" s="14">
        <v>334529.2426</v>
      </c>
      <c r="G17" s="14">
        <v>1656.2056</v>
      </c>
      <c r="H17" s="14">
        <v>1651.1222</v>
      </c>
      <c r="I17">
        <v>-2.5694617143795941</v>
      </c>
      <c r="J17">
        <v>-147.21931185439973</v>
      </c>
      <c r="K17" s="23">
        <v>-12.30000052601099</v>
      </c>
      <c r="L17" s="23">
        <v>-19.100000034086406</v>
      </c>
      <c r="M17">
        <v>29.199999999946158</v>
      </c>
      <c r="N17" s="20">
        <v>22.717834717287019</v>
      </c>
      <c r="O17">
        <v>14</v>
      </c>
      <c r="P17">
        <v>14</v>
      </c>
      <c r="Q17">
        <f t="shared" si="1"/>
        <v>19.100000034086406</v>
      </c>
      <c r="R17">
        <f t="shared" si="0"/>
        <v>29.199999999946158</v>
      </c>
      <c r="S17">
        <f t="shared" si="0"/>
        <v>22.717834717287019</v>
      </c>
      <c r="T17">
        <v>1.03E-2</v>
      </c>
      <c r="U17">
        <v>2.35E-2</v>
      </c>
      <c r="V17">
        <v>1.8499999999999999E-2</v>
      </c>
      <c r="W17" s="23">
        <f>(MAX(T17,'3-11-12-19_B'!J16))*1000</f>
        <v>10.3</v>
      </c>
      <c r="X17" s="23">
        <f>(MAX(U17,'3-11-12-19_B'!K16))*1000</f>
        <v>23.5</v>
      </c>
      <c r="Y17" s="23">
        <f>(MAX(V17,'3-11-12-19_B'!L16))*1000</f>
        <v>18.5</v>
      </c>
      <c r="Z17"/>
    </row>
    <row r="18" spans="1:26" x14ac:dyDescent="0.25">
      <c r="A18" t="s">
        <v>129</v>
      </c>
      <c r="B18" s="5">
        <v>43621</v>
      </c>
      <c r="C18" s="13">
        <v>38.498181764999998</v>
      </c>
      <c r="D18" s="13">
        <v>-112.889341058</v>
      </c>
      <c r="E18" s="14">
        <v>4262782.8956000004</v>
      </c>
      <c r="F18" s="14">
        <v>335242.43859999999</v>
      </c>
      <c r="G18" s="14">
        <v>1679.1318000000001</v>
      </c>
      <c r="H18" s="14">
        <v>1675.0536999999999</v>
      </c>
      <c r="I18">
        <v>-2.3442190108108392</v>
      </c>
      <c r="J18">
        <v>-134.31385557379377</v>
      </c>
      <c r="K18" s="23">
        <v>-16.900000162422657</v>
      </c>
      <c r="L18" s="23">
        <v>-16.500000027008355</v>
      </c>
      <c r="M18">
        <v>-33.100000000104046</v>
      </c>
      <c r="N18" s="20">
        <v>23.619060234928096</v>
      </c>
      <c r="O18">
        <v>17</v>
      </c>
      <c r="P18">
        <v>17</v>
      </c>
      <c r="Q18">
        <f t="shared" si="1"/>
        <v>16.500000027008355</v>
      </c>
      <c r="R18">
        <f t="shared" si="0"/>
        <v>33.100000000104046</v>
      </c>
      <c r="S18">
        <f t="shared" si="0"/>
        <v>23.619060234928096</v>
      </c>
      <c r="T18">
        <v>6.7000000000000002E-3</v>
      </c>
      <c r="U18">
        <v>1.21E-2</v>
      </c>
      <c r="V18">
        <v>1.01E-2</v>
      </c>
      <c r="W18" s="23">
        <f>(MAX(T18,'3-11-12-19_B'!J17))*1000</f>
        <v>6.7</v>
      </c>
      <c r="X18" s="23">
        <f>(MAX(U18,'3-11-12-19_B'!K17))*1000</f>
        <v>12.1</v>
      </c>
      <c r="Y18" s="23">
        <f>(MAX(V18,'3-11-12-19_B'!L17))*1000</f>
        <v>10.1</v>
      </c>
      <c r="Z18"/>
    </row>
    <row r="19" spans="1:26" x14ac:dyDescent="0.25">
      <c r="A19" t="s">
        <v>130</v>
      </c>
      <c r="B19" s="5">
        <v>43621</v>
      </c>
      <c r="C19" s="13">
        <v>38.495794617000001</v>
      </c>
      <c r="D19" s="13">
        <v>-112.87826547500001</v>
      </c>
      <c r="E19" s="14">
        <v>4262498.1122000003</v>
      </c>
      <c r="F19" s="14">
        <v>336203.25640000001</v>
      </c>
      <c r="G19" s="14">
        <v>1731.0569</v>
      </c>
      <c r="H19" s="14">
        <v>1725.1804999999999</v>
      </c>
      <c r="I19">
        <v>-2.197994507363894</v>
      </c>
      <c r="J19">
        <v>-125.93580866488767</v>
      </c>
      <c r="K19" s="23">
        <v>-14.900000765919685</v>
      </c>
      <c r="L19" s="23">
        <v>-10.799999989103526</v>
      </c>
      <c r="M19">
        <v>-37.299999999959255</v>
      </c>
      <c r="N19" s="20">
        <v>18.402446103413627</v>
      </c>
      <c r="O19">
        <v>14</v>
      </c>
      <c r="P19">
        <v>14</v>
      </c>
      <c r="Q19">
        <f t="shared" si="1"/>
        <v>10.799999989103526</v>
      </c>
      <c r="R19">
        <f t="shared" ref="R19:R22" si="2">ABS(M19)</f>
        <v>37.299999999959255</v>
      </c>
      <c r="S19">
        <f t="shared" ref="S19:S22" si="3">ABS(N19)</f>
        <v>18.402446103413627</v>
      </c>
      <c r="T19">
        <v>8.3999999999999995E-3</v>
      </c>
      <c r="U19">
        <v>1.72E-2</v>
      </c>
      <c r="V19">
        <v>1.43E-2</v>
      </c>
      <c r="W19" s="23">
        <f>(MAX(T19,'3-11-12-19_B'!J18))*1000</f>
        <v>8.4</v>
      </c>
      <c r="X19" s="23">
        <f>(MAX(U19,'3-11-12-19_B'!K18))*1000</f>
        <v>17.2</v>
      </c>
      <c r="Y19" s="23">
        <f>(MAX(V19,'3-11-12-19_B'!L18))*1000</f>
        <v>14.3</v>
      </c>
      <c r="Z19"/>
    </row>
    <row r="20" spans="1:26" x14ac:dyDescent="0.25">
      <c r="A20" t="s">
        <v>131</v>
      </c>
      <c r="B20" s="5">
        <v>43622</v>
      </c>
      <c r="C20" s="13">
        <v>38.493625905000002</v>
      </c>
      <c r="D20" s="13">
        <v>-112.866939914</v>
      </c>
      <c r="E20" s="14">
        <v>4262237.2523999996</v>
      </c>
      <c r="F20" s="14">
        <v>337186.43829999998</v>
      </c>
      <c r="G20" s="14">
        <v>1792.8606</v>
      </c>
      <c r="H20" s="14">
        <v>1791.0965000000001</v>
      </c>
      <c r="I20">
        <v>-1.0609296519180207</v>
      </c>
      <c r="J20">
        <v>-60.786791415186087</v>
      </c>
      <c r="K20" s="23">
        <v>-24.499999359250069</v>
      </c>
      <c r="L20" s="23">
        <v>13.700000010430813</v>
      </c>
      <c r="M20">
        <v>17.399999999952342</v>
      </c>
      <c r="N20" s="20">
        <v>28.07026841498061</v>
      </c>
      <c r="O20">
        <v>16</v>
      </c>
      <c r="P20">
        <v>17</v>
      </c>
      <c r="Q20">
        <f t="shared" si="1"/>
        <v>13.700000010430813</v>
      </c>
      <c r="R20">
        <f t="shared" si="2"/>
        <v>17.399999999952342</v>
      </c>
      <c r="S20">
        <f t="shared" si="3"/>
        <v>28.07026841498061</v>
      </c>
      <c r="T20">
        <v>7.3000000000000001E-3</v>
      </c>
      <c r="U20">
        <v>1.35E-2</v>
      </c>
      <c r="V20">
        <v>1.12E-2</v>
      </c>
      <c r="W20" s="23">
        <f>(MAX(T20,'3-11-12-19_B'!J19))*1000</f>
        <v>7.3</v>
      </c>
      <c r="X20" s="23">
        <f>(MAX(U20,'3-11-12-19_B'!K19))*1000</f>
        <v>13.5</v>
      </c>
      <c r="Y20" s="23">
        <f>(MAX(V20,'3-11-12-19_B'!L19))*1000</f>
        <v>11.2</v>
      </c>
      <c r="Z20"/>
    </row>
    <row r="21" spans="1:26" x14ac:dyDescent="0.25">
      <c r="A21" t="s">
        <v>132</v>
      </c>
      <c r="B21" s="5">
        <v>43621</v>
      </c>
      <c r="C21" s="13">
        <v>38.488516726</v>
      </c>
      <c r="D21" s="13">
        <v>-112.893162805</v>
      </c>
      <c r="E21" s="14">
        <v>4261716.8168000001</v>
      </c>
      <c r="F21" s="14">
        <v>334886.9572</v>
      </c>
      <c r="G21" s="14">
        <v>1683.1384</v>
      </c>
      <c r="H21" s="14">
        <v>1678.5930000000001</v>
      </c>
      <c r="I21">
        <v>-2.5846911318734391</v>
      </c>
      <c r="J21">
        <v>-148.09189320123974</v>
      </c>
      <c r="K21" s="23">
        <v>-9.8999999463558197</v>
      </c>
      <c r="L21" s="23">
        <v>-15.899999998509884</v>
      </c>
      <c r="M21">
        <v>30.700000000024374</v>
      </c>
      <c r="N21" s="20">
        <v>18.730189504926518</v>
      </c>
      <c r="O21">
        <v>15</v>
      </c>
      <c r="P21">
        <v>15</v>
      </c>
      <c r="Q21">
        <f t="shared" si="1"/>
        <v>15.899999998509884</v>
      </c>
      <c r="R21">
        <f t="shared" si="2"/>
        <v>30.700000000024374</v>
      </c>
      <c r="S21">
        <f t="shared" si="3"/>
        <v>18.730189504926518</v>
      </c>
      <c r="T21">
        <v>1.15E-2</v>
      </c>
      <c r="U21">
        <v>2.0799999999999999E-2</v>
      </c>
      <c r="V21">
        <v>1.7999999999999999E-2</v>
      </c>
      <c r="W21" s="23">
        <f>(MAX(T21,'3-11-12-19_B'!J20))*1000</f>
        <v>11.5</v>
      </c>
      <c r="X21" s="23">
        <f>(MAX(U21,'3-11-12-19_B'!K20))*1000</f>
        <v>20.8</v>
      </c>
      <c r="Y21" s="23">
        <f>(MAX(V21,'3-11-12-19_B'!L20))*1000</f>
        <v>18</v>
      </c>
      <c r="Z21"/>
    </row>
    <row r="22" spans="1:26" x14ac:dyDescent="0.25">
      <c r="A22" t="s">
        <v>133</v>
      </c>
      <c r="B22" s="5">
        <v>43622</v>
      </c>
      <c r="C22" s="13">
        <v>38.487775292000002</v>
      </c>
      <c r="D22" s="13">
        <v>-112.869599241</v>
      </c>
      <c r="E22" s="14">
        <v>4261592.4790000003</v>
      </c>
      <c r="F22" s="14">
        <v>336941.23100000003</v>
      </c>
      <c r="G22" s="14">
        <v>1786.6165000000001</v>
      </c>
      <c r="H22" s="14">
        <v>1782.3402000000001</v>
      </c>
      <c r="I22">
        <v>-2.6658974132765345</v>
      </c>
      <c r="J22">
        <v>-152.74467039558883</v>
      </c>
      <c r="K22" s="23">
        <v>-8.500000461935997</v>
      </c>
      <c r="L22" s="23">
        <v>-16.500000027008355</v>
      </c>
      <c r="M22">
        <v>-26.499999999941792</v>
      </c>
      <c r="N22" s="20">
        <v>18.560711428826963</v>
      </c>
      <c r="O22">
        <v>16</v>
      </c>
      <c r="P22">
        <v>16</v>
      </c>
      <c r="Q22">
        <f t="shared" si="1"/>
        <v>16.500000027008355</v>
      </c>
      <c r="R22">
        <f t="shared" si="2"/>
        <v>26.499999999941792</v>
      </c>
      <c r="S22">
        <f t="shared" si="3"/>
        <v>18.560711428826963</v>
      </c>
      <c r="T22">
        <v>7.7000000000000002E-3</v>
      </c>
      <c r="U22">
        <v>1.44E-2</v>
      </c>
      <c r="V22">
        <v>1.18E-2</v>
      </c>
      <c r="W22" s="23">
        <f>(MAX(T22,'3-11-12-19_B'!J21))*1000</f>
        <v>7.7</v>
      </c>
      <c r="X22" s="23">
        <f>(MAX(U22,'3-11-12-19_B'!K21))*1000</f>
        <v>14.4</v>
      </c>
      <c r="Y22" s="23">
        <f>(MAX(V22,'3-11-12-19_B'!L21))*1000</f>
        <v>11.799999999999999</v>
      </c>
      <c r="Z22"/>
    </row>
    <row r="24" spans="1:26" x14ac:dyDescent="0.25">
      <c r="A24" t="s">
        <v>135</v>
      </c>
      <c r="K24" t="s">
        <v>112</v>
      </c>
      <c r="P24" t="s">
        <v>110</v>
      </c>
      <c r="T24" s="14">
        <f>MIN(T3:T22)</f>
        <v>5.5999999999999999E-3</v>
      </c>
      <c r="U24" s="14">
        <f>MIN(U3:U22)</f>
        <v>9.2999999999999992E-3</v>
      </c>
      <c r="V24" s="14">
        <f>MIN(V3:V22)</f>
        <v>8.6E-3</v>
      </c>
      <c r="W24" s="15"/>
    </row>
    <row r="25" spans="1:26" x14ac:dyDescent="0.25">
      <c r="K25" t="s">
        <v>111</v>
      </c>
      <c r="P25" t="s">
        <v>109</v>
      </c>
      <c r="T25" s="14">
        <f>MAX(T3:T22)</f>
        <v>1.5299999999999999E-2</v>
      </c>
      <c r="U25" s="14">
        <f>MAX(U3:U22)</f>
        <v>2.9399999999999999E-2</v>
      </c>
      <c r="V25" s="14">
        <f>MAX(V3:V22)</f>
        <v>2.8500000000000001E-2</v>
      </c>
      <c r="W25" s="15"/>
    </row>
    <row r="27" spans="1:26" x14ac:dyDescent="0.25">
      <c r="T27" t="s">
        <v>113</v>
      </c>
      <c r="U27">
        <f>COUNTIF(T3:T22,U24)</f>
        <v>0</v>
      </c>
      <c r="V27">
        <f>COUNTIF(U3:U22,V24)</f>
        <v>0</v>
      </c>
    </row>
    <row r="28" spans="1:26" x14ac:dyDescent="0.25">
      <c r="T28" t="s">
        <v>114</v>
      </c>
      <c r="U28">
        <f>COUNTIF(T3:T22,U25)</f>
        <v>0</v>
      </c>
      <c r="V28">
        <f>COUNTIF(U3:U22,V25)</f>
        <v>0</v>
      </c>
    </row>
    <row r="29" spans="1:26" x14ac:dyDescent="0.25">
      <c r="A29" s="31"/>
      <c r="B29" s="31"/>
    </row>
  </sheetData>
  <mergeCells count="1">
    <mergeCell ref="K1:M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6CD9-4571-4EF2-9A0F-5DDCC0709646}">
  <sheetPr codeName="Sheet2"/>
  <dimension ref="A1:Y165"/>
  <sheetViews>
    <sheetView workbookViewId="0">
      <pane ySplit="2" topLeftCell="A3" activePane="bottomLeft" state="frozen"/>
      <selection pane="bottomLeft" activeCell="F6" sqref="F6"/>
    </sheetView>
  </sheetViews>
  <sheetFormatPr defaultRowHeight="15" x14ac:dyDescent="0.25"/>
  <cols>
    <col min="2" max="2" width="10.7109375" style="5" bestFit="1" customWidth="1"/>
    <col min="3" max="3" width="15.28515625" style="14" customWidth="1"/>
    <col min="4" max="4" width="12.7109375" style="14" customWidth="1"/>
    <col min="5" max="5" width="12.28515625" style="14" customWidth="1"/>
    <col min="9" max="9" width="8" style="29" bestFit="1" customWidth="1"/>
    <col min="14" max="15" width="8" style="23" bestFit="1" customWidth="1"/>
    <col min="16" max="17" width="9.140625" style="23"/>
    <col min="18" max="18" width="12" bestFit="1" customWidth="1"/>
  </cols>
  <sheetData>
    <row r="1" spans="1:19" x14ac:dyDescent="0.25">
      <c r="A1" t="s">
        <v>11</v>
      </c>
    </row>
    <row r="2" spans="1:19" x14ac:dyDescent="0.25">
      <c r="A2" s="7" t="s">
        <v>0</v>
      </c>
      <c r="B2" s="8" t="s">
        <v>1</v>
      </c>
      <c r="C2" s="16" t="s">
        <v>2</v>
      </c>
      <c r="D2" s="16" t="s">
        <v>3</v>
      </c>
      <c r="E2" s="16" t="s">
        <v>136</v>
      </c>
      <c r="F2" s="7"/>
      <c r="G2" s="7" t="s">
        <v>54</v>
      </c>
      <c r="H2" s="7" t="s">
        <v>55</v>
      </c>
      <c r="I2" s="30" t="s">
        <v>56</v>
      </c>
      <c r="J2" s="7" t="s">
        <v>57</v>
      </c>
      <c r="K2" s="7" t="s">
        <v>5</v>
      </c>
      <c r="L2" s="7" t="s">
        <v>6</v>
      </c>
      <c r="M2" s="7" t="s">
        <v>7</v>
      </c>
      <c r="N2" s="24" t="s">
        <v>138</v>
      </c>
      <c r="O2" s="24" t="s">
        <v>137</v>
      </c>
      <c r="P2" s="24" t="s">
        <v>79</v>
      </c>
      <c r="Q2" s="7" t="s">
        <v>143</v>
      </c>
      <c r="R2" s="7" t="s">
        <v>8</v>
      </c>
      <c r="S2" s="7" t="s">
        <v>9</v>
      </c>
    </row>
    <row r="3" spans="1:19" x14ac:dyDescent="0.25">
      <c r="A3" t="s">
        <v>215</v>
      </c>
      <c r="B3" s="5">
        <v>43534</v>
      </c>
      <c r="C3" s="14">
        <v>4264289.0410000002</v>
      </c>
      <c r="D3" s="14">
        <v>343225.06900000002</v>
      </c>
      <c r="E3" s="14">
        <v>2413.817</v>
      </c>
    </row>
    <row r="4" spans="1:19" x14ac:dyDescent="0.25">
      <c r="P4" s="25"/>
      <c r="Q4" s="25"/>
      <c r="R4" s="9"/>
      <c r="S4" s="9"/>
    </row>
    <row r="5" spans="1:19" x14ac:dyDescent="0.25">
      <c r="A5" t="s">
        <v>216</v>
      </c>
      <c r="B5" s="5">
        <v>43534</v>
      </c>
      <c r="C5" s="14">
        <v>4268250.6310000001</v>
      </c>
      <c r="D5" s="14">
        <v>318560.92</v>
      </c>
      <c r="E5" s="14">
        <v>1592.9690000000001</v>
      </c>
      <c r="P5" s="25"/>
      <c r="Q5" s="25"/>
      <c r="R5" s="9"/>
      <c r="S5" s="9"/>
    </row>
    <row r="7" spans="1:19" x14ac:dyDescent="0.25">
      <c r="A7" t="s">
        <v>14</v>
      </c>
      <c r="B7" s="5">
        <v>43535</v>
      </c>
      <c r="C7" s="14">
        <v>4264546.6671000002</v>
      </c>
      <c r="D7" s="14">
        <v>332867.96179999999</v>
      </c>
      <c r="E7" s="14">
        <v>1584.0142000000001</v>
      </c>
    </row>
    <row r="8" spans="1:19" x14ac:dyDescent="0.25">
      <c r="B8" s="5">
        <v>43452</v>
      </c>
      <c r="C8" s="14">
        <v>4264546.6726000002</v>
      </c>
      <c r="D8" s="14">
        <v>332867.96769999998</v>
      </c>
      <c r="E8" s="14">
        <v>1584.0056999999999</v>
      </c>
      <c r="G8" s="14">
        <f>C8-C7</f>
        <v>5.4999999701976776E-3</v>
      </c>
      <c r="H8" s="14">
        <f>D8-D7</f>
        <v>5.8999999891966581E-3</v>
      </c>
      <c r="I8" s="29">
        <f t="shared" ref="I8:I12" si="0">(((H8)^2)+((G8)^2))^0.5</f>
        <v>8.0659779038065194E-3</v>
      </c>
      <c r="J8" s="14">
        <f>E8-E7</f>
        <v>-8.5000000001400622E-3</v>
      </c>
      <c r="K8" t="s">
        <v>10</v>
      </c>
      <c r="L8">
        <f>ATAN2(H8,G8)</f>
        <v>0.75032483107486969</v>
      </c>
      <c r="M8">
        <f>DEGREES(L8)</f>
        <v>42.990446084456472</v>
      </c>
      <c r="N8" s="23">
        <f t="shared" ref="N8:N10" si="1">G8*1000</f>
        <v>5.4999999701976776</v>
      </c>
      <c r="O8" s="23">
        <f t="shared" ref="O8:O10" si="2">H8*1000</f>
        <v>5.8999999891966581</v>
      </c>
      <c r="P8" s="23">
        <f>J8*1000</f>
        <v>-8.5000000001400622</v>
      </c>
      <c r="R8">
        <f t="shared" ref="R8" si="3">I8*100*(1/2.54)</f>
        <v>0.31755818518923301</v>
      </c>
      <c r="S8">
        <f t="shared" ref="S8" si="4">J8*100*(1/2.54)</f>
        <v>-0.3346456692968528</v>
      </c>
    </row>
    <row r="9" spans="1:19" x14ac:dyDescent="0.25">
      <c r="A9" t="s">
        <v>58</v>
      </c>
      <c r="B9" s="5">
        <v>43585</v>
      </c>
      <c r="C9" s="14">
        <v>4264546.6546999998</v>
      </c>
      <c r="D9" s="14">
        <v>332867.96269999997</v>
      </c>
      <c r="E9" s="14">
        <v>1584.0224000000001</v>
      </c>
      <c r="G9" s="14">
        <f>C9-C8</f>
        <v>-1.790000032633543E-2</v>
      </c>
      <c r="H9" s="14">
        <f>D9-D8</f>
        <v>-5.0000000046566129E-3</v>
      </c>
      <c r="I9" s="29">
        <f t="shared" si="0"/>
        <v>1.8585209488444693E-2</v>
      </c>
      <c r="J9" s="14">
        <f>E9-E8</f>
        <v>1.6700000000128057E-2</v>
      </c>
      <c r="K9" t="s">
        <v>10</v>
      </c>
      <c r="L9">
        <f t="shared" ref="L9" si="5">ATAN2(H9,G9)</f>
        <v>-1.8431832638211298</v>
      </c>
      <c r="M9">
        <f t="shared" ref="M9" si="6">DEGREES(L9)</f>
        <v>-105.60662188609891</v>
      </c>
      <c r="N9" s="23">
        <f t="shared" si="1"/>
        <v>-17.90000032633543</v>
      </c>
      <c r="O9" s="23">
        <f t="shared" si="2"/>
        <v>-5.0000000046566129</v>
      </c>
      <c r="P9" s="23">
        <f>J9*1000</f>
        <v>16.700000000128057</v>
      </c>
      <c r="R9">
        <f t="shared" ref="R9:S11" si="7">I9*100*(1/2.54)</f>
        <v>0.73170116096238935</v>
      </c>
      <c r="S9">
        <f t="shared" si="7"/>
        <v>0.6574803149656715</v>
      </c>
    </row>
    <row r="10" spans="1:19" x14ac:dyDescent="0.25">
      <c r="B10" s="5">
        <v>43621</v>
      </c>
      <c r="C10">
        <v>4264546.6561000003</v>
      </c>
      <c r="D10">
        <v>332867.96189999999</v>
      </c>
      <c r="E10" s="14">
        <v>1584.0599</v>
      </c>
      <c r="G10" s="14">
        <f>C10-C9</f>
        <v>1.4000004157423973E-3</v>
      </c>
      <c r="H10" s="14">
        <f>D10-D9</f>
        <v>-7.9999997979030013E-4</v>
      </c>
      <c r="I10" s="29">
        <f t="shared" si="0"/>
        <v>1.6124519005983919E-3</v>
      </c>
      <c r="J10" s="14">
        <f>E10-E9</f>
        <v>3.7499999999909051E-2</v>
      </c>
      <c r="K10" t="s">
        <v>10</v>
      </c>
      <c r="L10">
        <f t="shared" ref="L10" si="8">ATAN2(H10,G10)</f>
        <v>2.0899423022385659</v>
      </c>
      <c r="M10">
        <f t="shared" ref="M10" si="9">DEGREES(L10)</f>
        <v>119.74487334412453</v>
      </c>
      <c r="N10" s="23">
        <f t="shared" si="1"/>
        <v>1.4000004157423973</v>
      </c>
      <c r="O10" s="23">
        <f t="shared" si="2"/>
        <v>-0.79999997979030013</v>
      </c>
      <c r="P10" s="23">
        <f t="shared" ref="P10" si="10">J10*1000</f>
        <v>37.499999999909051</v>
      </c>
      <c r="R10">
        <f t="shared" ref="R10" si="11">I10*100*(1/2.54)</f>
        <v>6.3482358291275257E-2</v>
      </c>
      <c r="S10">
        <f t="shared" ref="S10" si="12">J10*100*(1/2.54)</f>
        <v>1.4763779527523246</v>
      </c>
    </row>
    <row r="11" spans="1:19" x14ac:dyDescent="0.25">
      <c r="A11" t="s">
        <v>169</v>
      </c>
      <c r="B11" s="5">
        <v>43621</v>
      </c>
      <c r="C11">
        <v>4264546.6561000003</v>
      </c>
      <c r="D11">
        <v>332867.96189999999</v>
      </c>
      <c r="E11" s="14">
        <v>1584.0409253600001</v>
      </c>
      <c r="G11" s="14">
        <f>C11-C10</f>
        <v>0</v>
      </c>
      <c r="H11" s="14">
        <f>D11-D10</f>
        <v>0</v>
      </c>
      <c r="I11" s="29">
        <f t="shared" si="0"/>
        <v>0</v>
      </c>
      <c r="J11" s="14">
        <f>E11-E10</f>
        <v>-1.8974639999896681E-2</v>
      </c>
      <c r="K11" t="s">
        <v>10</v>
      </c>
      <c r="L11" t="e">
        <f>ATAN2(H11,G11)</f>
        <v>#DIV/0!</v>
      </c>
      <c r="M11" t="e">
        <f t="shared" ref="M11" si="13">DEGREES(L11)</f>
        <v>#DIV/0!</v>
      </c>
      <c r="N11" s="39">
        <f t="shared" ref="N11:O13" si="14">G11*1000</f>
        <v>0</v>
      </c>
      <c r="O11" s="39">
        <f t="shared" si="14"/>
        <v>0</v>
      </c>
      <c r="P11" s="39">
        <f>J11*1000</f>
        <v>-18.974639999896681</v>
      </c>
      <c r="Q11" s="39">
        <f>I11*1000</f>
        <v>0</v>
      </c>
      <c r="R11" s="40">
        <f>I11*100*(1/2.54)</f>
        <v>0</v>
      </c>
      <c r="S11" s="40">
        <f t="shared" si="7"/>
        <v>-0.74703307086207393</v>
      </c>
    </row>
    <row r="12" spans="1:19" x14ac:dyDescent="0.25">
      <c r="A12" t="s">
        <v>199</v>
      </c>
      <c r="B12" s="5">
        <v>43787</v>
      </c>
      <c r="C12" s="14">
        <v>4264546.6657999996</v>
      </c>
      <c r="D12">
        <v>332867.97769999999</v>
      </c>
      <c r="E12" s="14">
        <v>1584.04576808</v>
      </c>
      <c r="G12" s="14">
        <f>C12-C11</f>
        <v>9.6999993547797203E-3</v>
      </c>
      <c r="H12" s="14">
        <f>D12-D11</f>
        <v>1.5799999993760139E-2</v>
      </c>
      <c r="I12" s="29">
        <f t="shared" si="0"/>
        <v>1.8539956507110458E-2</v>
      </c>
      <c r="J12" s="14">
        <f>E12-E11</f>
        <v>4.8427199999423465E-3</v>
      </c>
      <c r="K12" t="s">
        <v>10</v>
      </c>
      <c r="L12">
        <f>ATAN2(H12,G12)</f>
        <v>0.55059488277194468</v>
      </c>
      <c r="M12">
        <f>DEGREES(L12)</f>
        <v>31.54676300433275</v>
      </c>
      <c r="N12" s="39">
        <f t="shared" si="14"/>
        <v>9.6999993547797203</v>
      </c>
      <c r="O12" s="39">
        <f t="shared" si="14"/>
        <v>15.799999993760139</v>
      </c>
      <c r="P12" s="39">
        <f>J12*1000</f>
        <v>4.8427199999423465</v>
      </c>
      <c r="Q12" s="39">
        <f>I12*1000</f>
        <v>18.539956507110457</v>
      </c>
      <c r="R12" s="40">
        <f>I12*100*(1/2.54)</f>
        <v>0.72991954752403376</v>
      </c>
      <c r="S12" s="40">
        <f t="shared" ref="S12" si="15">J12*100*(1/2.54)</f>
        <v>0.19065826771426558</v>
      </c>
    </row>
    <row r="13" spans="1:19" x14ac:dyDescent="0.25">
      <c r="C13"/>
      <c r="D13"/>
      <c r="E13"/>
      <c r="G13" s="14">
        <f>C12-C7</f>
        <v>-1.3000005856156349E-3</v>
      </c>
      <c r="H13" s="14">
        <f>D12-D7</f>
        <v>1.5899999998509884E-2</v>
      </c>
      <c r="I13" s="29">
        <f t="shared" ref="I13" si="16">(((H13)^2)+((G13)^2))^0.5</f>
        <v>1.5953056179779952E-2</v>
      </c>
      <c r="J13" s="14">
        <f>E12-E7</f>
        <v>3.1568079999942711E-2</v>
      </c>
      <c r="K13" t="s">
        <v>10</v>
      </c>
      <c r="L13">
        <f>ATAN2(H13,G13)</f>
        <v>-8.1579583130676245E-2</v>
      </c>
      <c r="M13">
        <f>DEGREES(L13)</f>
        <v>-4.6741658078243962</v>
      </c>
      <c r="N13" s="26">
        <f t="shared" si="14"/>
        <v>-1.3000005856156349</v>
      </c>
      <c r="O13" s="26">
        <f t="shared" si="14"/>
        <v>15.899999998509884</v>
      </c>
      <c r="P13" s="27">
        <f>J13*1000</f>
        <v>31.568079999942711</v>
      </c>
      <c r="Q13" s="27">
        <f>I13*1000</f>
        <v>15.953056179779951</v>
      </c>
      <c r="R13" s="6">
        <f t="shared" ref="R13" si="17">I13*100*(1/2.54)</f>
        <v>0.62807307794409251</v>
      </c>
      <c r="S13" s="4">
        <f>J13*100*(1/2.54)</f>
        <v>1.2428377952733349</v>
      </c>
    </row>
    <row r="15" spans="1:19" x14ac:dyDescent="0.25">
      <c r="A15" t="s">
        <v>15</v>
      </c>
      <c r="B15" s="5">
        <v>43535</v>
      </c>
      <c r="C15" s="14">
        <v>4264556.9304</v>
      </c>
      <c r="D15" s="14">
        <v>334613.67369999998</v>
      </c>
      <c r="E15" s="14">
        <v>1630.5523000000001</v>
      </c>
    </row>
    <row r="16" spans="1:19" x14ac:dyDescent="0.25">
      <c r="B16" s="5">
        <v>43452</v>
      </c>
      <c r="C16" s="14">
        <v>4264556.9316999996</v>
      </c>
      <c r="D16" s="14">
        <v>334613.67070000002</v>
      </c>
      <c r="E16" s="14">
        <v>1630.5360000000001</v>
      </c>
      <c r="G16" s="14">
        <f>C16-C15</f>
        <v>1.2999996542930603E-3</v>
      </c>
      <c r="H16" s="14">
        <f>D16-D15</f>
        <v>-2.9999999678693712E-3</v>
      </c>
      <c r="I16" s="29">
        <f t="shared" ref="I16:I20" si="18">(((H16)^2)+((G16)^2))^0.5</f>
        <v>3.2695563779170877E-3</v>
      </c>
      <c r="J16" s="14">
        <f>E16-E15</f>
        <v>-1.6300000000001091E-2</v>
      </c>
      <c r="K16" t="s">
        <v>10</v>
      </c>
      <c r="L16">
        <f>ATAN2(H16,G16)</f>
        <v>2.7326849177493497</v>
      </c>
      <c r="M16">
        <f>DEGREES(L16)</f>
        <v>156.57131252609224</v>
      </c>
      <c r="N16" s="23">
        <f t="shared" ref="N16:N18" si="19">G16*1000</f>
        <v>1.2999996542930603</v>
      </c>
      <c r="O16" s="23">
        <f t="shared" ref="O16:O18" si="20">H16*1000</f>
        <v>-2.9999999678693712</v>
      </c>
      <c r="P16" s="23">
        <f>J16*1000</f>
        <v>-16.300000000001091</v>
      </c>
      <c r="R16">
        <f t="shared" ref="R16" si="21">I16*100*(1/2.54)</f>
        <v>0.12872269204397982</v>
      </c>
      <c r="S16">
        <f t="shared" ref="S16" si="22">J16*100*(1/2.54)</f>
        <v>-0.64173228346460987</v>
      </c>
    </row>
    <row r="17" spans="1:19" x14ac:dyDescent="0.25">
      <c r="A17" t="s">
        <v>58</v>
      </c>
      <c r="B17" s="5">
        <v>43585</v>
      </c>
      <c r="C17" s="14">
        <v>4264556.9144000001</v>
      </c>
      <c r="D17" s="14">
        <v>334613.68040000001</v>
      </c>
      <c r="E17" s="14">
        <v>1630.5463999999999</v>
      </c>
      <c r="G17" s="14">
        <f>C17-C16</f>
        <v>-1.7299999482929707E-2</v>
      </c>
      <c r="H17" s="14">
        <f>D17-D16</f>
        <v>9.6999999950639904E-3</v>
      </c>
      <c r="I17" s="29">
        <f t="shared" si="18"/>
        <v>1.9833809064665555E-2</v>
      </c>
      <c r="J17" s="14">
        <f>E17-E16</f>
        <v>1.0399999999890497E-2</v>
      </c>
      <c r="K17" t="s">
        <v>10</v>
      </c>
      <c r="L17">
        <f t="shared" ref="L17" si="23">ATAN2(H17,G17)</f>
        <v>-1.0597801021954258</v>
      </c>
      <c r="M17">
        <f t="shared" ref="M17" si="24">DEGREES(L17)</f>
        <v>-60.720927067740973</v>
      </c>
      <c r="N17" s="23">
        <f t="shared" si="19"/>
        <v>-17.299999482929707</v>
      </c>
      <c r="O17" s="23">
        <f t="shared" si="20"/>
        <v>9.6999999950639904</v>
      </c>
      <c r="P17" s="23">
        <f>J17*1000</f>
        <v>10.399999999890497</v>
      </c>
      <c r="R17">
        <f t="shared" ref="R17:S17" si="25">I17*100*(1/2.54)</f>
        <v>0.78085862459313204</v>
      </c>
      <c r="S17">
        <f t="shared" si="25"/>
        <v>0.40944881889332663</v>
      </c>
    </row>
    <row r="18" spans="1:19" x14ac:dyDescent="0.25">
      <c r="B18" s="5">
        <v>43621</v>
      </c>
      <c r="C18">
        <v>4264556.9150999999</v>
      </c>
      <c r="D18">
        <v>334613.68</v>
      </c>
      <c r="E18" s="14">
        <v>1630.5906</v>
      </c>
      <c r="G18" s="14">
        <f>C18-C17</f>
        <v>6.9999974220991135E-4</v>
      </c>
      <c r="H18" s="14">
        <f>D18-D17</f>
        <v>-4.0000001899898052E-4</v>
      </c>
      <c r="I18" s="29">
        <f t="shared" si="18"/>
        <v>8.0622556043152534E-4</v>
      </c>
      <c r="J18" s="14">
        <f>E18-E17</f>
        <v>4.4200000000046202E-2</v>
      </c>
      <c r="K18" t="s">
        <v>10</v>
      </c>
      <c r="L18">
        <f t="shared" ref="L18" si="26">ATAN2(H18,G18)</f>
        <v>2.0899426201419624</v>
      </c>
      <c r="M18">
        <f t="shared" ref="M18" si="27">DEGREES(L18)</f>
        <v>119.74489155864744</v>
      </c>
      <c r="N18" s="23">
        <f t="shared" si="19"/>
        <v>0.69999974220991135</v>
      </c>
      <c r="O18" s="23">
        <f t="shared" si="20"/>
        <v>-0.40000001899898052</v>
      </c>
      <c r="P18" s="23">
        <f t="shared" ref="P18" si="28">J18*1000</f>
        <v>44.200000000046202</v>
      </c>
      <c r="R18">
        <f t="shared" ref="R18" si="29">I18*100*(1/2.54)</f>
        <v>3.1741163796516744E-2</v>
      </c>
      <c r="S18">
        <f t="shared" ref="S18:S20" si="30">J18*100*(1/2.54)</f>
        <v>1.7401574803167794</v>
      </c>
    </row>
    <row r="19" spans="1:19" x14ac:dyDescent="0.25">
      <c r="A19" t="s">
        <v>169</v>
      </c>
      <c r="B19" s="5">
        <v>43621</v>
      </c>
      <c r="C19">
        <v>4264556.9151999997</v>
      </c>
      <c r="D19">
        <v>334613.68</v>
      </c>
      <c r="E19" s="14">
        <v>1630.57313688</v>
      </c>
      <c r="G19" s="14">
        <f>C19-C18</f>
        <v>9.999983012676239E-5</v>
      </c>
      <c r="H19" s="14">
        <f>D19-D18</f>
        <v>0</v>
      </c>
      <c r="I19" s="29">
        <f t="shared" si="18"/>
        <v>9.999983012676239E-5</v>
      </c>
      <c r="J19" s="14">
        <f>E19-E18</f>
        <v>-1.7463120000002164E-2</v>
      </c>
      <c r="K19" t="s">
        <v>10</v>
      </c>
      <c r="L19">
        <f>ATAN2(H19,G19)</f>
        <v>1.5707963267948966</v>
      </c>
      <c r="M19">
        <f>DEGREES(L19)</f>
        <v>90</v>
      </c>
      <c r="N19" s="39">
        <f t="shared" ref="N19:O21" si="31">G19*1000</f>
        <v>9.999983012676239E-2</v>
      </c>
      <c r="O19" s="39">
        <f t="shared" si="31"/>
        <v>0</v>
      </c>
      <c r="P19" s="39">
        <f>J19*1000</f>
        <v>-17.463120000002164</v>
      </c>
      <c r="Q19" s="39">
        <f>I19*1000</f>
        <v>9.999983012676239E-2</v>
      </c>
      <c r="R19" s="40">
        <f>I19*100*(1/2.54)</f>
        <v>3.9370011860930072E-3</v>
      </c>
      <c r="S19" s="40">
        <f t="shared" si="30"/>
        <v>-0.68752440944890403</v>
      </c>
    </row>
    <row r="20" spans="1:19" x14ac:dyDescent="0.25">
      <c r="A20" t="s">
        <v>199</v>
      </c>
      <c r="B20" s="5">
        <v>43787</v>
      </c>
      <c r="C20" s="14">
        <v>4264556.9242000002</v>
      </c>
      <c r="D20">
        <v>334613.69429999997</v>
      </c>
      <c r="E20" s="14">
        <v>1630.5749423999998</v>
      </c>
      <c r="G20" s="14">
        <f>C20-C19</f>
        <v>9.0000005438923836E-3</v>
      </c>
      <c r="H20" s="14">
        <f>D20-D19</f>
        <v>1.4299999980721623E-2</v>
      </c>
      <c r="I20" s="29">
        <f t="shared" si="18"/>
        <v>1.6896449604538274E-2</v>
      </c>
      <c r="J20" s="14">
        <f>E20-E19</f>
        <v>1.8055199998343596E-3</v>
      </c>
      <c r="K20" t="s">
        <v>10</v>
      </c>
      <c r="L20">
        <f>ATAN2(H20,G20)</f>
        <v>0.56173609576746553</v>
      </c>
      <c r="M20">
        <f>DEGREES(L20)</f>
        <v>32.185107487632401</v>
      </c>
      <c r="N20" s="39">
        <f t="shared" si="31"/>
        <v>9.0000005438923836</v>
      </c>
      <c r="O20" s="39">
        <f t="shared" si="31"/>
        <v>14.299999980721623</v>
      </c>
      <c r="P20" s="39">
        <f>J20*1000</f>
        <v>1.8055199998343596</v>
      </c>
      <c r="Q20" s="39">
        <f>I20*1000</f>
        <v>16.896449604538276</v>
      </c>
      <c r="R20" s="40">
        <f>I20*100*(1/2.54)</f>
        <v>0.66521455135977459</v>
      </c>
      <c r="S20" s="40">
        <f t="shared" si="30"/>
        <v>7.1083464560407858E-2</v>
      </c>
    </row>
    <row r="21" spans="1:19" x14ac:dyDescent="0.25">
      <c r="G21" s="14">
        <f>C20-C15</f>
        <v>-6.199999712407589E-3</v>
      </c>
      <c r="H21" s="14">
        <f>D20-D15</f>
        <v>2.0599999988917261E-2</v>
      </c>
      <c r="I21" s="29">
        <f t="shared" ref="I21" si="32">(((H21)^2)+((G21)^2))^0.5</f>
        <v>2.1512786801742942E-2</v>
      </c>
      <c r="J21" s="14">
        <f>E20-E15</f>
        <v>2.2642399999767804E-2</v>
      </c>
      <c r="K21" t="s">
        <v>10</v>
      </c>
      <c r="L21">
        <f>ATAN2(H21,G21)</f>
        <v>-0.29234725353989138</v>
      </c>
      <c r="M21">
        <f>DEGREES(L21)</f>
        <v>-16.750263780076793</v>
      </c>
      <c r="N21" s="26">
        <f t="shared" si="31"/>
        <v>-6.199999712407589</v>
      </c>
      <c r="O21" s="26">
        <f t="shared" si="31"/>
        <v>20.599999988917261</v>
      </c>
      <c r="P21" s="27">
        <f>J21*1000</f>
        <v>22.642399999767804</v>
      </c>
      <c r="Q21" s="27">
        <f>I21*1000</f>
        <v>21.512786801742941</v>
      </c>
      <c r="R21" s="6">
        <f t="shared" ref="R21" si="33">I21*100*(1/2.54)</f>
        <v>0.8469601103048402</v>
      </c>
      <c r="S21" s="4">
        <f>J21*100*(1/2.54)</f>
        <v>0.89143307085700008</v>
      </c>
    </row>
    <row r="23" spans="1:19" x14ac:dyDescent="0.25">
      <c r="A23" t="s">
        <v>16</v>
      </c>
      <c r="B23" s="5">
        <v>43535</v>
      </c>
      <c r="C23" s="14">
        <v>4264426.6370999999</v>
      </c>
      <c r="D23" s="14">
        <v>336087.84379999997</v>
      </c>
      <c r="E23" s="14">
        <v>1700.5681999999999</v>
      </c>
    </row>
    <row r="24" spans="1:19" x14ac:dyDescent="0.25">
      <c r="B24" s="5">
        <v>43452</v>
      </c>
      <c r="C24" s="14">
        <v>4264426.6440000003</v>
      </c>
      <c r="D24" s="14">
        <v>336087.85019999999</v>
      </c>
      <c r="E24" s="14">
        <v>1700.5939000000001</v>
      </c>
      <c r="G24" s="14">
        <f>C24-C23</f>
        <v>6.9000003859400749E-3</v>
      </c>
      <c r="H24" s="14">
        <f>D24-D23</f>
        <v>6.4000000129453838E-3</v>
      </c>
      <c r="I24" s="29">
        <f t="shared" ref="I24:I29" si="34">(((H24)^2)+((G24)^2))^0.5</f>
        <v>9.4111638755083899E-3</v>
      </c>
      <c r="J24" s="14">
        <f>E24-E23</f>
        <v>2.5700000000142609E-2</v>
      </c>
      <c r="K24" t="s">
        <v>10</v>
      </c>
      <c r="L24">
        <f>ATAN2(H24,G24)</f>
        <v>0.82297447961939996</v>
      </c>
      <c r="M24">
        <f>DEGREES(L24)</f>
        <v>47.152964329166799</v>
      </c>
      <c r="N24" s="23">
        <f t="shared" ref="N24:N26" si="35">G24*1000</f>
        <v>6.9000003859400749</v>
      </c>
      <c r="O24" s="23">
        <f t="shared" ref="O24:O26" si="36">H24*1000</f>
        <v>6.4000000129453838</v>
      </c>
      <c r="P24" s="23">
        <f>J24*1000</f>
        <v>25.700000000142609</v>
      </c>
      <c r="R24">
        <f t="shared" ref="R24" si="37">I24*100*(1/2.54)</f>
        <v>0.37051826281529093</v>
      </c>
      <c r="S24">
        <f t="shared" ref="S24" si="38">J24*100*(1/2.54)</f>
        <v>1.0118110236276616</v>
      </c>
    </row>
    <row r="25" spans="1:19" ht="15.75" customHeight="1" x14ac:dyDescent="0.25">
      <c r="A25" t="s">
        <v>58</v>
      </c>
      <c r="B25" s="5">
        <v>43585</v>
      </c>
      <c r="C25" s="14">
        <v>4264426.6232000003</v>
      </c>
      <c r="D25" s="14">
        <v>336087.84370000003</v>
      </c>
      <c r="E25" s="14">
        <v>1700.5608</v>
      </c>
      <c r="G25" s="14">
        <f>C25-C24</f>
        <v>-2.0800000056624413E-2</v>
      </c>
      <c r="H25" s="14">
        <f>D25-D24</f>
        <v>-6.499999959487468E-3</v>
      </c>
      <c r="I25" s="29">
        <f t="shared" si="34"/>
        <v>2.1791971040475266E-2</v>
      </c>
      <c r="J25" s="14">
        <f>E25-E24</f>
        <v>-3.3100000000104046E-2</v>
      </c>
      <c r="K25" t="s">
        <v>10</v>
      </c>
      <c r="L25">
        <f t="shared" ref="L25" si="39">ATAN2(H25,G25)</f>
        <v>-1.8736811926203947</v>
      </c>
      <c r="M25">
        <f t="shared" ref="M25" si="40">DEGREES(L25)</f>
        <v>-107.35402449018726</v>
      </c>
      <c r="N25" s="23">
        <f t="shared" si="35"/>
        <v>-20.800000056624413</v>
      </c>
      <c r="O25" s="23">
        <f t="shared" si="36"/>
        <v>-6.499999959487468</v>
      </c>
      <c r="P25" s="23">
        <f>J25*1000</f>
        <v>-33.100000000104046</v>
      </c>
      <c r="R25">
        <f t="shared" ref="R25:S25" si="41">I25*100*(1/2.54)</f>
        <v>0.85795161576674261</v>
      </c>
      <c r="S25">
        <f t="shared" si="41"/>
        <v>-1.3031496063033088</v>
      </c>
    </row>
    <row r="26" spans="1:19" ht="15.75" customHeight="1" x14ac:dyDescent="0.25">
      <c r="B26" s="5">
        <v>43621</v>
      </c>
      <c r="C26">
        <v>4264426.6267999997</v>
      </c>
      <c r="D26">
        <v>336087.84970000002</v>
      </c>
      <c r="E26" s="14">
        <v>1700.6038000000001</v>
      </c>
      <c r="G26" s="14">
        <f>C26-C25</f>
        <v>3.5999994724988937E-3</v>
      </c>
      <c r="H26" s="14">
        <f>D26-D25</f>
        <v>5.9999999939464033E-3</v>
      </c>
      <c r="I26" s="29">
        <f t="shared" si="34"/>
        <v>6.997141997226378E-3</v>
      </c>
      <c r="J26" s="14">
        <f>E26-E25</f>
        <v>4.3000000000120053E-2</v>
      </c>
      <c r="K26" t="s">
        <v>10</v>
      </c>
      <c r="L26">
        <f t="shared" ref="L26" si="42">ATAN2(H26,G26)</f>
        <v>0.54041943607095555</v>
      </c>
      <c r="M26">
        <f t="shared" ref="M26" si="43">DEGREES(L26)</f>
        <v>30.963752853705756</v>
      </c>
      <c r="N26" s="23">
        <f t="shared" si="35"/>
        <v>3.5999994724988937</v>
      </c>
      <c r="O26" s="23">
        <f t="shared" si="36"/>
        <v>5.9999999939464033</v>
      </c>
      <c r="P26" s="23">
        <f t="shared" ref="P26" si="44">J26*1000</f>
        <v>43.000000000120053</v>
      </c>
      <c r="R26">
        <f t="shared" ref="R26" si="45">I26*100*(1/2.54)</f>
        <v>0.27547803138686527</v>
      </c>
      <c r="S26">
        <f t="shared" ref="S26:S28" si="46">J26*100*(1/2.54)</f>
        <v>1.692913385831498</v>
      </c>
    </row>
    <row r="27" spans="1:19" ht="15.75" customHeight="1" x14ac:dyDescent="0.25">
      <c r="A27" t="s">
        <v>169</v>
      </c>
      <c r="B27" s="5">
        <v>43621</v>
      </c>
      <c r="C27">
        <v>4264426.6267999997</v>
      </c>
      <c r="D27">
        <v>336087.84970000002</v>
      </c>
      <c r="E27" s="14">
        <v>1700.5873776000001</v>
      </c>
      <c r="G27" s="14">
        <f>C27-C26</f>
        <v>0</v>
      </c>
      <c r="H27" s="14">
        <f>D27-D26</f>
        <v>0</v>
      </c>
      <c r="I27" s="29">
        <f t="shared" si="34"/>
        <v>0</v>
      </c>
      <c r="J27" s="14">
        <f>E27-E26</f>
        <v>-1.6422400000010384E-2</v>
      </c>
      <c r="K27" t="s">
        <v>10</v>
      </c>
      <c r="L27" t="e">
        <f>ATAN2(H27,G27)</f>
        <v>#DIV/0!</v>
      </c>
      <c r="M27" t="e">
        <f>DEGREES(L27)</f>
        <v>#DIV/0!</v>
      </c>
      <c r="N27" s="39">
        <f t="shared" ref="N27:O29" si="47">G27*1000</f>
        <v>0</v>
      </c>
      <c r="O27" s="39">
        <f t="shared" si="47"/>
        <v>0</v>
      </c>
      <c r="P27" s="39">
        <f>J27*1000</f>
        <v>-16.422400000010384</v>
      </c>
      <c r="Q27" s="39">
        <f>I27*1000</f>
        <v>0</v>
      </c>
      <c r="R27" s="40">
        <f>I27*100*(1/2.54)</f>
        <v>0</v>
      </c>
      <c r="S27" s="40">
        <f t="shared" si="46"/>
        <v>-0.64655118110277099</v>
      </c>
    </row>
    <row r="28" spans="1:19" ht="15.75" customHeight="1" x14ac:dyDescent="0.25">
      <c r="A28" t="s">
        <v>199</v>
      </c>
      <c r="B28" s="5">
        <v>43788</v>
      </c>
      <c r="C28" s="14">
        <v>4264426.6403000001</v>
      </c>
      <c r="D28">
        <v>336087.8627</v>
      </c>
      <c r="E28" s="14">
        <v>1700.59088752</v>
      </c>
      <c r="G28" s="14">
        <f>C28-C27</f>
        <v>1.3500000350177288E-2</v>
      </c>
      <c r="H28" s="14">
        <f>D28-D27</f>
        <v>1.2999999977182597E-2</v>
      </c>
      <c r="I28" s="29">
        <f t="shared" si="34"/>
        <v>1.8741665050403991E-2</v>
      </c>
      <c r="J28" s="14">
        <f>E28-E27</f>
        <v>3.5099199999422126E-3</v>
      </c>
      <c r="K28" t="s">
        <v>10</v>
      </c>
      <c r="L28">
        <f>ATAN2(H28,G28)</f>
        <v>0.80426386325638499</v>
      </c>
      <c r="M28">
        <f>DEGREES(L28)</f>
        <v>46.080924979477629</v>
      </c>
      <c r="N28" s="39">
        <f t="shared" si="47"/>
        <v>13.500000350177288</v>
      </c>
      <c r="O28" s="39">
        <f t="shared" si="47"/>
        <v>12.999999977182597</v>
      </c>
      <c r="P28" s="39">
        <f>J28*1000</f>
        <v>3.5099199999422126</v>
      </c>
      <c r="Q28" s="39">
        <f>I28*1000</f>
        <v>18.741665050403991</v>
      </c>
      <c r="R28" s="40">
        <f>I28*100*(1/2.54)</f>
        <v>0.73786082875606251</v>
      </c>
      <c r="S28" s="40">
        <f t="shared" si="46"/>
        <v>0.13818582676937843</v>
      </c>
    </row>
    <row r="29" spans="1:19" x14ac:dyDescent="0.25">
      <c r="G29" s="14">
        <f>C28-C23</f>
        <v>3.2000001519918442E-3</v>
      </c>
      <c r="H29" s="14">
        <f>D28-D23</f>
        <v>1.8900000024586916E-2</v>
      </c>
      <c r="I29" s="29">
        <f t="shared" si="34"/>
        <v>1.9168985416608081E-2</v>
      </c>
      <c r="J29" s="14">
        <f>E28-E23</f>
        <v>2.2687520000090444E-2</v>
      </c>
      <c r="K29" t="s">
        <v>10</v>
      </c>
      <c r="L29">
        <f>ATAN2(H29,G29)</f>
        <v>0.1677215781402655</v>
      </c>
      <c r="M29">
        <f>DEGREES(L29)</f>
        <v>9.609738560710861</v>
      </c>
      <c r="N29" s="26">
        <f t="shared" si="47"/>
        <v>3.2000001519918442</v>
      </c>
      <c r="O29" s="26">
        <f t="shared" si="47"/>
        <v>18.900000024586916</v>
      </c>
      <c r="P29" s="27">
        <f>J29*1000</f>
        <v>22.687520000090444</v>
      </c>
      <c r="Q29" s="27">
        <f>I29*1000</f>
        <v>19.168985416608081</v>
      </c>
      <c r="R29" s="6">
        <f t="shared" ref="R29" si="48">I29*100*(1/2.54)</f>
        <v>0.75468446522079047</v>
      </c>
      <c r="S29" s="4">
        <f>J29*100*(1/2.54)</f>
        <v>0.89320944882245834</v>
      </c>
    </row>
    <row r="31" spans="1:19" x14ac:dyDescent="0.25">
      <c r="A31" t="s">
        <v>17</v>
      </c>
      <c r="B31" s="5">
        <v>43536</v>
      </c>
      <c r="C31" s="14">
        <v>4263921.3344000001</v>
      </c>
      <c r="D31" s="14">
        <v>333887.93430000002</v>
      </c>
      <c r="E31" s="14">
        <v>1615.473</v>
      </c>
    </row>
    <row r="32" spans="1:19" x14ac:dyDescent="0.25">
      <c r="B32" s="5">
        <v>43452</v>
      </c>
      <c r="C32" s="14">
        <v>4263921.3437000001</v>
      </c>
      <c r="D32" s="14">
        <v>333887.93800000002</v>
      </c>
      <c r="E32" s="14">
        <v>1615.4529</v>
      </c>
      <c r="G32" s="14">
        <f>C32-C31</f>
        <v>9.3000000342726707E-3</v>
      </c>
      <c r="H32" s="14">
        <f>D32-D31</f>
        <v>3.7000000011175871E-3</v>
      </c>
      <c r="I32" s="29">
        <f t="shared" ref="I32:I36" si="49">(((H32)^2)+((G32)^2))^0.5</f>
        <v>1.0008995985898977E-2</v>
      </c>
      <c r="J32" s="14">
        <f>E32-E31</f>
        <v>-2.0099999999956708E-2</v>
      </c>
      <c r="K32" t="s">
        <v>10</v>
      </c>
      <c r="L32">
        <f>ATAN2(H32,G32)</f>
        <v>1.1921452362854807</v>
      </c>
      <c r="M32">
        <f>DEGREES(L32)</f>
        <v>68.304890605784337</v>
      </c>
      <c r="N32" s="23">
        <f t="shared" ref="N32:N34" si="50">H32*1000</f>
        <v>3.7000000011175871</v>
      </c>
      <c r="O32" s="23">
        <f t="shared" ref="O32:O34" si="51">I32*1000</f>
        <v>10.008995985898977</v>
      </c>
      <c r="P32" s="23">
        <f>J32*1000</f>
        <v>-20.099999999956708</v>
      </c>
      <c r="R32">
        <f t="shared" ref="R32" si="52">I32*100*(1/2.54)</f>
        <v>0.39405496007476282</v>
      </c>
      <c r="S32">
        <f t="shared" ref="S32" si="53">J32*100*(1/2.54)</f>
        <v>-0.79133858267546087</v>
      </c>
    </row>
    <row r="33" spans="1:19" x14ac:dyDescent="0.25">
      <c r="A33" t="s">
        <v>58</v>
      </c>
      <c r="B33" s="5">
        <v>43585</v>
      </c>
      <c r="C33" s="14">
        <v>4263921.3367999997</v>
      </c>
      <c r="D33" s="14">
        <v>333887.93560000003</v>
      </c>
      <c r="E33" s="14">
        <v>1615.4793999999999</v>
      </c>
      <c r="G33" s="14">
        <f>C33-C32</f>
        <v>-6.9000003859400749E-3</v>
      </c>
      <c r="H33" s="14">
        <f>D33-D32</f>
        <v>-2.3999999975785613E-3</v>
      </c>
      <c r="I33" s="29">
        <f t="shared" si="49"/>
        <v>7.3054777608552255E-3</v>
      </c>
      <c r="J33" s="14">
        <f>E33-E32</f>
        <v>2.6499999999941792E-2</v>
      </c>
      <c r="K33" t="s">
        <v>10</v>
      </c>
      <c r="L33">
        <f t="shared" ref="L33" si="54">ATAN2(H33,G33)</f>
        <v>-1.9055331464432821</v>
      </c>
      <c r="M33">
        <f t="shared" ref="M33" si="55">DEGREES(L33)</f>
        <v>-109.17900701348429</v>
      </c>
      <c r="N33" s="23">
        <f t="shared" si="50"/>
        <v>-2.3999999975785613</v>
      </c>
      <c r="O33" s="23">
        <f t="shared" si="51"/>
        <v>7.3054777608552257</v>
      </c>
      <c r="P33" s="23">
        <f>J33*1000</f>
        <v>26.499999999941792</v>
      </c>
      <c r="R33">
        <f t="shared" ref="R33:S33" si="56">I33*100*(1/2.54)</f>
        <v>0.28761723467933958</v>
      </c>
      <c r="S33">
        <f t="shared" si="56"/>
        <v>1.0433070866118814</v>
      </c>
    </row>
    <row r="34" spans="1:19" x14ac:dyDescent="0.25">
      <c r="B34" s="5">
        <v>43621</v>
      </c>
      <c r="C34">
        <v>4263921.3268999998</v>
      </c>
      <c r="D34">
        <v>333887.92570000002</v>
      </c>
      <c r="E34" s="14">
        <v>1615.4902</v>
      </c>
      <c r="G34" s="14">
        <f>C34-C33</f>
        <v>-9.8999999463558197E-3</v>
      </c>
      <c r="H34" s="14">
        <f>D34-D33</f>
        <v>-9.9000000045634806E-3</v>
      </c>
      <c r="I34" s="29">
        <f t="shared" si="49"/>
        <v>1.4000714232788345E-2</v>
      </c>
      <c r="J34" s="14">
        <f>E34-E33</f>
        <v>1.0800000000017462E-2</v>
      </c>
      <c r="K34" t="s">
        <v>10</v>
      </c>
      <c r="L34">
        <f t="shared" ref="L34" si="57">ATAN2(H34,G34)</f>
        <v>-2.3561944931321257</v>
      </c>
      <c r="M34">
        <f t="shared" ref="M34" si="58">DEGREES(L34)</f>
        <v>-135.00000016843703</v>
      </c>
      <c r="N34" s="23">
        <f t="shared" si="50"/>
        <v>-9.9000000045634806</v>
      </c>
      <c r="O34" s="23">
        <f t="shared" si="51"/>
        <v>14.000714232788345</v>
      </c>
      <c r="P34" s="23">
        <f t="shared" ref="P34" si="59">J34*1000</f>
        <v>10.800000000017462</v>
      </c>
      <c r="R34">
        <f t="shared" ref="R34" si="60">I34*100*(1/2.54)</f>
        <v>0.55120922176332066</v>
      </c>
      <c r="S34">
        <f t="shared" ref="S34:S36" si="61">J34*100*(1/2.54)</f>
        <v>0.42519685039438826</v>
      </c>
    </row>
    <row r="35" spans="1:19" x14ac:dyDescent="0.25">
      <c r="A35" t="s">
        <v>169</v>
      </c>
      <c r="B35" s="5">
        <v>43621</v>
      </c>
      <c r="C35">
        <v>4263921.3269999996</v>
      </c>
      <c r="D35">
        <v>333887.92560000002</v>
      </c>
      <c r="E35" s="14">
        <v>1615.4728528000001</v>
      </c>
      <c r="G35" s="14">
        <f>C35-C34</f>
        <v>9.999983012676239E-5</v>
      </c>
      <c r="H35" s="14">
        <f>D35-D34</f>
        <v>-1.0000000474974513E-4</v>
      </c>
      <c r="I35" s="29">
        <f t="shared" si="49"/>
        <v>1.4142123947742213E-4</v>
      </c>
      <c r="J35" s="14">
        <f>E35-E34</f>
        <v>-1.7347199999903751E-2</v>
      </c>
      <c r="K35" t="s">
        <v>10</v>
      </c>
      <c r="L35">
        <f>ATAN2(H35,G35)</f>
        <v>2.3561953633079793</v>
      </c>
      <c r="M35">
        <f>DEGREES(L35)</f>
        <v>135.00005002584089</v>
      </c>
      <c r="N35" s="39">
        <f t="shared" ref="N35:O37" si="62">G35*1000</f>
        <v>9.999983012676239E-2</v>
      </c>
      <c r="O35" s="39">
        <f t="shared" si="62"/>
        <v>-0.10000000474974513</v>
      </c>
      <c r="P35" s="39">
        <f>J35*1000</f>
        <v>-17.347199999903751</v>
      </c>
      <c r="Q35" s="39">
        <f>I35*1000</f>
        <v>0.14142123947742213</v>
      </c>
      <c r="R35" s="40">
        <f>I35*100*(1/2.54)</f>
        <v>5.5677653337567771E-3</v>
      </c>
      <c r="S35" s="40">
        <f t="shared" si="61"/>
        <v>-0.68296062991747042</v>
      </c>
    </row>
    <row r="36" spans="1:19" x14ac:dyDescent="0.25">
      <c r="A36" t="s">
        <v>199</v>
      </c>
      <c r="B36" s="5">
        <v>43788</v>
      </c>
      <c r="C36" s="14">
        <v>4263921.3305000002</v>
      </c>
      <c r="D36">
        <v>333887.9474</v>
      </c>
      <c r="E36" s="14">
        <v>1615.50229992</v>
      </c>
      <c r="G36" s="14">
        <f>C36-C35</f>
        <v>3.500000573694706E-3</v>
      </c>
      <c r="H36" s="14">
        <f>D36-D35</f>
        <v>2.1799999987706542E-2</v>
      </c>
      <c r="I36" s="29">
        <f t="shared" si="49"/>
        <v>2.207917578805578E-2</v>
      </c>
      <c r="J36" s="14">
        <f>E36-E35</f>
        <v>2.9447119999986171E-2</v>
      </c>
      <c r="K36" t="s">
        <v>10</v>
      </c>
      <c r="L36">
        <f>ATAN2(H36,G36)</f>
        <v>0.15919196050781273</v>
      </c>
      <c r="M36">
        <f>DEGREES(L36)</f>
        <v>9.1210274695109472</v>
      </c>
      <c r="N36" s="39">
        <f t="shared" si="62"/>
        <v>3.500000573694706</v>
      </c>
      <c r="O36" s="39">
        <f t="shared" si="62"/>
        <v>21.799999987706542</v>
      </c>
      <c r="P36" s="39">
        <f>J36*1000</f>
        <v>29.447119999986171</v>
      </c>
      <c r="Q36" s="39">
        <f>I36*1000</f>
        <v>22.079175788055778</v>
      </c>
      <c r="R36" s="40">
        <f>I36*100*(1/2.54)</f>
        <v>0.86925888929353445</v>
      </c>
      <c r="S36" s="40">
        <f t="shared" si="61"/>
        <v>1.1593354330703216</v>
      </c>
    </row>
    <row r="37" spans="1:19" x14ac:dyDescent="0.25">
      <c r="G37" s="14">
        <f>C36-C31</f>
        <v>-3.8999998942017555E-3</v>
      </c>
      <c r="H37" s="14">
        <f>D36-D31</f>
        <v>1.3099999981932342E-2</v>
      </c>
      <c r="I37" s="29">
        <f t="shared" ref="I37" si="63">(((H37)^2)+((G37)^2))^0.5</f>
        <v>1.3668211247321321E-2</v>
      </c>
      <c r="J37" s="14">
        <f>E36-E31</f>
        <v>2.9299920000084967E-2</v>
      </c>
      <c r="K37" t="s">
        <v>10</v>
      </c>
      <c r="L37">
        <f>ATAN2(H37,G37)</f>
        <v>-0.28935447798976965</v>
      </c>
      <c r="M37">
        <f>DEGREES(L37)</f>
        <v>-16.578790372024873</v>
      </c>
      <c r="N37" s="26">
        <f t="shared" si="62"/>
        <v>-3.8999998942017555</v>
      </c>
      <c r="O37" s="26">
        <f t="shared" si="62"/>
        <v>13.099999981932342</v>
      </c>
      <c r="P37" s="27">
        <f>J37*1000</f>
        <v>29.299920000084967</v>
      </c>
      <c r="Q37" s="27">
        <f>I37*1000</f>
        <v>13.66821124732132</v>
      </c>
      <c r="R37" s="6">
        <f t="shared" ref="R37" si="64">I37*100*(1/2.54)</f>
        <v>0.53811855304414646</v>
      </c>
      <c r="S37" s="4">
        <f>J37*100*(1/2.54)</f>
        <v>1.1535401574836601</v>
      </c>
    </row>
    <row r="39" spans="1:19" x14ac:dyDescent="0.25">
      <c r="A39" t="s">
        <v>18</v>
      </c>
      <c r="B39" s="5">
        <v>43535</v>
      </c>
      <c r="C39" s="14">
        <v>4263844.6200999999</v>
      </c>
      <c r="D39" s="14">
        <v>335097.69500000001</v>
      </c>
      <c r="E39" s="14">
        <v>1662.2369000000001</v>
      </c>
    </row>
    <row r="40" spans="1:19" x14ac:dyDescent="0.25">
      <c r="B40" s="5">
        <v>43452</v>
      </c>
      <c r="C40" s="14">
        <v>4263844.6244999999</v>
      </c>
      <c r="D40" s="14">
        <v>335097.70529999997</v>
      </c>
      <c r="E40" s="14">
        <v>1662.2747999999999</v>
      </c>
      <c r="G40" s="14">
        <f>C40-C39</f>
        <v>4.3999999761581421E-3</v>
      </c>
      <c r="H40" s="14">
        <f>D40-D39</f>
        <v>1.02999999653548E-2</v>
      </c>
      <c r="I40" s="29">
        <f t="shared" ref="I40:I44" si="65">(((H40)^2)+((G40)^2))^0.5</f>
        <v>1.1200446378448518E-2</v>
      </c>
      <c r="J40" s="14">
        <f>E40-E39</f>
        <v>3.7899999999808642E-2</v>
      </c>
      <c r="K40" t="s">
        <v>10</v>
      </c>
      <c r="L40">
        <f>ATAN2(H40,G40)</f>
        <v>0.40371945313721275</v>
      </c>
      <c r="M40">
        <f>DEGREES(L40)</f>
        <v>23.131420772091914</v>
      </c>
      <c r="N40" s="23">
        <f t="shared" ref="N40:N42" si="66">H40*1000</f>
        <v>10.2999999653548</v>
      </c>
      <c r="O40" s="23">
        <f t="shared" ref="O40:O42" si="67">I40*1000</f>
        <v>11.200446378448518</v>
      </c>
      <c r="P40" s="23">
        <f>J40*1000</f>
        <v>37.899999999808642</v>
      </c>
      <c r="R40">
        <f t="shared" ref="R40" si="68">I40*100*(1/2.54)</f>
        <v>0.44096245584442983</v>
      </c>
      <c r="S40">
        <f t="shared" ref="S40" si="69">J40*100*(1/2.54)</f>
        <v>1.4921259842444345</v>
      </c>
    </row>
    <row r="41" spans="1:19" x14ac:dyDescent="0.25">
      <c r="A41" t="s">
        <v>58</v>
      </c>
      <c r="B41" s="5">
        <v>43585</v>
      </c>
      <c r="C41" s="14">
        <v>4263844.6075999998</v>
      </c>
      <c r="D41" s="14">
        <v>335097.6972</v>
      </c>
      <c r="E41" s="14">
        <v>1662.2355</v>
      </c>
      <c r="G41" s="14">
        <f>C41-C40</f>
        <v>-1.6900000162422657E-2</v>
      </c>
      <c r="H41" s="14">
        <f>D41-D40</f>
        <v>-8.0999999772757292E-3</v>
      </c>
      <c r="I41" s="29">
        <f t="shared" si="65"/>
        <v>1.8740864577755013E-2</v>
      </c>
      <c r="J41" s="14">
        <f>E41-E40</f>
        <v>-3.9299999999911961E-2</v>
      </c>
      <c r="K41" t="s">
        <v>10</v>
      </c>
      <c r="L41">
        <f t="shared" ref="L41" si="70">ATAN2(H41,G41)</f>
        <v>-2.0177390410675775</v>
      </c>
      <c r="M41">
        <f t="shared" ref="M41" si="71">DEGREES(L41)</f>
        <v>-115.60793121194608</v>
      </c>
      <c r="N41" s="23">
        <f t="shared" si="66"/>
        <v>-8.0999999772757292</v>
      </c>
      <c r="O41" s="23">
        <f t="shared" si="67"/>
        <v>18.740864577755012</v>
      </c>
      <c r="P41" s="23">
        <f>J41*1000</f>
        <v>-39.299999999911961</v>
      </c>
      <c r="R41">
        <f t="shared" ref="R41:S41" si="72">I41*100*(1/2.54)</f>
        <v>0.73782931408484298</v>
      </c>
      <c r="S41">
        <f t="shared" si="72"/>
        <v>-1.5472440944847228</v>
      </c>
    </row>
    <row r="42" spans="1:19" x14ac:dyDescent="0.25">
      <c r="B42" s="5">
        <v>43621</v>
      </c>
      <c r="C42">
        <v>4263844.6090000002</v>
      </c>
      <c r="D42">
        <v>335097.70750000002</v>
      </c>
      <c r="E42" s="14">
        <v>1662.2711999999999</v>
      </c>
      <c r="G42" s="14">
        <f>C42-C41</f>
        <v>1.4000004157423973E-3</v>
      </c>
      <c r="H42" s="14">
        <f>D42-D41</f>
        <v>1.0300000023562461E-2</v>
      </c>
      <c r="I42" s="29">
        <f t="shared" si="65"/>
        <v>1.0394710272511955E-2</v>
      </c>
      <c r="J42" s="14">
        <f>E42-E41</f>
        <v>3.569999999990614E-2</v>
      </c>
      <c r="K42" t="s">
        <v>10</v>
      </c>
      <c r="L42">
        <f t="shared" ref="L42" si="73">ATAN2(H42,G42)</f>
        <v>0.13509447777521549</v>
      </c>
      <c r="M42">
        <f t="shared" ref="M42" si="74">DEGREES(L42)</f>
        <v>7.7403434120437469</v>
      </c>
      <c r="N42" s="23">
        <f t="shared" si="66"/>
        <v>10.300000023562461</v>
      </c>
      <c r="O42" s="23">
        <f t="shared" si="67"/>
        <v>10.394710272511956</v>
      </c>
      <c r="P42" s="23">
        <f t="shared" ref="P42" si="75">J42*1000</f>
        <v>35.69999999990614</v>
      </c>
      <c r="R42">
        <f t="shared" ref="R42" si="76">I42*100*(1/2.54)</f>
        <v>0.40924056190991948</v>
      </c>
      <c r="S42">
        <f t="shared" ref="S42:S44" si="77">J42*100*(1/2.54)</f>
        <v>1.4055118110199267</v>
      </c>
    </row>
    <row r="43" spans="1:19" x14ac:dyDescent="0.25">
      <c r="A43" t="s">
        <v>169</v>
      </c>
      <c r="B43" s="5">
        <v>43621</v>
      </c>
      <c r="C43">
        <v>4263844.6091</v>
      </c>
      <c r="D43">
        <v>335097.70760000002</v>
      </c>
      <c r="E43" s="14">
        <v>1662.2554075999999</v>
      </c>
      <c r="G43" s="14">
        <f>C43-C42</f>
        <v>9.999983012676239E-5</v>
      </c>
      <c r="H43" s="14">
        <f>D43-D42</f>
        <v>1.0000000474974513E-4</v>
      </c>
      <c r="I43" s="29">
        <f t="shared" si="65"/>
        <v>1.4142123947742213E-4</v>
      </c>
      <c r="J43" s="14">
        <f>E43-E42</f>
        <v>-1.5792400000009366E-2</v>
      </c>
      <c r="K43" t="s">
        <v>10</v>
      </c>
      <c r="L43">
        <f>ATAN2(H43,G43)</f>
        <v>0.78539729028181371</v>
      </c>
      <c r="M43">
        <f>DEGREES(L43)</f>
        <v>44.999949974159115</v>
      </c>
      <c r="N43" s="39">
        <f t="shared" ref="N43:O45" si="78">G43*1000</f>
        <v>9.999983012676239E-2</v>
      </c>
      <c r="O43" s="39">
        <f t="shared" si="78"/>
        <v>0.10000000474974513</v>
      </c>
      <c r="P43" s="39">
        <f>J43*1000</f>
        <v>-15.792400000009366</v>
      </c>
      <c r="Q43" s="39">
        <f>I43*1000</f>
        <v>0.14142123947742213</v>
      </c>
      <c r="R43" s="40">
        <f>I43*100*(1/2.54)</f>
        <v>5.5677653337567771E-3</v>
      </c>
      <c r="S43" s="40">
        <f t="shared" si="77"/>
        <v>-0.62174803149643165</v>
      </c>
    </row>
    <row r="44" spans="1:19" x14ac:dyDescent="0.25">
      <c r="A44" t="s">
        <v>199</v>
      </c>
      <c r="B44" s="5">
        <v>43788</v>
      </c>
      <c r="C44" s="14">
        <v>4263844.6190999998</v>
      </c>
      <c r="D44">
        <v>335097.7145</v>
      </c>
      <c r="E44" s="14">
        <v>1662.2567229000001</v>
      </c>
      <c r="G44" s="14">
        <f>C44-C43</f>
        <v>9.9999997764825821E-3</v>
      </c>
      <c r="H44" s="14">
        <f>D44-D43</f>
        <v>6.8999999784864485E-3</v>
      </c>
      <c r="I44" s="29">
        <f t="shared" si="65"/>
        <v>1.2149485389627195E-2</v>
      </c>
      <c r="J44" s="14">
        <f>E44-E43</f>
        <v>1.3153000002148474E-3</v>
      </c>
      <c r="K44" t="s">
        <v>10</v>
      </c>
      <c r="L44">
        <f>ATAN2(H44,G44)</f>
        <v>0.9668133395510804</v>
      </c>
      <c r="M44">
        <f>DEGREES(L44)</f>
        <v>55.394323933225493</v>
      </c>
      <c r="N44" s="39">
        <f t="shared" si="78"/>
        <v>9.9999997764825821</v>
      </c>
      <c r="O44" s="39">
        <f t="shared" si="78"/>
        <v>6.8999999784864485</v>
      </c>
      <c r="P44" s="39">
        <f>J44*1000</f>
        <v>1.3153000002148474</v>
      </c>
      <c r="Q44" s="39">
        <f>I44*1000</f>
        <v>12.149485389627195</v>
      </c>
      <c r="R44" s="40">
        <f>I44*100*(1/2.54)</f>
        <v>0.47832619644201552</v>
      </c>
      <c r="S44" s="40">
        <f t="shared" si="77"/>
        <v>5.178346457538769E-2</v>
      </c>
    </row>
    <row r="45" spans="1:19" x14ac:dyDescent="0.25">
      <c r="G45" s="14">
        <f>C44-C39</f>
        <v>-1.0000001639127731E-3</v>
      </c>
      <c r="H45" s="14">
        <f>D44-D39</f>
        <v>1.9499999994877726E-2</v>
      </c>
      <c r="I45" s="29">
        <f t="shared" ref="I45" si="79">(((H45)^2)+((G45)^2))^0.5</f>
        <v>1.9525624193045838E-2</v>
      </c>
      <c r="J45" s="14">
        <f>E44-E39</f>
        <v>1.9822900000008303E-2</v>
      </c>
      <c r="K45" t="s">
        <v>10</v>
      </c>
      <c r="L45">
        <f>ATAN2(H45,G45)</f>
        <v>-5.1237175800589563E-2</v>
      </c>
      <c r="M45">
        <f>DEGREES(L45)</f>
        <v>-2.935673927543617</v>
      </c>
      <c r="N45" s="26">
        <f t="shared" si="78"/>
        <v>-1.0000001639127731</v>
      </c>
      <c r="O45" s="26">
        <f t="shared" si="78"/>
        <v>19.499999994877726</v>
      </c>
      <c r="P45" s="27">
        <f>J45*1000</f>
        <v>19.822900000008303</v>
      </c>
      <c r="Q45" s="27">
        <f>I45*1000</f>
        <v>19.525624193045839</v>
      </c>
      <c r="R45" s="6">
        <f t="shared" ref="R45" si="80">I45*100*(1/2.54)</f>
        <v>0.76872536193093843</v>
      </c>
      <c r="S45" s="4">
        <f>J45*100*(1/2.54)</f>
        <v>0.78042913385859458</v>
      </c>
    </row>
    <row r="47" spans="1:19" x14ac:dyDescent="0.25">
      <c r="A47" t="s">
        <v>19</v>
      </c>
      <c r="B47" s="5">
        <v>43535</v>
      </c>
      <c r="C47" s="14">
        <v>4263795.5217000004</v>
      </c>
      <c r="D47" s="14">
        <v>336047.82760000002</v>
      </c>
      <c r="E47" s="14">
        <v>1707.6632</v>
      </c>
    </row>
    <row r="48" spans="1:19" x14ac:dyDescent="0.25">
      <c r="B48" s="5">
        <v>43452</v>
      </c>
      <c r="C48" s="14">
        <v>4263795.5310000004</v>
      </c>
      <c r="D48" s="14">
        <v>336047.81459999998</v>
      </c>
      <c r="E48" s="14">
        <v>1707.6473000000001</v>
      </c>
      <c r="G48" s="14">
        <f>C48-C47</f>
        <v>9.3000000342726707E-3</v>
      </c>
      <c r="H48" s="14">
        <f>D48-D47</f>
        <v>-1.3000000035390258E-2</v>
      </c>
      <c r="I48" s="29">
        <f t="shared" ref="I48:I52" si="81">(((H48)^2)+((G48)^2))^0.5</f>
        <v>1.5984054603185589E-2</v>
      </c>
      <c r="J48" s="14">
        <f>E48-E47</f>
        <v>-1.5899999999874126E-2</v>
      </c>
      <c r="K48" t="s">
        <v>10</v>
      </c>
      <c r="L48">
        <f>ATAN2(H48,G48)</f>
        <v>2.5206158945522681</v>
      </c>
      <c r="M48">
        <f>DEGREES(L48)</f>
        <v>144.42065253143753</v>
      </c>
      <c r="N48" s="23">
        <f t="shared" ref="N48:N50" si="82">H48*1000</f>
        <v>-13.000000035390258</v>
      </c>
      <c r="O48" s="23">
        <f t="shared" ref="O48:O50" si="83">I48*1000</f>
        <v>15.984054603185589</v>
      </c>
      <c r="P48" s="23">
        <f>J48*1000</f>
        <v>-15.899999999874126</v>
      </c>
      <c r="R48">
        <f t="shared" ref="R48" si="84">I48*100*(1/2.54)</f>
        <v>0.62929348831439325</v>
      </c>
      <c r="S48">
        <f t="shared" ref="S48" si="85">J48*100*(1/2.54)</f>
        <v>-0.62598425196354823</v>
      </c>
    </row>
    <row r="49" spans="1:25" x14ac:dyDescent="0.25">
      <c r="A49" t="s">
        <v>58</v>
      </c>
      <c r="B49" s="5">
        <v>43585</v>
      </c>
      <c r="C49" s="14">
        <v>4263795.5094999997</v>
      </c>
      <c r="D49" s="14">
        <v>336047.8236</v>
      </c>
      <c r="E49" s="14">
        <v>1707.6633999999999</v>
      </c>
      <c r="G49" s="14">
        <f>C49-C48</f>
        <v>-2.1500000730156898E-2</v>
      </c>
      <c r="H49" s="14">
        <f>D49-D48</f>
        <v>9.0000000200234354E-3</v>
      </c>
      <c r="I49" s="29">
        <f t="shared" si="81"/>
        <v>2.3307724722871796E-2</v>
      </c>
      <c r="J49" s="14">
        <f>E49-E48</f>
        <v>1.6099999999823922E-2</v>
      </c>
      <c r="K49" t="s">
        <v>10</v>
      </c>
      <c r="L49">
        <f t="shared" ref="L49" si="86">ATAN2(H49,G49)</f>
        <v>-1.1743550548804738</v>
      </c>
      <c r="M49">
        <f t="shared" ref="M49" si="87">DEGREES(L49)</f>
        <v>-67.285588294505317</v>
      </c>
      <c r="N49" s="23">
        <f t="shared" si="82"/>
        <v>9.0000000200234354</v>
      </c>
      <c r="O49" s="23">
        <f t="shared" si="83"/>
        <v>23.307724722871797</v>
      </c>
      <c r="P49" s="23">
        <f>J49*1000</f>
        <v>16.099999999823922</v>
      </c>
      <c r="R49">
        <f t="shared" ref="R49:S49" si="88">I49*100*(1/2.54)</f>
        <v>0.91762695759337776</v>
      </c>
      <c r="S49">
        <f t="shared" si="88"/>
        <v>0.63385826770960318</v>
      </c>
    </row>
    <row r="50" spans="1:25" x14ac:dyDescent="0.25">
      <c r="B50" s="5">
        <v>43621</v>
      </c>
      <c r="C50">
        <v>4263795.5072999997</v>
      </c>
      <c r="D50">
        <v>336047.82579999999</v>
      </c>
      <c r="E50" s="14">
        <v>1707.6931999999999</v>
      </c>
      <c r="G50" s="14">
        <f>C50-C49</f>
        <v>-2.199999988079071E-3</v>
      </c>
      <c r="H50" s="14">
        <f>D50-D49</f>
        <v>2.199999988079071E-3</v>
      </c>
      <c r="I50" s="29">
        <f t="shared" si="81"/>
        <v>3.1112698203620698E-3</v>
      </c>
      <c r="J50" s="14">
        <f>E50-E49</f>
        <v>2.9800000000022919E-2</v>
      </c>
      <c r="K50" t="s">
        <v>10</v>
      </c>
      <c r="L50">
        <f t="shared" ref="L50" si="89">ATAN2(H50,G50)</f>
        <v>-0.78539816339744828</v>
      </c>
      <c r="M50">
        <f t="shared" ref="M50" si="90">DEGREES(L50)</f>
        <v>-45</v>
      </c>
      <c r="N50" s="23">
        <f t="shared" si="82"/>
        <v>2.199999988079071</v>
      </c>
      <c r="O50" s="23">
        <f t="shared" si="83"/>
        <v>3.1112698203620699</v>
      </c>
      <c r="P50" s="23">
        <f t="shared" ref="P50" si="91">J50*1000</f>
        <v>29.800000000022919</v>
      </c>
      <c r="R50">
        <f t="shared" ref="R50" si="92">I50*100*(1/2.54)</f>
        <v>0.1224909378095303</v>
      </c>
      <c r="S50">
        <f t="shared" ref="S50:S52" si="93">J50*100*(1/2.54)</f>
        <v>1.1732283464575952</v>
      </c>
    </row>
    <row r="51" spans="1:25" x14ac:dyDescent="0.25">
      <c r="A51" t="s">
        <v>169</v>
      </c>
      <c r="B51" s="5">
        <v>43621</v>
      </c>
      <c r="C51">
        <v>4263795.5073999995</v>
      </c>
      <c r="D51">
        <v>336047.82579999999</v>
      </c>
      <c r="E51" s="14">
        <v>1707.6764049000001</v>
      </c>
      <c r="G51" s="14">
        <f>C51-C50</f>
        <v>9.999983012676239E-5</v>
      </c>
      <c r="H51" s="14">
        <f>D51-D50</f>
        <v>0</v>
      </c>
      <c r="I51" s="29">
        <f t="shared" si="81"/>
        <v>9.999983012676239E-5</v>
      </c>
      <c r="J51" s="14">
        <f>E51-E50</f>
        <v>-1.6795099999853846E-2</v>
      </c>
      <c r="K51" t="s">
        <v>10</v>
      </c>
      <c r="L51">
        <f>ATAN2(H51,G51)</f>
        <v>1.5707963267948966</v>
      </c>
      <c r="M51">
        <f>DEGREES(L51)</f>
        <v>90</v>
      </c>
      <c r="N51" s="39">
        <f t="shared" ref="N51:O53" si="94">G51*1000</f>
        <v>9.999983012676239E-2</v>
      </c>
      <c r="O51" s="39">
        <f t="shared" si="94"/>
        <v>0</v>
      </c>
      <c r="P51" s="39">
        <f>J51*1000</f>
        <v>-16.795099999853846</v>
      </c>
      <c r="Q51" s="39">
        <f>I51*1000</f>
        <v>9.999983012676239E-2</v>
      </c>
      <c r="R51" s="40">
        <f>I51*100*(1/2.54)</f>
        <v>3.9370011860930072E-3</v>
      </c>
      <c r="S51" s="40">
        <f t="shared" si="93"/>
        <v>-0.66122440944306471</v>
      </c>
    </row>
    <row r="52" spans="1:25" x14ac:dyDescent="0.25">
      <c r="A52" t="s">
        <v>199</v>
      </c>
      <c r="B52" s="5">
        <v>43788</v>
      </c>
      <c r="C52" s="14">
        <v>4263795.5181999998</v>
      </c>
      <c r="D52">
        <v>336047.84450000001</v>
      </c>
      <c r="E52" s="14">
        <v>1707.6909582999999</v>
      </c>
      <c r="G52" s="14">
        <f>C52-C51</f>
        <v>1.080000028014183E-2</v>
      </c>
      <c r="H52" s="14">
        <f>D52-D51</f>
        <v>1.8700000015087426E-2</v>
      </c>
      <c r="I52" s="29">
        <f t="shared" si="81"/>
        <v>2.1594675422782657E-2</v>
      </c>
      <c r="J52" s="14">
        <f>E52-E51</f>
        <v>1.4553399999840622E-2</v>
      </c>
      <c r="K52" t="s">
        <v>10</v>
      </c>
      <c r="L52">
        <f>ATAN2(H52,G52)</f>
        <v>0.52374115310054692</v>
      </c>
      <c r="M52">
        <f>DEGREES(L52)</f>
        <v>30.008157629976427</v>
      </c>
      <c r="N52" s="39">
        <f t="shared" si="94"/>
        <v>10.80000028014183</v>
      </c>
      <c r="O52" s="39">
        <f t="shared" si="94"/>
        <v>18.700000015087426</v>
      </c>
      <c r="P52" s="39">
        <f>J52*1000</f>
        <v>14.553399999840622</v>
      </c>
      <c r="Q52" s="39">
        <f>I52*1000</f>
        <v>21.594675422782657</v>
      </c>
      <c r="R52" s="40">
        <f>I52*100*(1/2.54)</f>
        <v>0.85018407176309663</v>
      </c>
      <c r="S52" s="40">
        <f t="shared" si="93"/>
        <v>0.57296850393073306</v>
      </c>
    </row>
    <row r="53" spans="1:25" x14ac:dyDescent="0.25">
      <c r="G53" s="14">
        <f>C52-C47</f>
        <v>-3.500000573694706E-3</v>
      </c>
      <c r="H53" s="14">
        <f>D52-D47</f>
        <v>1.6899999987799674E-2</v>
      </c>
      <c r="I53" s="29">
        <f t="shared" ref="I53" si="95">(((H53)^2)+((G53)^2))^0.5</f>
        <v>1.725862113853515E-2</v>
      </c>
      <c r="J53" s="14">
        <f>E52-E47</f>
        <v>2.775829999995949E-2</v>
      </c>
      <c r="K53" t="s">
        <v>10</v>
      </c>
      <c r="L53">
        <f>ATAN2(H53,G53)</f>
        <v>-0.20421366871105254</v>
      </c>
      <c r="M53">
        <f>DEGREES(L53)</f>
        <v>-11.700581336026104</v>
      </c>
      <c r="N53" s="26">
        <f t="shared" si="94"/>
        <v>-3.500000573694706</v>
      </c>
      <c r="O53" s="26">
        <f t="shared" si="94"/>
        <v>16.899999987799674</v>
      </c>
      <c r="P53" s="27">
        <f>J53*1000</f>
        <v>27.75829999995949</v>
      </c>
      <c r="Q53" s="27">
        <f>I53*1000</f>
        <v>17.258621138535151</v>
      </c>
      <c r="R53" s="6">
        <f t="shared" ref="R53" si="96">I53*100*(1/2.54)</f>
        <v>0.67947327317067518</v>
      </c>
      <c r="S53" s="4">
        <f>J53*100*(1/2.54)</f>
        <v>1.0928464566913185</v>
      </c>
    </row>
    <row r="55" spans="1:25" x14ac:dyDescent="0.25">
      <c r="A55" t="s">
        <v>20</v>
      </c>
      <c r="B55" s="5">
        <v>43535</v>
      </c>
      <c r="C55" s="14">
        <v>4263349.3365000002</v>
      </c>
      <c r="D55" s="14">
        <v>333622.45490000001</v>
      </c>
      <c r="E55" s="14">
        <v>1611.6190999999999</v>
      </c>
      <c r="V55" s="5"/>
      <c r="W55" s="14"/>
      <c r="X55" s="14"/>
      <c r="Y55" s="14"/>
    </row>
    <row r="56" spans="1:25" x14ac:dyDescent="0.25">
      <c r="B56" s="5">
        <v>43452</v>
      </c>
      <c r="C56" s="14">
        <v>4263349.3424000004</v>
      </c>
      <c r="D56" s="14">
        <v>333622.45189999999</v>
      </c>
      <c r="E56" s="14">
        <v>1611.6135999999999</v>
      </c>
      <c r="G56" s="14">
        <f>C56-C55</f>
        <v>5.9000002220273018E-3</v>
      </c>
      <c r="H56" s="14">
        <f>D56-D55</f>
        <v>-3.0000000260770321E-3</v>
      </c>
      <c r="I56" s="29">
        <f t="shared" ref="I56:I60" si="97">(((H56)^2)+((G56)^2))^0.5</f>
        <v>6.6189125070803285E-3</v>
      </c>
      <c r="J56" s="14">
        <f>E56-E55</f>
        <v>-5.4999999999836291E-3</v>
      </c>
      <c r="K56" t="s">
        <v>10</v>
      </c>
      <c r="L56">
        <f>ATAN2(H56,G56)</f>
        <v>2.0412005780394678</v>
      </c>
      <c r="M56">
        <f>DEGREES(L56)</f>
        <v>116.95217826132553</v>
      </c>
      <c r="N56" s="23">
        <f t="shared" ref="N56:N58" si="98">H56*1000</f>
        <v>-3.0000000260770321</v>
      </c>
      <c r="O56" s="23">
        <f t="shared" ref="O56:O58" si="99">I56*1000</f>
        <v>6.6189125070803287</v>
      </c>
      <c r="P56" s="23">
        <f>J56*1000</f>
        <v>-5.4999999999836291</v>
      </c>
      <c r="R56">
        <f t="shared" ref="R56" si="100">I56*100*(1/2.54)</f>
        <v>0.26058710657796569</v>
      </c>
      <c r="S56">
        <f t="shared" ref="S56" si="101">J56*100*(1/2.54)</f>
        <v>-0.21653543307022161</v>
      </c>
      <c r="V56" s="5"/>
      <c r="W56" s="14"/>
      <c r="X56" s="14"/>
      <c r="Y56" s="14"/>
    </row>
    <row r="57" spans="1:25" x14ac:dyDescent="0.25">
      <c r="A57" t="s">
        <v>58</v>
      </c>
      <c r="B57" s="5">
        <v>43585</v>
      </c>
      <c r="C57" s="14">
        <v>4263349.3272000002</v>
      </c>
      <c r="D57" s="14">
        <v>333622.451</v>
      </c>
      <c r="E57" s="14">
        <v>1611.6264000000001</v>
      </c>
      <c r="G57" s="14">
        <f>C57-C56</f>
        <v>-1.5200000256299973E-2</v>
      </c>
      <c r="H57" s="14">
        <f>D57-D56</f>
        <v>-8.9999998454004526E-4</v>
      </c>
      <c r="I57" s="29">
        <f t="shared" si="97"/>
        <v>1.52266216792725E-2</v>
      </c>
      <c r="J57" s="14">
        <f>E57-E56</f>
        <v>1.2800000000197542E-2</v>
      </c>
      <c r="K57" t="s">
        <v>10</v>
      </c>
      <c r="L57">
        <f t="shared" ref="L57" si="102">ATAN2(H57,G57)</f>
        <v>-1.6299378011660333</v>
      </c>
      <c r="M57">
        <f t="shared" ref="M57" si="103">DEGREES(L57)</f>
        <v>-93.388556875647254</v>
      </c>
      <c r="N57" s="23">
        <f t="shared" si="98"/>
        <v>-0.89999998454004526</v>
      </c>
      <c r="O57" s="23">
        <f t="shared" si="99"/>
        <v>15.226621679272501</v>
      </c>
      <c r="P57" s="23">
        <f>J57*1000</f>
        <v>12.800000000197542</v>
      </c>
      <c r="R57">
        <f t="shared" ref="R57:S57" si="104">I57*100*(1/2.54)</f>
        <v>0.59947329445954722</v>
      </c>
      <c r="S57">
        <f t="shared" si="104"/>
        <v>0.50393700788179296</v>
      </c>
    </row>
    <row r="58" spans="1:25" x14ac:dyDescent="0.25">
      <c r="B58" s="5">
        <v>43621</v>
      </c>
      <c r="C58">
        <v>4263349.3269999996</v>
      </c>
      <c r="D58">
        <v>333622.45899999997</v>
      </c>
      <c r="E58" s="14">
        <v>1611.6664000000001</v>
      </c>
      <c r="G58" s="14">
        <f>C58-C57</f>
        <v>-2.000005915760994E-4</v>
      </c>
      <c r="H58" s="14">
        <f>D58-D57</f>
        <v>7.999999972525984E-3</v>
      </c>
      <c r="I58" s="29">
        <f t="shared" si="97"/>
        <v>8.0024995968163929E-3</v>
      </c>
      <c r="J58" s="14">
        <f>E58-E57</f>
        <v>3.999999999996362E-2</v>
      </c>
      <c r="K58" t="s">
        <v>10</v>
      </c>
      <c r="L58">
        <f t="shared" ref="L58" si="105">ATAN2(H58,G58)</f>
        <v>-2.4994867605547359E-2</v>
      </c>
      <c r="M58">
        <f t="shared" ref="M58" si="106">DEGREES(L58)</f>
        <v>-1.4321004232861254</v>
      </c>
      <c r="N58" s="23">
        <f t="shared" si="98"/>
        <v>7.999999972525984</v>
      </c>
      <c r="O58" s="23">
        <f t="shared" si="99"/>
        <v>8.0024995968163921</v>
      </c>
      <c r="P58" s="23">
        <f t="shared" ref="P58" si="107">J58*1000</f>
        <v>39.99999999996362</v>
      </c>
      <c r="R58">
        <f t="shared" ref="R58" si="108">I58*100*(1/2.54)</f>
        <v>0.31505903924473982</v>
      </c>
      <c r="S58">
        <f t="shared" ref="S58:S60" si="109">J58*100*(1/2.54)</f>
        <v>1.5748031496048669</v>
      </c>
    </row>
    <row r="59" spans="1:25" x14ac:dyDescent="0.25">
      <c r="A59" t="s">
        <v>169</v>
      </c>
      <c r="B59" s="5">
        <v>43621</v>
      </c>
      <c r="C59">
        <v>4263349.3269999996</v>
      </c>
      <c r="D59">
        <v>333622.45899999997</v>
      </c>
      <c r="E59" s="14">
        <v>1611.64931568</v>
      </c>
      <c r="G59" s="14">
        <f>C59-C58</f>
        <v>0</v>
      </c>
      <c r="H59" s="14">
        <f>D59-D58</f>
        <v>0</v>
      </c>
      <c r="I59" s="29">
        <f t="shared" si="97"/>
        <v>0</v>
      </c>
      <c r="J59" s="14">
        <f>E59-E58</f>
        <v>-1.7084320000094522E-2</v>
      </c>
      <c r="K59" t="s">
        <v>10</v>
      </c>
      <c r="L59" t="e">
        <f>ATAN2(H59,G59)</f>
        <v>#DIV/0!</v>
      </c>
      <c r="M59" t="e">
        <f>DEGREES(L59)</f>
        <v>#DIV/0!</v>
      </c>
      <c r="N59" s="39">
        <f t="shared" ref="N59:O61" si="110">G59*1000</f>
        <v>0</v>
      </c>
      <c r="O59" s="39">
        <f t="shared" si="110"/>
        <v>0</v>
      </c>
      <c r="P59" s="39">
        <f>J59*1000</f>
        <v>-17.084320000094522</v>
      </c>
      <c r="Q59" s="39">
        <f>I59*1000</f>
        <v>0</v>
      </c>
      <c r="R59" s="40">
        <f>I59*100*(1/2.54)</f>
        <v>0</v>
      </c>
      <c r="S59" s="40">
        <f t="shared" si="109"/>
        <v>-0.67261102362576852</v>
      </c>
    </row>
    <row r="60" spans="1:25" x14ac:dyDescent="0.25">
      <c r="A60" t="s">
        <v>199</v>
      </c>
      <c r="B60" s="5">
        <v>43787</v>
      </c>
      <c r="C60" s="14">
        <v>4263349.3364000004</v>
      </c>
      <c r="D60">
        <v>333622.46730000002</v>
      </c>
      <c r="E60" s="14">
        <v>1611.6501123199998</v>
      </c>
      <c r="G60" s="14">
        <f>C60-C59</f>
        <v>9.4000007957220078E-3</v>
      </c>
      <c r="H60" s="14">
        <f>D60-D59</f>
        <v>8.3000000449828804E-3</v>
      </c>
      <c r="I60" s="29">
        <f t="shared" si="97"/>
        <v>1.2539936830235238E-2</v>
      </c>
      <c r="J60" s="14">
        <f>E60-E59</f>
        <v>7.9663999986223644E-4</v>
      </c>
      <c r="K60" t="s">
        <v>10</v>
      </c>
      <c r="L60">
        <f>ATAN2(H60,G60)</f>
        <v>0.84746527160036556</v>
      </c>
      <c r="M60">
        <f>DEGREES(L60)</f>
        <v>48.556183346608968</v>
      </c>
      <c r="N60" s="39">
        <f t="shared" si="110"/>
        <v>9.4000007957220078</v>
      </c>
      <c r="O60" s="39">
        <f t="shared" si="110"/>
        <v>8.3000000449828804</v>
      </c>
      <c r="P60" s="39">
        <f>J60*1000</f>
        <v>0.79663999986223644</v>
      </c>
      <c r="Q60" s="39">
        <f>I60*1000</f>
        <v>12.539936830235238</v>
      </c>
      <c r="R60" s="40">
        <f>I60*100*(1/2.54)</f>
        <v>0.49369830040296209</v>
      </c>
      <c r="S60" s="40">
        <f t="shared" si="109"/>
        <v>3.1363779522135288E-2</v>
      </c>
    </row>
    <row r="61" spans="1:25" x14ac:dyDescent="0.25">
      <c r="G61" s="14">
        <f>C60-C55</f>
        <v>-9.999983012676239E-5</v>
      </c>
      <c r="H61" s="14">
        <f>D60-D55</f>
        <v>1.2400000006891787E-2</v>
      </c>
      <c r="I61" s="29">
        <f t="shared" ref="I61" si="111">(((H61)^2)+((G61)^2))^0.5</f>
        <v>1.2400403224772236E-2</v>
      </c>
      <c r="J61" s="14">
        <f>E60-E55</f>
        <v>3.1012319999945248E-2</v>
      </c>
      <c r="K61" t="s">
        <v>10</v>
      </c>
      <c r="L61">
        <f>ATAN2(H61,G61)</f>
        <v>-8.0643276037213971E-3</v>
      </c>
      <c r="M61">
        <f>DEGREES(L61)</f>
        <v>-0.4620519363040847</v>
      </c>
      <c r="N61" s="26">
        <f t="shared" si="110"/>
        <v>-9.999983012676239E-2</v>
      </c>
      <c r="O61" s="26">
        <f t="shared" si="110"/>
        <v>12.400000006891787</v>
      </c>
      <c r="P61" s="27">
        <f>J61*1000</f>
        <v>31.012319999945248</v>
      </c>
      <c r="Q61" s="27">
        <f>I61*1000</f>
        <v>12.400403224772237</v>
      </c>
      <c r="R61" s="6">
        <f t="shared" ref="R61" si="112">I61*100*(1/2.54)</f>
        <v>0.48820485136898562</v>
      </c>
      <c r="S61" s="4">
        <f>J61*100*(1/2.54)</f>
        <v>1.2209574803128049</v>
      </c>
    </row>
    <row r="63" spans="1:25" x14ac:dyDescent="0.25">
      <c r="A63" t="s">
        <v>21</v>
      </c>
      <c r="B63" s="5">
        <v>43536</v>
      </c>
      <c r="C63" s="14">
        <v>4263417.6167000001</v>
      </c>
      <c r="D63" s="14">
        <v>334533.64939999999</v>
      </c>
      <c r="E63" s="14">
        <v>1645.2537</v>
      </c>
    </row>
    <row r="64" spans="1:25" x14ac:dyDescent="0.25">
      <c r="B64" s="5">
        <v>43452</v>
      </c>
      <c r="C64" s="14">
        <v>4263417.6195</v>
      </c>
      <c r="D64" s="14">
        <v>334533.65659999999</v>
      </c>
      <c r="E64" s="14">
        <v>1645.231</v>
      </c>
      <c r="G64" s="14">
        <f>C64-C63</f>
        <v>2.79999990016222E-3</v>
      </c>
      <c r="H64" s="14">
        <f>D64-D63</f>
        <v>7.1999999927356839E-3</v>
      </c>
      <c r="I64" s="29">
        <f t="shared" ref="I64:I68" si="113">(((H64)^2)+((G64)^2))^0.5</f>
        <v>7.7252831233749798E-3</v>
      </c>
      <c r="J64" s="14">
        <f>E64-E63</f>
        <v>-2.2699999999986176E-2</v>
      </c>
      <c r="K64" t="s">
        <v>10</v>
      </c>
      <c r="L64">
        <f>ATAN2(H64,G64)</f>
        <v>0.37089127710870906</v>
      </c>
      <c r="M64">
        <f>DEGREES(L64)</f>
        <v>21.25050483654611</v>
      </c>
      <c r="N64" s="23">
        <f t="shared" ref="N64:N66" si="114">H64*1000</f>
        <v>7.1999999927356839</v>
      </c>
      <c r="O64" s="23">
        <f t="shared" ref="O64:O66" si="115">I64*1000</f>
        <v>7.7252831233749797</v>
      </c>
      <c r="P64" s="23">
        <f>J64*1000</f>
        <v>-22.699999999986176</v>
      </c>
      <c r="R64">
        <f t="shared" ref="R64" si="116">I64*100*(1/2.54)</f>
        <v>0.30414500485728263</v>
      </c>
      <c r="S64">
        <f t="shared" ref="S64" si="117">J64*100*(1/2.54)</f>
        <v>-0.89370078740103043</v>
      </c>
    </row>
    <row r="65" spans="1:19" x14ac:dyDescent="0.25">
      <c r="A65" t="s">
        <v>58</v>
      </c>
      <c r="B65" s="5">
        <v>43585</v>
      </c>
      <c r="C65" s="14">
        <v>4263417.6086999997</v>
      </c>
      <c r="D65" s="14">
        <v>334533.66029999999</v>
      </c>
      <c r="E65" s="14">
        <v>1645.2556999999999</v>
      </c>
      <c r="G65" s="14">
        <f>C65-C64</f>
        <v>-1.080000028014183E-2</v>
      </c>
      <c r="H65" s="14">
        <f>D65-D64</f>
        <v>3.7000000011175871E-3</v>
      </c>
      <c r="I65" s="29">
        <f t="shared" si="113"/>
        <v>1.1416216801521148E-2</v>
      </c>
      <c r="J65" s="14">
        <f>E65-E64</f>
        <v>2.4699999999938882E-2</v>
      </c>
      <c r="K65" t="s">
        <v>10</v>
      </c>
      <c r="L65">
        <f t="shared" ref="L65" si="118">ATAN2(H65,G65)</f>
        <v>-1.2407357222459305</v>
      </c>
      <c r="M65">
        <f t="shared" ref="M65" si="119">DEGREES(L65)</f>
        <v>-71.088920375807788</v>
      </c>
      <c r="N65" s="23">
        <f t="shared" si="114"/>
        <v>3.7000000011175871</v>
      </c>
      <c r="O65" s="23">
        <f t="shared" si="115"/>
        <v>11.416216801521148</v>
      </c>
      <c r="P65" s="23">
        <f>J65*1000</f>
        <v>24.699999999938882</v>
      </c>
      <c r="R65">
        <f t="shared" ref="R65:S65" si="120">I65*100*(1/2.54)</f>
        <v>0.44945735439059636</v>
      </c>
      <c r="S65">
        <f t="shared" si="120"/>
        <v>0.9724409448794834</v>
      </c>
    </row>
    <row r="66" spans="1:19" x14ac:dyDescent="0.25">
      <c r="B66" s="5">
        <v>43621</v>
      </c>
      <c r="C66">
        <v>4263417.6096999999</v>
      </c>
      <c r="D66">
        <v>334533.65210000001</v>
      </c>
      <c r="E66" s="14">
        <v>1645.2684999999999</v>
      </c>
      <c r="G66" s="14">
        <f>C66-C65</f>
        <v>1.0000001639127731E-3</v>
      </c>
      <c r="H66" s="14">
        <f>D66-D65</f>
        <v>-8.1999999820254743E-3</v>
      </c>
      <c r="I66" s="29">
        <f t="shared" si="113"/>
        <v>8.2607505732253741E-3</v>
      </c>
      <c r="J66" s="14">
        <f>E66-E65</f>
        <v>1.2799999999970169E-2</v>
      </c>
      <c r="K66" t="s">
        <v>10</v>
      </c>
      <c r="L66">
        <f t="shared" ref="L66" si="121">ATAN2(H66,G66)</f>
        <v>3.0202406330591924</v>
      </c>
      <c r="M66">
        <f>DEGREES(L66)</f>
        <v>173.04704138821165</v>
      </c>
      <c r="N66" s="23">
        <f t="shared" si="114"/>
        <v>-8.1999999820254743</v>
      </c>
      <c r="O66" s="23">
        <f t="shared" si="115"/>
        <v>8.2607505732253745</v>
      </c>
      <c r="P66" s="23">
        <f t="shared" ref="P66" si="122">J66*1000</f>
        <v>12.799999999970169</v>
      </c>
      <c r="R66">
        <f t="shared" ref="R66" si="123">I66*100*(1/2.54)</f>
        <v>0.32522640052068397</v>
      </c>
      <c r="S66">
        <f t="shared" ref="S66:S68" si="124">J66*100*(1/2.54)</f>
        <v>0.50393700787284124</v>
      </c>
    </row>
    <row r="67" spans="1:19" x14ac:dyDescent="0.25">
      <c r="A67" t="s">
        <v>169</v>
      </c>
      <c r="B67" s="5">
        <v>43621</v>
      </c>
      <c r="C67">
        <v>4263417.6097999997</v>
      </c>
      <c r="D67">
        <v>334533.65210000001</v>
      </c>
      <c r="E67" s="14">
        <v>1645.2532793600001</v>
      </c>
      <c r="G67" s="14">
        <f>C67-C66</f>
        <v>9.999983012676239E-5</v>
      </c>
      <c r="H67" s="14">
        <f>D67-D66</f>
        <v>0</v>
      </c>
      <c r="I67" s="29">
        <f t="shared" si="113"/>
        <v>9.999983012676239E-5</v>
      </c>
      <c r="J67" s="14">
        <f>E67-E66</f>
        <v>-1.5220639999824925E-2</v>
      </c>
      <c r="K67" t="s">
        <v>10</v>
      </c>
      <c r="L67">
        <f>ATAN2(H67,G67)</f>
        <v>1.5707963267948966</v>
      </c>
      <c r="M67">
        <f>DEGREES(L67)</f>
        <v>90</v>
      </c>
      <c r="N67" s="39">
        <f t="shared" ref="N67:O69" si="125">G67*1000</f>
        <v>9.999983012676239E-2</v>
      </c>
      <c r="O67" s="39">
        <f t="shared" si="125"/>
        <v>0</v>
      </c>
      <c r="P67" s="39">
        <f>J67*1000</f>
        <v>-15.220639999824925</v>
      </c>
      <c r="Q67" s="39">
        <f>I67*1000</f>
        <v>9.999983012676239E-2</v>
      </c>
      <c r="R67" s="40">
        <f>I67*100*(1/2.54)</f>
        <v>3.9370011860930072E-3</v>
      </c>
      <c r="S67" s="40">
        <f t="shared" si="124"/>
        <v>-0.5992377952686978</v>
      </c>
    </row>
    <row r="68" spans="1:19" x14ac:dyDescent="0.25">
      <c r="A68" t="s">
        <v>199</v>
      </c>
      <c r="B68" s="5">
        <v>43788</v>
      </c>
      <c r="C68" s="14">
        <v>4263417.6084000003</v>
      </c>
      <c r="D68">
        <v>334533.67080000002</v>
      </c>
      <c r="E68" s="14">
        <v>1645.26872736</v>
      </c>
      <c r="G68" s="14">
        <f>C68-C67</f>
        <v>-1.3999994844198227E-3</v>
      </c>
      <c r="H68" s="14">
        <f>D68-D67</f>
        <v>1.8700000015087426E-2</v>
      </c>
      <c r="I68" s="29">
        <f t="shared" si="113"/>
        <v>1.8752333164719675E-2</v>
      </c>
      <c r="J68" s="14">
        <f>E68-E67</f>
        <v>1.5447999999878448E-2</v>
      </c>
      <c r="K68" t="s">
        <v>10</v>
      </c>
      <c r="L68">
        <f>ATAN2(H68,G68)</f>
        <v>-7.4726876867898875E-2</v>
      </c>
      <c r="M68">
        <f>DEGREES(L68)</f>
        <v>-4.281534660724386</v>
      </c>
      <c r="N68" s="39">
        <f t="shared" si="125"/>
        <v>-1.3999994844198227</v>
      </c>
      <c r="O68" s="39">
        <f t="shared" si="125"/>
        <v>18.700000015087426</v>
      </c>
      <c r="P68" s="39">
        <f>J68*1000</f>
        <v>15.447999999878448</v>
      </c>
      <c r="Q68" s="39">
        <f>I68*1000</f>
        <v>18.752333164719676</v>
      </c>
      <c r="R68" s="40">
        <f>I68*100*(1/2.54)</f>
        <v>0.73828083325668004</v>
      </c>
      <c r="S68" s="40">
        <f t="shared" si="124"/>
        <v>0.60818897637316716</v>
      </c>
    </row>
    <row r="69" spans="1:19" x14ac:dyDescent="0.25">
      <c r="G69" s="14">
        <f>C68-C63</f>
        <v>-8.2999998703598976E-3</v>
      </c>
      <c r="H69" s="14">
        <f>D68-D63</f>
        <v>2.1400000026915222E-2</v>
      </c>
      <c r="I69" s="29">
        <f t="shared" ref="I69" si="126">(((H69)^2)+((G69)^2))^0.5</f>
        <v>2.2953213260891073E-2</v>
      </c>
      <c r="J69" s="14">
        <f>E68-E63</f>
        <v>1.5027359999976397E-2</v>
      </c>
      <c r="K69" t="s">
        <v>10</v>
      </c>
      <c r="L69">
        <f>ATAN2(H69,G69)</f>
        <v>-0.36998895988473607</v>
      </c>
      <c r="M69">
        <f>DEGREES(L69)</f>
        <v>-21.198805867830497</v>
      </c>
      <c r="N69" s="26">
        <f t="shared" si="125"/>
        <v>-8.2999998703598976</v>
      </c>
      <c r="O69" s="26">
        <f t="shared" si="125"/>
        <v>21.400000026915222</v>
      </c>
      <c r="P69" s="27">
        <f>J69*1000</f>
        <v>15.027359999976397</v>
      </c>
      <c r="Q69" s="27">
        <f>I69*1000</f>
        <v>22.953213260891072</v>
      </c>
      <c r="R69" s="6">
        <f t="shared" ref="R69" si="127">I69*100*(1/2.54)</f>
        <v>0.90366981342090824</v>
      </c>
      <c r="S69" s="4">
        <f>J69*100*(1/2.54)</f>
        <v>0.59162834645576368</v>
      </c>
    </row>
    <row r="71" spans="1:19" x14ac:dyDescent="0.25">
      <c r="A71" t="s">
        <v>22</v>
      </c>
      <c r="B71" s="5">
        <v>43536</v>
      </c>
      <c r="C71" s="14">
        <v>4263229.4387999997</v>
      </c>
      <c r="D71" s="14">
        <v>334997.90240000002</v>
      </c>
      <c r="E71" s="14">
        <v>1663.2438</v>
      </c>
    </row>
    <row r="72" spans="1:19" x14ac:dyDescent="0.25">
      <c r="B72" s="5">
        <v>43452</v>
      </c>
      <c r="C72" s="14">
        <v>4263229.4484000001</v>
      </c>
      <c r="D72" s="14">
        <v>334997.9117</v>
      </c>
      <c r="E72" s="14">
        <v>1663.2728</v>
      </c>
      <c r="G72" s="14">
        <f>C72-C71</f>
        <v>9.6000004559755325E-3</v>
      </c>
      <c r="H72" s="14">
        <f>D72-D71</f>
        <v>9.2999999760650098E-3</v>
      </c>
      <c r="I72" s="29">
        <f t="shared" ref="I72:I76" si="128">(((H72)^2)+((G72)^2))^0.5</f>
        <v>1.3366001956813398E-2</v>
      </c>
      <c r="J72" s="14">
        <f>E72-E71</f>
        <v>2.8999999999996362E-2</v>
      </c>
      <c r="K72" t="s">
        <v>10</v>
      </c>
      <c r="L72">
        <f>ATAN2(H72,G72)</f>
        <v>0.80126987141217842</v>
      </c>
      <c r="M72">
        <f>DEGREES(L72)</f>
        <v>45.909381882908001</v>
      </c>
      <c r="N72" s="23">
        <f t="shared" ref="N72:N74" si="129">H72*1000</f>
        <v>9.2999999760650098</v>
      </c>
      <c r="O72" s="23">
        <f t="shared" ref="O72:O74" si="130">I72*1000</f>
        <v>13.366001956813399</v>
      </c>
      <c r="P72" s="23">
        <f>J72*1000</f>
        <v>28.999999999996362</v>
      </c>
      <c r="R72">
        <f t="shared" ref="R72" si="131">I72*100*(1/2.54)</f>
        <v>0.5262205494808424</v>
      </c>
      <c r="S72">
        <f t="shared" ref="S72" si="132">J72*100*(1/2.54)</f>
        <v>1.1417322834644237</v>
      </c>
    </row>
    <row r="73" spans="1:19" x14ac:dyDescent="0.25">
      <c r="A73" t="s">
        <v>58</v>
      </c>
      <c r="B73" s="5">
        <v>43585</v>
      </c>
      <c r="C73" s="14">
        <v>4263229.4250999996</v>
      </c>
      <c r="D73" s="14">
        <v>334997.90899999999</v>
      </c>
      <c r="E73" s="14">
        <v>1663.2514000000001</v>
      </c>
      <c r="G73" s="14">
        <f>C73-C72</f>
        <v>-2.3300000466406345E-2</v>
      </c>
      <c r="H73" s="14">
        <f>D73-D72</f>
        <v>-2.7000000118277967E-3</v>
      </c>
      <c r="I73" s="29">
        <f t="shared" si="128"/>
        <v>2.3455916562743952E-2</v>
      </c>
      <c r="J73" s="14">
        <f>E73-E72</f>
        <v>-2.1399999999857755E-2</v>
      </c>
      <c r="K73" t="s">
        <v>10</v>
      </c>
      <c r="L73">
        <f t="shared" ref="L73" si="133">ATAN2(H73,G73)</f>
        <v>-1.686161609322856</v>
      </c>
      <c r="M73">
        <f t="shared" ref="M73" si="134">DEGREES(L73)</f>
        <v>-96.60994379118641</v>
      </c>
      <c r="N73" s="23">
        <f t="shared" si="129"/>
        <v>-2.7000000118277967</v>
      </c>
      <c r="O73" s="23">
        <f t="shared" si="130"/>
        <v>23.455916562743951</v>
      </c>
      <c r="P73" s="23">
        <f>J73*1000</f>
        <v>-21.399999999857755</v>
      </c>
      <c r="R73">
        <f t="shared" ref="R73:S73" si="135">I73*100*(1/2.54)</f>
        <v>0.9234612819977932</v>
      </c>
      <c r="S73">
        <f t="shared" si="135"/>
        <v>-0.84251968503376984</v>
      </c>
    </row>
    <row r="74" spans="1:19" x14ac:dyDescent="0.25">
      <c r="B74" s="5">
        <v>43621</v>
      </c>
      <c r="C74">
        <v>4263229.4327999996</v>
      </c>
      <c r="D74">
        <v>334997.89569999999</v>
      </c>
      <c r="E74" s="14">
        <v>1663.2371000000001</v>
      </c>
      <c r="G74" s="14">
        <f>C74-C73</f>
        <v>7.6999999582767487E-3</v>
      </c>
      <c r="H74" s="14">
        <f>D74-D73</f>
        <v>-1.3299999991431832E-2</v>
      </c>
      <c r="I74" s="29">
        <f t="shared" si="128"/>
        <v>1.5368148851750125E-2</v>
      </c>
      <c r="J74" s="14">
        <f>E74-E73</f>
        <v>-1.4300000000048385E-2</v>
      </c>
      <c r="K74" t="s">
        <v>10</v>
      </c>
      <c r="L74">
        <f t="shared" ref="L74" si="136">ATAN2(H74,G74)</f>
        <v>2.6167968840099047</v>
      </c>
      <c r="M74">
        <f t="shared" ref="M74" si="137">DEGREES(L74)</f>
        <v>149.93141729675236</v>
      </c>
      <c r="N74" s="23">
        <f t="shared" si="129"/>
        <v>-13.299999991431832</v>
      </c>
      <c r="O74" s="23">
        <f t="shared" si="130"/>
        <v>15.368148851750124</v>
      </c>
      <c r="P74" s="23">
        <f t="shared" ref="P74" si="138">J74*1000</f>
        <v>-14.300000000048385</v>
      </c>
      <c r="R74">
        <f t="shared" ref="R74" si="139">I74*100*(1/2.54)</f>
        <v>0.60504523038386315</v>
      </c>
      <c r="S74">
        <f t="shared" ref="S74:S76" si="140">J74*100*(1/2.54)</f>
        <v>-0.56299212598615689</v>
      </c>
    </row>
    <row r="75" spans="1:19" x14ac:dyDescent="0.25">
      <c r="A75" t="s">
        <v>169</v>
      </c>
      <c r="B75" s="5">
        <v>43621</v>
      </c>
      <c r="C75">
        <v>4263229.4326999998</v>
      </c>
      <c r="D75">
        <v>334997.8958</v>
      </c>
      <c r="E75" s="14">
        <v>1663.2264256378951</v>
      </c>
      <c r="G75" s="14">
        <f>C75-C74</f>
        <v>-9.999983012676239E-5</v>
      </c>
      <c r="H75" s="14">
        <f>D75-D74</f>
        <v>1.0000000474974513E-4</v>
      </c>
      <c r="I75" s="29">
        <f t="shared" si="128"/>
        <v>1.4142123947742213E-4</v>
      </c>
      <c r="J75" s="14">
        <f>E75-E74</f>
        <v>-1.067436210496453E-2</v>
      </c>
      <c r="K75" t="s">
        <v>10</v>
      </c>
      <c r="L75">
        <f>ATAN2(H75,G75)</f>
        <v>-0.78539729028181371</v>
      </c>
      <c r="M75">
        <f>DEGREES(L75)</f>
        <v>-44.999949974159115</v>
      </c>
      <c r="N75" s="39">
        <f t="shared" ref="N75:O77" si="141">G75*1000</f>
        <v>-9.999983012676239E-2</v>
      </c>
      <c r="O75" s="39">
        <f t="shared" si="141"/>
        <v>0.10000000474974513</v>
      </c>
      <c r="P75" s="39">
        <f>J75*1000</f>
        <v>-10.67436210496453</v>
      </c>
      <c r="Q75" s="39">
        <f>I75*1000</f>
        <v>0.14142123947742213</v>
      </c>
      <c r="R75" s="40">
        <f>I75*100*(1/2.54)</f>
        <v>5.5677653337567771E-3</v>
      </c>
      <c r="S75" s="40">
        <f t="shared" si="140"/>
        <v>-0.42025047657340664</v>
      </c>
    </row>
    <row r="76" spans="1:19" x14ac:dyDescent="0.25">
      <c r="A76" t="s">
        <v>199</v>
      </c>
      <c r="B76" s="5">
        <v>43788</v>
      </c>
      <c r="C76" s="14">
        <v>4263229.4368000003</v>
      </c>
      <c r="D76">
        <v>334997.92349999998</v>
      </c>
      <c r="E76" s="14">
        <v>1663.2586707199998</v>
      </c>
      <c r="G76" s="14">
        <f>C76-C75</f>
        <v>4.1000004857778549E-3</v>
      </c>
      <c r="H76" s="14">
        <f>D76-D75</f>
        <v>2.76999999769032E-2</v>
      </c>
      <c r="I76" s="29">
        <f t="shared" si="128"/>
        <v>2.8001785705626274E-2</v>
      </c>
      <c r="J76" s="14">
        <f>E76-E75</f>
        <v>3.2245082104736866E-2</v>
      </c>
      <c r="K76" t="s">
        <v>10</v>
      </c>
      <c r="L76">
        <f>ATAN2(H76,G76)</f>
        <v>0.14694753399514371</v>
      </c>
      <c r="M76">
        <f>DEGREES(L76)</f>
        <v>8.4194735077769227</v>
      </c>
      <c r="N76" s="39">
        <f t="shared" si="141"/>
        <v>4.1000004857778549</v>
      </c>
      <c r="O76" s="39">
        <f t="shared" si="141"/>
        <v>27.6999999769032</v>
      </c>
      <c r="P76" s="39">
        <f>J76*1000</f>
        <v>32.245082104736866</v>
      </c>
      <c r="Q76" s="39">
        <f>I76*1000</f>
        <v>28.001785705626276</v>
      </c>
      <c r="R76" s="40">
        <f>I76*100*(1/2.54)</f>
        <v>1.1024325080955224</v>
      </c>
      <c r="S76" s="40">
        <f t="shared" si="140"/>
        <v>1.2694914214463333</v>
      </c>
    </row>
    <row r="77" spans="1:19" x14ac:dyDescent="0.25">
      <c r="G77" s="14">
        <f>C76-C71</f>
        <v>-1.9999993965029716E-3</v>
      </c>
      <c r="H77" s="14">
        <f>D76-D71</f>
        <v>2.1099999954458326E-2</v>
      </c>
      <c r="I77" s="29">
        <f t="shared" ref="I77" si="142">(((H77)^2)+((G77)^2))^0.5</f>
        <v>2.1194574675235962E-2</v>
      </c>
      <c r="J77" s="14">
        <f>E76-E71</f>
        <v>1.4870719999862558E-2</v>
      </c>
      <c r="K77" t="s">
        <v>10</v>
      </c>
      <c r="L77">
        <f>ATAN2(H77,G77)</f>
        <v>-9.4504351008425261E-2</v>
      </c>
      <c r="M77">
        <f>DEGREES(L77)</f>
        <v>-5.4147004584056724</v>
      </c>
      <c r="N77" s="26">
        <f t="shared" si="141"/>
        <v>-1.9999993965029716</v>
      </c>
      <c r="O77" s="26">
        <f t="shared" si="141"/>
        <v>21.099999954458326</v>
      </c>
      <c r="P77" s="27">
        <f>J77*1000</f>
        <v>14.870719999862558</v>
      </c>
      <c r="Q77" s="27">
        <f>I77*1000</f>
        <v>21.194574675235963</v>
      </c>
      <c r="R77" s="6">
        <f t="shared" ref="R77" si="143">I77*100*(1/2.54)</f>
        <v>0.83443207382818729</v>
      </c>
      <c r="S77" s="4">
        <f>J77*100*(1/2.54)</f>
        <v>0.58546141731742352</v>
      </c>
    </row>
    <row r="79" spans="1:19" x14ac:dyDescent="0.25">
      <c r="A79" t="s">
        <v>23</v>
      </c>
      <c r="B79" s="5">
        <v>43535</v>
      </c>
      <c r="C79" s="14">
        <v>4263462.8636999996</v>
      </c>
      <c r="D79" s="14">
        <v>335326.42660000001</v>
      </c>
      <c r="E79" s="14">
        <v>1654.1797999999999</v>
      </c>
    </row>
    <row r="80" spans="1:19" x14ac:dyDescent="0.25">
      <c r="B80" s="5">
        <v>43452</v>
      </c>
      <c r="C80" s="14">
        <v>4263462.8711999999</v>
      </c>
      <c r="D80" s="14">
        <v>335326.41560000001</v>
      </c>
      <c r="E80" s="14">
        <v>1654.171</v>
      </c>
      <c r="G80" s="14">
        <f>C80-C79</f>
        <v>7.5000002980232239E-3</v>
      </c>
      <c r="H80" s="14">
        <f>D80-D79</f>
        <v>-1.0999999998603016E-2</v>
      </c>
      <c r="I80" s="29">
        <f t="shared" ref="I80:I84" si="144">(((H80)^2)+((G80)^2))^0.5</f>
        <v>1.3313527122427581E-2</v>
      </c>
      <c r="J80" s="14">
        <f>E80-E79</f>
        <v>-8.7999999998373823E-3</v>
      </c>
      <c r="K80" t="s">
        <v>10</v>
      </c>
      <c r="L80">
        <f t="shared" ref="L80:L85" si="145">ATAN2(H80,G80)</f>
        <v>2.5431737415570512</v>
      </c>
      <c r="M80">
        <f t="shared" ref="M80:M85" si="146">DEGREES(L80)</f>
        <v>145.71312195971342</v>
      </c>
      <c r="N80" s="23">
        <f t="shared" ref="N80:N82" si="147">H80*1000</f>
        <v>-10.999999998603016</v>
      </c>
      <c r="O80" s="23">
        <f t="shared" ref="O80:O82" si="148">I80*1000</f>
        <v>13.31352712242758</v>
      </c>
      <c r="P80" s="23">
        <f t="shared" ref="P80:P85" si="149">J80*1000</f>
        <v>-8.7999999998373823</v>
      </c>
      <c r="R80">
        <f t="shared" ref="R80" si="150">I80*100*(1/2.54)</f>
        <v>0.52415461111919603</v>
      </c>
      <c r="S80">
        <f t="shared" ref="S80" si="151">J80*100*(1/2.54)</f>
        <v>-0.34645669290698355</v>
      </c>
    </row>
    <row r="81" spans="1:19" x14ac:dyDescent="0.25">
      <c r="A81" t="s">
        <v>58</v>
      </c>
      <c r="B81" s="5">
        <v>43585</v>
      </c>
      <c r="C81" s="14">
        <v>4263462.8503</v>
      </c>
      <c r="D81" s="14">
        <v>335326.42940000002</v>
      </c>
      <c r="E81" s="14">
        <v>1654.1831</v>
      </c>
      <c r="G81" s="14">
        <f>C81-C80</f>
        <v>-2.0899999886751175E-2</v>
      </c>
      <c r="H81" s="14">
        <f>D81-D80</f>
        <v>1.3800000015180558E-2</v>
      </c>
      <c r="I81" s="29">
        <f t="shared" si="144"/>
        <v>2.5044959486594954E-2</v>
      </c>
      <c r="J81" s="14">
        <f>E81-E80</f>
        <v>1.2099999999918509E-2</v>
      </c>
      <c r="K81" t="s">
        <v>10</v>
      </c>
      <c r="L81">
        <f t="shared" si="145"/>
        <v>-0.9872233701254387</v>
      </c>
      <c r="M81">
        <f t="shared" si="146"/>
        <v>-56.563732544869197</v>
      </c>
      <c r="N81" s="23">
        <f t="shared" si="147"/>
        <v>13.800000015180558</v>
      </c>
      <c r="O81" s="23">
        <f t="shared" si="148"/>
        <v>25.044959486594955</v>
      </c>
      <c r="P81" s="23">
        <f t="shared" si="149"/>
        <v>12.099999999918509</v>
      </c>
      <c r="R81">
        <f>I81*100*(1/2.54)</f>
        <v>0.98602202703129727</v>
      </c>
      <c r="S81">
        <f>J81*100*(1/2.54)</f>
        <v>0.47637795275269718</v>
      </c>
    </row>
    <row r="82" spans="1:19" x14ac:dyDescent="0.25">
      <c r="B82" s="5">
        <v>43621</v>
      </c>
      <c r="C82">
        <v>4263462.8550000004</v>
      </c>
      <c r="D82">
        <v>335326.4253</v>
      </c>
      <c r="E82" s="14">
        <v>1654.2071000000001</v>
      </c>
      <c r="G82" s="14">
        <f>C82-C81</f>
        <v>4.7000003978610039E-3</v>
      </c>
      <c r="H82" s="14">
        <f>D82-D81</f>
        <v>-4.1000000201165676E-3</v>
      </c>
      <c r="I82" s="29">
        <f t="shared" si="144"/>
        <v>6.2369867648448193E-3</v>
      </c>
      <c r="J82" s="14">
        <f>E82-E81</f>
        <v>2.4000000000114596E-2</v>
      </c>
      <c r="K82" t="s">
        <v>10</v>
      </c>
      <c r="L82">
        <f t="shared" si="145"/>
        <v>2.2881179924309478</v>
      </c>
      <c r="M82">
        <f t="shared" si="146"/>
        <v>131.09950399424017</v>
      </c>
      <c r="N82" s="23">
        <f t="shared" si="147"/>
        <v>-4.1000000201165676</v>
      </c>
      <c r="O82" s="23">
        <f t="shared" si="148"/>
        <v>6.2369867648448194</v>
      </c>
      <c r="P82" s="23">
        <f t="shared" si="149"/>
        <v>24.000000000114596</v>
      </c>
      <c r="R82">
        <f>I82*100*(1/2.54)</f>
        <v>0.24555066003326059</v>
      </c>
      <c r="S82">
        <f>J82*100*(1/2.54)</f>
        <v>0.94488188976829113</v>
      </c>
    </row>
    <row r="83" spans="1:19" x14ac:dyDescent="0.25">
      <c r="A83" t="s">
        <v>169</v>
      </c>
      <c r="B83" s="5">
        <v>43621</v>
      </c>
      <c r="C83">
        <v>4263462.8551000003</v>
      </c>
      <c r="D83">
        <v>335326.4253</v>
      </c>
      <c r="E83" s="14">
        <v>1654.1917951600001</v>
      </c>
      <c r="G83" s="14">
        <f>C83-C82</f>
        <v>9.999983012676239E-5</v>
      </c>
      <c r="H83" s="14">
        <f>D83-D82</f>
        <v>0</v>
      </c>
      <c r="I83" s="29">
        <f t="shared" si="144"/>
        <v>9.999983012676239E-5</v>
      </c>
      <c r="J83" s="14">
        <f>E83-E82</f>
        <v>-1.5304839999998876E-2</v>
      </c>
      <c r="K83" t="s">
        <v>10</v>
      </c>
      <c r="L83">
        <f t="shared" si="145"/>
        <v>1.5707963267948966</v>
      </c>
      <c r="M83">
        <f t="shared" si="146"/>
        <v>90</v>
      </c>
      <c r="N83" s="39">
        <f t="shared" ref="N83:O85" si="152">G83*1000</f>
        <v>9.999983012676239E-2</v>
      </c>
      <c r="O83" s="39">
        <f t="shared" si="152"/>
        <v>0</v>
      </c>
      <c r="P83" s="39">
        <f t="shared" si="149"/>
        <v>-15.304839999998876</v>
      </c>
      <c r="Q83" s="39">
        <f>I83*1000</f>
        <v>9.999983012676239E-2</v>
      </c>
      <c r="R83" s="40">
        <f>I83*100*(1/2.54)</f>
        <v>3.9370011860930072E-3</v>
      </c>
      <c r="S83" s="40">
        <f t="shared" ref="S83:S84" si="153">J83*100*(1/2.54)</f>
        <v>-0.60255275590546753</v>
      </c>
    </row>
    <row r="84" spans="1:19" x14ac:dyDescent="0.25">
      <c r="A84" t="s">
        <v>199</v>
      </c>
      <c r="B84" s="5">
        <v>43788</v>
      </c>
      <c r="C84" s="14">
        <v>4263462.8583000004</v>
      </c>
      <c r="D84">
        <v>335326.44319999998</v>
      </c>
      <c r="E84" s="14">
        <v>1654.20327772</v>
      </c>
      <c r="G84" s="14">
        <f>C84-C83</f>
        <v>3.2000001519918442E-3</v>
      </c>
      <c r="H84" s="14">
        <f>D84-D83</f>
        <v>1.7899999977089465E-2</v>
      </c>
      <c r="I84" s="29">
        <f t="shared" si="144"/>
        <v>1.8183783988833309E-2</v>
      </c>
      <c r="J84" s="14">
        <f>E84-E83</f>
        <v>1.1482559999876685E-2</v>
      </c>
      <c r="K84" t="s">
        <v>10</v>
      </c>
      <c r="L84">
        <f t="shared" si="145"/>
        <v>0.17690221331878975</v>
      </c>
      <c r="M84">
        <f t="shared" si="146"/>
        <v>10.135750209689633</v>
      </c>
      <c r="N84" s="39">
        <f t="shared" si="152"/>
        <v>3.2000001519918442</v>
      </c>
      <c r="O84" s="39">
        <f t="shared" si="152"/>
        <v>17.899999977089465</v>
      </c>
      <c r="P84" s="39">
        <f t="shared" si="149"/>
        <v>11.482559999876685</v>
      </c>
      <c r="Q84" s="39">
        <f>I84*1000</f>
        <v>18.183783988833309</v>
      </c>
      <c r="R84" s="40">
        <f>I84*100*(1/2.54)</f>
        <v>0.71589700743438212</v>
      </c>
      <c r="S84" s="40">
        <f t="shared" si="153"/>
        <v>0.4520692913337277</v>
      </c>
    </row>
    <row r="85" spans="1:19" x14ac:dyDescent="0.25">
      <c r="G85" s="14">
        <f>C84-C79</f>
        <v>-5.3999992087483406E-3</v>
      </c>
      <c r="H85" s="14">
        <f>D84-D79</f>
        <v>1.6599999973550439E-2</v>
      </c>
      <c r="I85" s="29">
        <f t="shared" ref="I85" si="154">(((H85)^2)+((G85)^2))^0.5</f>
        <v>1.7456230709301402E-2</v>
      </c>
      <c r="J85" s="14">
        <f>E84-E79</f>
        <v>2.3477720000073532E-2</v>
      </c>
      <c r="K85" t="s">
        <v>10</v>
      </c>
      <c r="L85">
        <f t="shared" si="145"/>
        <v>-0.31450426178104635</v>
      </c>
      <c r="M85">
        <f t="shared" si="146"/>
        <v>-18.019766838931556</v>
      </c>
      <c r="N85" s="26">
        <f t="shared" si="152"/>
        <v>-5.3999992087483406</v>
      </c>
      <c r="O85" s="26">
        <f t="shared" si="152"/>
        <v>16.599999973550439</v>
      </c>
      <c r="P85" s="27">
        <f t="shared" si="149"/>
        <v>23.477720000073532</v>
      </c>
      <c r="Q85" s="27">
        <f>I85*1000</f>
        <v>17.456230709301401</v>
      </c>
      <c r="R85" s="6">
        <f t="shared" ref="R85" si="155">I85*100*(1/2.54)</f>
        <v>0.68725317753155113</v>
      </c>
      <c r="S85" s="4">
        <f>J85*100*(1/2.54)</f>
        <v>0.92431968504226492</v>
      </c>
    </row>
    <row r="87" spans="1:19" x14ac:dyDescent="0.25">
      <c r="A87" t="s">
        <v>24</v>
      </c>
      <c r="B87" s="5">
        <v>43536</v>
      </c>
      <c r="C87" s="14">
        <v>4263114.7407</v>
      </c>
      <c r="D87" s="14">
        <v>335506.18290000001</v>
      </c>
      <c r="E87" s="14">
        <v>1686.9422</v>
      </c>
    </row>
    <row r="88" spans="1:19" x14ac:dyDescent="0.25">
      <c r="B88" s="5">
        <v>43452</v>
      </c>
      <c r="C88" s="14">
        <v>4263114.7468999997</v>
      </c>
      <c r="D88" s="14">
        <v>335506.16889999999</v>
      </c>
      <c r="E88" s="14">
        <v>1686.9260999999999</v>
      </c>
      <c r="G88" s="14">
        <f>C88-C87</f>
        <v>6.199999712407589E-3</v>
      </c>
      <c r="H88" s="14">
        <f>D88-D87</f>
        <v>-1.4000000024680048E-2</v>
      </c>
      <c r="I88" s="29">
        <f t="shared" ref="I88:I92" si="156">(((H88)^2)+((G88)^2))^0.5</f>
        <v>1.5311433542451064E-2</v>
      </c>
      <c r="J88" s="14">
        <f>E88-E87</f>
        <v>-1.6100000000051296E-2</v>
      </c>
      <c r="K88" t="s">
        <v>10</v>
      </c>
      <c r="L88">
        <f>ATAN2(H88,G88)</f>
        <v>2.7246946010066782</v>
      </c>
      <c r="M88">
        <f>DEGREES(L88)</f>
        <v>156.11350109976445</v>
      </c>
      <c r="N88" s="23">
        <f t="shared" ref="N88:N90" si="157">H88*1000</f>
        <v>-14.000000024680048</v>
      </c>
      <c r="O88" s="23">
        <f t="shared" ref="O88:O90" si="158">I88*1000</f>
        <v>15.311433542451065</v>
      </c>
      <c r="P88" s="23">
        <f>J88*1000</f>
        <v>-16.100000000051296</v>
      </c>
      <c r="R88">
        <f t="shared" ref="R88" si="159">I88*100*(1/2.54)</f>
        <v>0.60281234419098673</v>
      </c>
      <c r="S88">
        <f t="shared" ref="S88" si="160">J88*100*(1/2.54)</f>
        <v>-0.63385826771855491</v>
      </c>
    </row>
    <row r="89" spans="1:19" x14ac:dyDescent="0.25">
      <c r="A89" t="s">
        <v>58</v>
      </c>
      <c r="B89" s="5">
        <v>43585</v>
      </c>
      <c r="C89" s="14">
        <v>4263114.7275</v>
      </c>
      <c r="D89" s="14">
        <v>335506.18650000001</v>
      </c>
      <c r="E89" s="14">
        <v>1686.9460999999999</v>
      </c>
      <c r="G89" s="14">
        <f>C89-C88</f>
        <v>-1.9399999640882015E-2</v>
      </c>
      <c r="H89" s="14">
        <f>D89-D88</f>
        <v>1.760000002104789E-2</v>
      </c>
      <c r="I89" s="29">
        <f t="shared" si="156"/>
        <v>2.6193892166058635E-2</v>
      </c>
      <c r="J89" s="14">
        <f>E89-E88</f>
        <v>1.999999999998181E-2</v>
      </c>
      <c r="K89" t="s">
        <v>10</v>
      </c>
      <c r="L89">
        <f t="shared" ref="L89" si="161">ATAN2(H89,G89)</f>
        <v>-0.83400847787229482</v>
      </c>
      <c r="M89">
        <f t="shared" ref="M89" si="162">DEGREES(L89)</f>
        <v>-47.785165860212402</v>
      </c>
      <c r="N89" s="23">
        <f t="shared" si="157"/>
        <v>17.60000002104789</v>
      </c>
      <c r="O89" s="23">
        <f t="shared" si="158"/>
        <v>26.193892166058635</v>
      </c>
      <c r="P89" s="23">
        <f>J89*1000</f>
        <v>19.99999999998181</v>
      </c>
      <c r="R89">
        <f t="shared" ref="R89:S89" si="163">I89*100*(1/2.54)</f>
        <v>1.0312555970889226</v>
      </c>
      <c r="S89">
        <f t="shared" si="163"/>
        <v>0.78740157480243345</v>
      </c>
    </row>
    <row r="90" spans="1:19" x14ac:dyDescent="0.25">
      <c r="B90" s="5">
        <v>43621</v>
      </c>
      <c r="C90">
        <v>4263114.7363</v>
      </c>
      <c r="D90">
        <v>335506.1741</v>
      </c>
      <c r="E90" s="14">
        <v>1686.9413</v>
      </c>
      <c r="G90" s="14">
        <f>C90-C89</f>
        <v>8.7999999523162842E-3</v>
      </c>
      <c r="H90" s="14">
        <f>D90-D89</f>
        <v>-1.2400000006891787E-2</v>
      </c>
      <c r="I90" s="29">
        <f t="shared" si="156"/>
        <v>1.5205262225022064E-2</v>
      </c>
      <c r="J90" s="14">
        <f>E90-E89</f>
        <v>-4.7999999999319698E-3</v>
      </c>
      <c r="K90" t="s">
        <v>10</v>
      </c>
      <c r="L90">
        <f t="shared" ref="L90" si="164">ATAN2(H90,G90)</f>
        <v>2.5244012648691792</v>
      </c>
      <c r="M90">
        <f t="shared" ref="M90" si="165">DEGREES(L90)</f>
        <v>144.63753827449062</v>
      </c>
      <c r="N90" s="23">
        <f t="shared" si="157"/>
        <v>-12.400000006891787</v>
      </c>
      <c r="O90" s="23">
        <f t="shared" si="158"/>
        <v>15.205262225022064</v>
      </c>
      <c r="P90" s="23">
        <f t="shared" ref="P90" si="166">J90*1000</f>
        <v>-4.7999999999319698</v>
      </c>
      <c r="R90">
        <f t="shared" ref="R90" si="167">I90*100*(1/2.54)</f>
        <v>0.5986323710638608</v>
      </c>
      <c r="S90">
        <f t="shared" ref="S90:S92" si="168">J90*100*(1/2.54)</f>
        <v>-0.18897637795007755</v>
      </c>
    </row>
    <row r="91" spans="1:19" x14ac:dyDescent="0.25">
      <c r="A91" t="s">
        <v>169</v>
      </c>
      <c r="B91" s="5">
        <v>43621</v>
      </c>
      <c r="C91">
        <v>4263114.7361000003</v>
      </c>
      <c r="D91">
        <v>335506.17420000001</v>
      </c>
      <c r="E91" s="14">
        <v>1686.9322245599999</v>
      </c>
      <c r="G91" s="14">
        <f>C91-C90</f>
        <v>-1.9999966025352478E-4</v>
      </c>
      <c r="H91" s="14">
        <f>D91-D90</f>
        <v>1.0000000474974513E-4</v>
      </c>
      <c r="I91" s="29">
        <f t="shared" si="156"/>
        <v>2.2360649599569864E-4</v>
      </c>
      <c r="J91" s="14">
        <f>E91-E90</f>
        <v>-9.0754400000605528E-3</v>
      </c>
      <c r="K91" t="s">
        <v>10</v>
      </c>
      <c r="L91">
        <f>ATAN2(H91,G91)</f>
        <v>-1.1071480193012169</v>
      </c>
      <c r="M91">
        <f>DEGREES(L91)</f>
        <v>-63.434908802228335</v>
      </c>
      <c r="N91" s="39">
        <f t="shared" ref="N91:O93" si="169">G91*1000</f>
        <v>-0.19999966025352478</v>
      </c>
      <c r="O91" s="39">
        <f t="shared" si="169"/>
        <v>0.10000000474974513</v>
      </c>
      <c r="P91" s="39">
        <f>J91*1000</f>
        <v>-9.0754400000605528</v>
      </c>
      <c r="Q91" s="39">
        <f>I91*1000</f>
        <v>0.22360649599569865</v>
      </c>
      <c r="R91" s="40">
        <f>I91*100*(1/2.54)</f>
        <v>8.8034053541613637E-3</v>
      </c>
      <c r="S91" s="40">
        <f t="shared" si="168"/>
        <v>-0.35730078740395876</v>
      </c>
    </row>
    <row r="92" spans="1:19" x14ac:dyDescent="0.25">
      <c r="A92" t="s">
        <v>199</v>
      </c>
      <c r="B92" s="5">
        <v>43788</v>
      </c>
      <c r="C92" s="14">
        <v>4263114.7374</v>
      </c>
      <c r="D92">
        <v>335506.20059999998</v>
      </c>
      <c r="E92" s="14">
        <v>1686.97037424</v>
      </c>
      <c r="G92" s="14">
        <f>C92-C91</f>
        <v>1.2999996542930603E-3</v>
      </c>
      <c r="H92" s="14">
        <f>D92-D91</f>
        <v>2.6399999973364174E-2</v>
      </c>
      <c r="I92" s="29">
        <f t="shared" si="156"/>
        <v>2.6431988152516836E-2</v>
      </c>
      <c r="J92" s="14">
        <f>E92-E91</f>
        <v>3.8149680000060471E-2</v>
      </c>
      <c r="K92" t="s">
        <v>10</v>
      </c>
      <c r="L92">
        <f>ATAN2(H92,G92)</f>
        <v>4.9202667756676303E-2</v>
      </c>
      <c r="M92">
        <f>DEGREES(L92)</f>
        <v>2.8191052032419703</v>
      </c>
      <c r="N92" s="39">
        <f t="shared" si="169"/>
        <v>1.2999996542930603</v>
      </c>
      <c r="O92" s="39">
        <f t="shared" si="169"/>
        <v>26.399999973364174</v>
      </c>
      <c r="P92" s="39">
        <f>J92*1000</f>
        <v>38.149680000060471</v>
      </c>
      <c r="Q92" s="39">
        <f>I92*1000</f>
        <v>26.431988152516837</v>
      </c>
      <c r="R92" s="40">
        <f>I92*100*(1/2.54)</f>
        <v>1.0406294548234973</v>
      </c>
      <c r="S92" s="40">
        <f t="shared" si="168"/>
        <v>1.5019559055141916</v>
      </c>
    </row>
    <row r="93" spans="1:19" x14ac:dyDescent="0.25">
      <c r="G93" s="14">
        <f>C92-C87</f>
        <v>-3.2999999821186066E-3</v>
      </c>
      <c r="H93" s="14">
        <f>D92-D87</f>
        <v>1.7699999967589974E-2</v>
      </c>
      <c r="I93" s="29">
        <f t="shared" ref="I93" si="170">(((H93)^2)+((G93)^2))^0.5</f>
        <v>1.8004999270610035E-2</v>
      </c>
      <c r="J93" s="14">
        <f>E92-E87</f>
        <v>2.8174239999998463E-2</v>
      </c>
      <c r="K93" t="s">
        <v>10</v>
      </c>
      <c r="L93">
        <f>ATAN2(H93,G93)</f>
        <v>-0.18432440825330632</v>
      </c>
      <c r="M93">
        <f>DEGREES(L93)</f>
        <v>-10.56101065416081</v>
      </c>
      <c r="N93" s="26">
        <f t="shared" si="169"/>
        <v>-3.2999999821186066</v>
      </c>
      <c r="O93" s="26">
        <f t="shared" si="169"/>
        <v>17.699999967589974</v>
      </c>
      <c r="P93" s="27">
        <f>J93*1000</f>
        <v>28.174239999998463</v>
      </c>
      <c r="Q93" s="27">
        <f>I93*1000</f>
        <v>18.004999270610035</v>
      </c>
      <c r="R93" s="6">
        <f t="shared" ref="R93" si="171">I93*100*(1/2.54)</f>
        <v>0.70885823900039502</v>
      </c>
      <c r="S93" s="4">
        <f>J93*100*(1/2.54)</f>
        <v>1.1092220472440339</v>
      </c>
    </row>
    <row r="95" spans="1:19" x14ac:dyDescent="0.25">
      <c r="A95" t="s">
        <v>25</v>
      </c>
      <c r="B95" s="5">
        <v>43536</v>
      </c>
      <c r="C95" s="14">
        <v>4262950.5531000001</v>
      </c>
      <c r="D95">
        <v>335966.90409999999</v>
      </c>
      <c r="E95" s="14">
        <v>1711.5758000000001</v>
      </c>
    </row>
    <row r="96" spans="1:19" x14ac:dyDescent="0.25">
      <c r="B96" s="5">
        <v>43452</v>
      </c>
      <c r="C96" s="14">
        <v>4262950.5730999997</v>
      </c>
      <c r="D96" s="14">
        <v>335966.88549999997</v>
      </c>
      <c r="E96" s="14">
        <v>1711.5545999999999</v>
      </c>
      <c r="G96" s="14">
        <f>C96-C95</f>
        <v>1.9999999552965164E-2</v>
      </c>
      <c r="H96" s="14">
        <f>D96-D95</f>
        <v>-1.8600000010337681E-2</v>
      </c>
      <c r="I96" s="29">
        <f t="shared" ref="I96:I100" si="172">(((H96)^2)+((G96)^2))^0.5</f>
        <v>2.7312267985342566E-2</v>
      </c>
      <c r="J96" s="14">
        <f>E96-E95</f>
        <v>-2.1200000000135333E-2</v>
      </c>
      <c r="K96" t="s">
        <v>10</v>
      </c>
      <c r="L96">
        <f>ATAN2(H96,G96)</f>
        <v>2.3199409628245848</v>
      </c>
      <c r="M96">
        <f>DEGREES(L96)</f>
        <v>132.92282588936533</v>
      </c>
      <c r="N96" s="23">
        <f t="shared" ref="N96:N98" si="173">H96*1000</f>
        <v>-18.600000010337681</v>
      </c>
      <c r="O96" s="23">
        <f t="shared" ref="O96:O98" si="174">I96*1000</f>
        <v>27.312267985342565</v>
      </c>
      <c r="P96" s="23">
        <f t="shared" ref="P96:P101" si="175">J96*1000</f>
        <v>-21.200000000135333</v>
      </c>
      <c r="R96">
        <f t="shared" ref="R96" si="176">I96*100*(1/2.54)</f>
        <v>1.075286141155219</v>
      </c>
      <c r="S96">
        <f t="shared" ref="S96" si="177">J96*100*(1/2.54)</f>
        <v>-0.83464566929666661</v>
      </c>
    </row>
    <row r="97" spans="1:19" x14ac:dyDescent="0.25">
      <c r="A97" t="s">
        <v>58</v>
      </c>
      <c r="B97" s="5">
        <v>43585</v>
      </c>
      <c r="C97" s="14">
        <v>4262950.5476000002</v>
      </c>
      <c r="D97" s="14">
        <v>335966.91029999999</v>
      </c>
      <c r="E97" s="14">
        <v>1711.5771999999999</v>
      </c>
      <c r="G97" s="14">
        <f>C97-C96</f>
        <v>-2.5499999523162842E-2</v>
      </c>
      <c r="H97" s="14">
        <f>D97-D96</f>
        <v>2.4800000013783574E-2</v>
      </c>
      <c r="I97" s="29">
        <f t="shared" si="172"/>
        <v>3.5570914752996868E-2</v>
      </c>
      <c r="J97" s="14">
        <f>E97-E96</f>
        <v>2.2600000000011278E-2</v>
      </c>
      <c r="K97" t="s">
        <v>10</v>
      </c>
      <c r="L97">
        <f t="shared" ref="L97:L98" si="178">ATAN2(H97,G97)</f>
        <v>-0.79931375647367364</v>
      </c>
      <c r="M97">
        <f t="shared" ref="M97:M98" si="179">DEGREES(L97)</f>
        <v>-45.797304752689186</v>
      </c>
      <c r="N97" s="23">
        <f t="shared" si="173"/>
        <v>24.800000013783574</v>
      </c>
      <c r="O97" s="23">
        <f t="shared" si="174"/>
        <v>35.57091475299687</v>
      </c>
      <c r="P97" s="23">
        <f t="shared" si="175"/>
        <v>22.600000000011278</v>
      </c>
      <c r="R97">
        <f t="shared" ref="R97:S100" si="180">I97*100*(1/2.54)</f>
        <v>1.4004297146849161</v>
      </c>
      <c r="S97">
        <f t="shared" si="180"/>
        <v>0.88976377952800301</v>
      </c>
    </row>
    <row r="98" spans="1:19" x14ac:dyDescent="0.25">
      <c r="B98" s="5">
        <v>43621</v>
      </c>
      <c r="C98">
        <v>4262950.5477</v>
      </c>
      <c r="D98">
        <v>335966.90240000002</v>
      </c>
      <c r="E98" s="14">
        <v>1711.5664999999999</v>
      </c>
      <c r="G98" s="14">
        <f>C98-C97</f>
        <v>9.999983012676239E-5</v>
      </c>
      <c r="H98" s="14">
        <f>D98-D97</f>
        <v>-7.8999999677762389E-3</v>
      </c>
      <c r="I98" s="29">
        <f t="shared" si="172"/>
        <v>7.9006328516701731E-3</v>
      </c>
      <c r="J98" s="14">
        <f>E98-E97</f>
        <v>-1.0700000000042564E-2</v>
      </c>
      <c r="K98" t="s">
        <v>10</v>
      </c>
      <c r="L98">
        <f t="shared" si="178"/>
        <v>3.1289351232036138</v>
      </c>
      <c r="M98">
        <f t="shared" si="179"/>
        <v>179.27477692981333</v>
      </c>
      <c r="N98" s="23">
        <f t="shared" si="173"/>
        <v>-7.8999999677762389</v>
      </c>
      <c r="O98" s="23">
        <f t="shared" si="174"/>
        <v>7.9006328516701734</v>
      </c>
      <c r="P98" s="23">
        <f t="shared" si="175"/>
        <v>-10.700000000042564</v>
      </c>
      <c r="R98">
        <f t="shared" si="180"/>
        <v>0.31104853746732963</v>
      </c>
      <c r="S98">
        <f t="shared" si="180"/>
        <v>-0.42125984252136078</v>
      </c>
    </row>
    <row r="99" spans="1:19" x14ac:dyDescent="0.25">
      <c r="A99" t="s">
        <v>169</v>
      </c>
      <c r="B99" s="5">
        <v>43621</v>
      </c>
      <c r="C99">
        <v>4262950.5473999996</v>
      </c>
      <c r="D99">
        <v>335966.90250000003</v>
      </c>
      <c r="E99" s="14">
        <v>1711.5572626399999</v>
      </c>
      <c r="G99" s="14">
        <f>C99-C98</f>
        <v>-3.0000042170286179E-4</v>
      </c>
      <c r="H99" s="14">
        <f>D99-D98</f>
        <v>1.0000000474974513E-4</v>
      </c>
      <c r="I99" s="29">
        <f t="shared" si="172"/>
        <v>3.1622816758132717E-4</v>
      </c>
      <c r="J99" s="14">
        <f>E99-E98</f>
        <v>-9.2373600000428269E-3</v>
      </c>
      <c r="K99" t="s">
        <v>10</v>
      </c>
      <c r="L99">
        <f>ATAN2(H99,G99)</f>
        <v>-1.2490461798513635</v>
      </c>
      <c r="M99">
        <f>DEGREES(L99)</f>
        <v>-71.565074522421483</v>
      </c>
      <c r="N99" s="39">
        <f t="shared" ref="N99:O101" si="181">G99*1000</f>
        <v>-0.30000042170286179</v>
      </c>
      <c r="O99" s="39">
        <f t="shared" si="181"/>
        <v>0.10000000474974513</v>
      </c>
      <c r="P99" s="39">
        <f t="shared" si="175"/>
        <v>-9.2373600000428269</v>
      </c>
      <c r="Q99" s="39">
        <f>I99*1000</f>
        <v>0.31622816758132716</v>
      </c>
      <c r="R99" s="40">
        <f>I99*100*(1/2.54)</f>
        <v>1.2449927857532564E-2</v>
      </c>
      <c r="S99" s="40">
        <f t="shared" si="180"/>
        <v>-0.36367559055286719</v>
      </c>
    </row>
    <row r="100" spans="1:19" x14ac:dyDescent="0.25">
      <c r="A100" t="s">
        <v>199</v>
      </c>
      <c r="B100" s="5">
        <v>43788</v>
      </c>
      <c r="C100" s="14">
        <v>4262950.5536000002</v>
      </c>
      <c r="D100">
        <v>335966.92839999998</v>
      </c>
      <c r="E100" s="14">
        <v>1711.5940255999999</v>
      </c>
      <c r="G100" s="14">
        <f>C100-C99</f>
        <v>6.2000006437301636E-3</v>
      </c>
      <c r="H100" s="14">
        <f>D100-D99</f>
        <v>2.5899999949615449E-2</v>
      </c>
      <c r="I100" s="29">
        <f t="shared" si="172"/>
        <v>2.6631748072034903E-2</v>
      </c>
      <c r="J100" s="14">
        <f>E100-E99</f>
        <v>3.6762960000032763E-2</v>
      </c>
      <c r="K100" t="s">
        <v>10</v>
      </c>
      <c r="L100">
        <f>ATAN2(H100,G100)</f>
        <v>0.23496080727640759</v>
      </c>
      <c r="M100">
        <f>DEGREES(L100)</f>
        <v>13.462262607924877</v>
      </c>
      <c r="N100" s="39">
        <f t="shared" si="181"/>
        <v>6.2000006437301636</v>
      </c>
      <c r="O100" s="39">
        <f t="shared" si="181"/>
        <v>25.899999949615449</v>
      </c>
      <c r="P100" s="39">
        <f t="shared" si="175"/>
        <v>36.762960000032763</v>
      </c>
      <c r="Q100" s="39">
        <f>I100*1000</f>
        <v>26.631748072034902</v>
      </c>
      <c r="R100" s="40">
        <f>I100*100*(1/2.54)</f>
        <v>1.0484940185840512</v>
      </c>
      <c r="S100" s="40">
        <f t="shared" si="180"/>
        <v>1.4473606299225497</v>
      </c>
    </row>
    <row r="101" spans="1:19" x14ac:dyDescent="0.25">
      <c r="G101" s="14">
        <f>C100-C95</f>
        <v>5.0000008195638657E-4</v>
      </c>
      <c r="H101" s="14">
        <f>D100-D95</f>
        <v>2.4299999990034848E-2</v>
      </c>
      <c r="I101" s="29">
        <f t="shared" ref="I101" si="182">(((H101)^2)+((G101)^2))^0.5</f>
        <v>2.4305143480293428E-2</v>
      </c>
      <c r="J101" s="14">
        <f>E100-E95</f>
        <v>1.8225599999823316E-2</v>
      </c>
      <c r="K101" t="s">
        <v>10</v>
      </c>
      <c r="L101">
        <f>ATAN2(H101,G101)</f>
        <v>2.0573231982724191E-2</v>
      </c>
      <c r="M101">
        <f>DEGREES(L101)</f>
        <v>1.1787593635536586</v>
      </c>
      <c r="N101" s="26">
        <f t="shared" si="181"/>
        <v>0.50000008195638657</v>
      </c>
      <c r="O101" s="26">
        <f t="shared" si="181"/>
        <v>24.299999990034848</v>
      </c>
      <c r="P101" s="27">
        <f t="shared" si="175"/>
        <v>18.225599999823316</v>
      </c>
      <c r="Q101" s="27">
        <f>I101*1000</f>
        <v>24.305143480293427</v>
      </c>
      <c r="R101" s="6">
        <f t="shared" ref="R101" si="183">I101*100*(1/2.54)</f>
        <v>0.95689541260997735</v>
      </c>
      <c r="S101" s="4">
        <f>J101*100*(1/2.54)</f>
        <v>0.71754330707965808</v>
      </c>
    </row>
    <row r="103" spans="1:19" x14ac:dyDescent="0.25">
      <c r="A103" t="s">
        <v>26</v>
      </c>
      <c r="B103" s="5">
        <v>43536</v>
      </c>
      <c r="C103" s="14">
        <v>4262909.8388</v>
      </c>
      <c r="D103" s="14">
        <v>337442.89669999998</v>
      </c>
      <c r="E103" s="14">
        <v>1796.2181</v>
      </c>
    </row>
    <row r="104" spans="1:19" x14ac:dyDescent="0.25">
      <c r="B104" s="5">
        <v>43452</v>
      </c>
      <c r="C104" s="14">
        <v>4262909.8563999999</v>
      </c>
      <c r="D104" s="14">
        <v>337442.88329999999</v>
      </c>
      <c r="E104" s="14">
        <v>1796.1919</v>
      </c>
      <c r="G104" s="14">
        <f>C104-C103</f>
        <v>1.7599999904632568E-2</v>
      </c>
      <c r="H104" s="14">
        <f>D104-D103</f>
        <v>-1.3399999996181577E-2</v>
      </c>
      <c r="I104" s="29">
        <f t="shared" ref="I104:I108" si="184">(((H104)^2)+((G104)^2))^0.5</f>
        <v>2.2120578576084595E-2</v>
      </c>
      <c r="J104" s="14">
        <f>E104-E103</f>
        <v>-2.6200000000017099E-2</v>
      </c>
      <c r="K104" t="s">
        <v>10</v>
      </c>
      <c r="L104">
        <f>ATAN2(H104,G104)</f>
        <v>2.2215305849736295</v>
      </c>
      <c r="M104">
        <f>DEGREES(L104)</f>
        <v>127.28432657821787</v>
      </c>
      <c r="N104" s="23">
        <f t="shared" ref="N104:N106" si="185">H104*1000</f>
        <v>-13.399999996181577</v>
      </c>
      <c r="O104" s="23">
        <f t="shared" ref="O104:O106" si="186">I104*1000</f>
        <v>22.120578576084593</v>
      </c>
      <c r="P104" s="23">
        <f t="shared" ref="P104:P109" si="187">J104*1000</f>
        <v>-26.200000000017099</v>
      </c>
      <c r="R104">
        <f t="shared" ref="R104" si="188">I104*100*(1/2.54)</f>
        <v>0.87088892031829113</v>
      </c>
      <c r="S104">
        <f t="shared" ref="S104" si="189">J104*100*(1/2.54)</f>
        <v>-1.0314960629927992</v>
      </c>
    </row>
    <row r="105" spans="1:19" x14ac:dyDescent="0.25">
      <c r="A105" t="s">
        <v>58</v>
      </c>
      <c r="B105" s="5">
        <v>43585</v>
      </c>
      <c r="C105" s="14">
        <v>4262909.8311000001</v>
      </c>
      <c r="D105" s="14">
        <v>337442.9019</v>
      </c>
      <c r="E105" s="14">
        <v>1796.2106000000001</v>
      </c>
      <c r="G105" s="14">
        <f>C105-C104</f>
        <v>-2.5299999862909317E-2</v>
      </c>
      <c r="H105" s="14">
        <f>D105-D104</f>
        <v>1.8600000010337681E-2</v>
      </c>
      <c r="I105" s="29">
        <f t="shared" si="184"/>
        <v>3.1401432983986149E-2</v>
      </c>
      <c r="J105" s="14">
        <f>E105-E104</f>
        <v>1.8700000000080763E-2</v>
      </c>
      <c r="K105" t="s">
        <v>10</v>
      </c>
      <c r="L105">
        <f t="shared" ref="L105:L106" si="190">ATAN2(H105,G105)</f>
        <v>-0.93684906458800499</v>
      </c>
      <c r="M105">
        <f t="shared" ref="M105:M106" si="191">DEGREES(L105)</f>
        <v>-53.677497441671754</v>
      </c>
      <c r="N105" s="23">
        <f t="shared" si="185"/>
        <v>18.600000010337681</v>
      </c>
      <c r="O105" s="23">
        <f t="shared" si="186"/>
        <v>31.401432983986151</v>
      </c>
      <c r="P105" s="23">
        <f t="shared" si="187"/>
        <v>18.700000000080763</v>
      </c>
      <c r="R105">
        <f t="shared" ref="R105:S108" si="192">I105*100*(1/2.54)</f>
        <v>1.2362768891333129</v>
      </c>
      <c r="S105">
        <f t="shared" si="192"/>
        <v>0.73622047244412447</v>
      </c>
    </row>
    <row r="106" spans="1:19" x14ac:dyDescent="0.25">
      <c r="B106" s="5">
        <v>43622</v>
      </c>
      <c r="C106">
        <v>4262909.8328999998</v>
      </c>
      <c r="D106">
        <v>337442.8934</v>
      </c>
      <c r="E106" s="14">
        <v>1796.213</v>
      </c>
      <c r="G106" s="14">
        <f>C106-C105</f>
        <v>1.7999997362494469E-3</v>
      </c>
      <c r="H106" s="14">
        <f>D106-D105</f>
        <v>-8.4999999962747097E-3</v>
      </c>
      <c r="I106" s="29">
        <f t="shared" si="184"/>
        <v>8.6884980858125387E-3</v>
      </c>
      <c r="J106" s="14">
        <f>E106-E105</f>
        <v>2.3999999998522981E-3</v>
      </c>
      <c r="K106" t="s">
        <v>10</v>
      </c>
      <c r="L106">
        <f t="shared" si="190"/>
        <v>2.9329109208636446</v>
      </c>
      <c r="M106">
        <f t="shared" si="191"/>
        <v>168.04341745331462</v>
      </c>
      <c r="N106" s="23">
        <f t="shared" si="185"/>
        <v>-8.4999999962747097</v>
      </c>
      <c r="O106" s="23">
        <f t="shared" si="186"/>
        <v>8.6884980858125385</v>
      </c>
      <c r="P106" s="23">
        <f t="shared" si="187"/>
        <v>2.3999999998522981</v>
      </c>
      <c r="R106">
        <f t="shared" si="192"/>
        <v>0.34206685377214713</v>
      </c>
      <c r="S106">
        <f t="shared" si="192"/>
        <v>9.4488188970562909E-2</v>
      </c>
    </row>
    <row r="107" spans="1:19" x14ac:dyDescent="0.25">
      <c r="A107" t="s">
        <v>169</v>
      </c>
      <c r="B107" s="5">
        <v>43622</v>
      </c>
      <c r="C107">
        <v>4262909.8328999998</v>
      </c>
      <c r="D107">
        <v>337442.89350000001</v>
      </c>
      <c r="E107" s="14">
        <v>1796.2092936000001</v>
      </c>
      <c r="G107" s="14">
        <f>C107-C106</f>
        <v>0</v>
      </c>
      <c r="H107" s="14">
        <f>D107-D106</f>
        <v>1.0000000474974513E-4</v>
      </c>
      <c r="I107" s="29">
        <f t="shared" si="184"/>
        <v>1.0000000474974513E-4</v>
      </c>
      <c r="J107" s="14">
        <f>E107-E106</f>
        <v>-3.7063999998281361E-3</v>
      </c>
      <c r="K107" t="s">
        <v>10</v>
      </c>
      <c r="L107">
        <f>ATAN2(H107,G107)</f>
        <v>0</v>
      </c>
      <c r="M107">
        <f>DEGREES(L107)</f>
        <v>0</v>
      </c>
      <c r="N107" s="39">
        <f t="shared" ref="N107:O109" si="193">G107*1000</f>
        <v>0</v>
      </c>
      <c r="O107" s="39">
        <f t="shared" si="193"/>
        <v>0.10000000474974513</v>
      </c>
      <c r="P107" s="39">
        <f t="shared" si="187"/>
        <v>-3.7063999998281361</v>
      </c>
      <c r="Q107" s="39">
        <f>I107*1000</f>
        <v>0.10000000474974513</v>
      </c>
      <c r="R107" s="40">
        <f>I107*100*(1/2.54)</f>
        <v>3.9370080610135871E-3</v>
      </c>
      <c r="S107" s="40">
        <f t="shared" si="192"/>
        <v>-0.14592125983575338</v>
      </c>
    </row>
    <row r="108" spans="1:19" x14ac:dyDescent="0.25">
      <c r="A108" t="s">
        <v>199</v>
      </c>
      <c r="B108" s="5">
        <v>43788</v>
      </c>
      <c r="C108" s="14">
        <v>4262909.8339999998</v>
      </c>
      <c r="D108">
        <v>337442.91739999998</v>
      </c>
      <c r="E108" s="14">
        <v>1796.2409424</v>
      </c>
      <c r="G108" s="14">
        <f>C108-C107</f>
        <v>1.0999999940395355E-3</v>
      </c>
      <c r="H108" s="14">
        <f>D108-D107</f>
        <v>2.3899999971035868E-2</v>
      </c>
      <c r="I108" s="29">
        <f t="shared" si="184"/>
        <v>2.3925300386879188E-2</v>
      </c>
      <c r="J108" s="14">
        <f>E108-E107</f>
        <v>3.1648799999857147E-2</v>
      </c>
      <c r="K108" t="s">
        <v>10</v>
      </c>
      <c r="L108">
        <f>ATAN2(H108,G108)</f>
        <v>4.5992647168364188E-2</v>
      </c>
      <c r="M108">
        <f>DEGREES(L108)</f>
        <v>2.6351845713815845</v>
      </c>
      <c r="N108" s="39">
        <f t="shared" si="193"/>
        <v>1.0999999940395355</v>
      </c>
      <c r="O108" s="39">
        <f t="shared" si="193"/>
        <v>23.899999971035868</v>
      </c>
      <c r="P108" s="39">
        <f t="shared" si="187"/>
        <v>31.648799999857147</v>
      </c>
      <c r="Q108" s="39">
        <f>I108*1000</f>
        <v>23.92530038687919</v>
      </c>
      <c r="R108" s="40">
        <f>I108*100*(1/2.54)</f>
        <v>0.94194096011335382</v>
      </c>
      <c r="S108" s="40">
        <f t="shared" si="192"/>
        <v>1.2460157480258718</v>
      </c>
    </row>
    <row r="109" spans="1:19" ht="15.75" customHeight="1" x14ac:dyDescent="0.25">
      <c r="G109" s="14">
        <f>C108-C103</f>
        <v>-4.8000002279877663E-3</v>
      </c>
      <c r="H109" s="14">
        <f>D108-D103</f>
        <v>2.0699999993667006E-2</v>
      </c>
      <c r="I109" s="29">
        <f t="shared" ref="I109" si="194">(((H109)^2)+((G109)^2))^0.5</f>
        <v>2.1249235325688703E-2</v>
      </c>
      <c r="J109" s="14">
        <f>E108-E103</f>
        <v>2.2842399999944973E-2</v>
      </c>
      <c r="K109" t="s">
        <v>10</v>
      </c>
      <c r="L109">
        <f>ATAN2(H109,G109)</f>
        <v>-0.22785705923632352</v>
      </c>
      <c r="M109">
        <f>DEGREES(L109)</f>
        <v>-13.055247826503731</v>
      </c>
      <c r="N109" s="26">
        <f t="shared" si="193"/>
        <v>-4.8000002279877663</v>
      </c>
      <c r="O109" s="26">
        <f t="shared" si="193"/>
        <v>20.699999993667006</v>
      </c>
      <c r="P109" s="27">
        <f t="shared" si="187"/>
        <v>22.842399999944973</v>
      </c>
      <c r="Q109" s="27">
        <f>I109*1000</f>
        <v>21.249235325688705</v>
      </c>
      <c r="R109" s="6">
        <f t="shared" ref="R109" si="195">I109*100*(1/2.54)</f>
        <v>0.8365840679405</v>
      </c>
      <c r="S109" s="4">
        <f>J109*100*(1/2.54)</f>
        <v>0.89930708661200676</v>
      </c>
    </row>
    <row r="111" spans="1:19" x14ac:dyDescent="0.25">
      <c r="A111" t="s">
        <v>27</v>
      </c>
      <c r="B111" s="5">
        <v>43535</v>
      </c>
      <c r="C111" s="14">
        <v>4262475.4139999999</v>
      </c>
      <c r="D111" s="14">
        <v>333800.30670000002</v>
      </c>
      <c r="E111" s="14">
        <v>1625.5534</v>
      </c>
    </row>
    <row r="112" spans="1:19" x14ac:dyDescent="0.25">
      <c r="B112" s="5">
        <v>43452</v>
      </c>
      <c r="C112" s="14">
        <v>4262475.4172</v>
      </c>
      <c r="D112" s="14">
        <v>333800.3063</v>
      </c>
      <c r="E112" s="14">
        <v>1625.5426</v>
      </c>
      <c r="G112" s="14">
        <f>C112-C111</f>
        <v>3.2000001519918442E-3</v>
      </c>
      <c r="H112" s="14">
        <f>D112-D111</f>
        <v>-4.0000001899898052E-4</v>
      </c>
      <c r="I112" s="29">
        <f t="shared" ref="I112:I116" si="196">(((H112)^2)+((G112)^2))^0.5</f>
        <v>3.224903252494098E-3</v>
      </c>
      <c r="J112" s="14">
        <f>E112-E111</f>
        <v>-1.0800000000017462E-2</v>
      </c>
      <c r="K112" t="s">
        <v>10</v>
      </c>
      <c r="L112">
        <f>ATAN2(H112,G112)</f>
        <v>1.695151321341658</v>
      </c>
      <c r="M112">
        <f>DEGREES(L112)</f>
        <v>97.125016348901795</v>
      </c>
      <c r="N112" s="23">
        <f t="shared" ref="N112:N114" si="197">H112*1000</f>
        <v>-0.40000001899898052</v>
      </c>
      <c r="O112" s="23">
        <f t="shared" ref="O112:O114" si="198">I112*1000</f>
        <v>3.2249032524940979</v>
      </c>
      <c r="P112" s="23">
        <f t="shared" ref="P112:P117" si="199">J112*1000</f>
        <v>-10.800000000017462</v>
      </c>
      <c r="R112">
        <f t="shared" ref="R112" si="200">I112*100*(1/2.54)</f>
        <v>0.12696469498008259</v>
      </c>
      <c r="S112">
        <f t="shared" ref="S112" si="201">J112*100*(1/2.54)</f>
        <v>-0.42519685039438826</v>
      </c>
    </row>
    <row r="113" spans="1:19" x14ac:dyDescent="0.25">
      <c r="A113" t="s">
        <v>58</v>
      </c>
      <c r="B113" s="5">
        <v>43585</v>
      </c>
      <c r="C113" s="14">
        <v>4262475.4014999997</v>
      </c>
      <c r="D113" s="14">
        <v>333800.31520000001</v>
      </c>
      <c r="E113" s="14">
        <v>1625.5581</v>
      </c>
      <c r="G113" s="14">
        <f>C113-C112</f>
        <v>-1.5700000338256359E-2</v>
      </c>
      <c r="H113" s="14">
        <f>D113-D112</f>
        <v>8.9000000152736902E-3</v>
      </c>
      <c r="I113" s="29">
        <f t="shared" si="196"/>
        <v>1.804716074326157E-2</v>
      </c>
      <c r="J113" s="14">
        <f>E113-E112</f>
        <v>1.5499999999974534E-2</v>
      </c>
      <c r="K113" t="s">
        <v>10</v>
      </c>
      <c r="L113">
        <f t="shared" ref="L113:L114" si="202">ATAN2(H113,G113)</f>
        <v>-1.0550866336452223</v>
      </c>
      <c r="M113">
        <f t="shared" ref="M113:M114" si="203">DEGREES(L113)</f>
        <v>-60.452011128536917</v>
      </c>
      <c r="N113" s="23">
        <f t="shared" si="197"/>
        <v>8.9000000152736902</v>
      </c>
      <c r="O113" s="23">
        <f t="shared" si="198"/>
        <v>18.047160743261571</v>
      </c>
      <c r="P113" s="23">
        <f t="shared" si="199"/>
        <v>15.499999999974534</v>
      </c>
      <c r="R113">
        <f t="shared" ref="R113:S116" si="204">I113*100*(1/2.54)</f>
        <v>0.71051813949848697</v>
      </c>
      <c r="S113">
        <f t="shared" si="204"/>
        <v>0.61023622047143833</v>
      </c>
    </row>
    <row r="114" spans="1:19" x14ac:dyDescent="0.25">
      <c r="B114" s="5">
        <v>43621</v>
      </c>
      <c r="C114">
        <v>4262475.4011000004</v>
      </c>
      <c r="D114">
        <v>333800.30940000003</v>
      </c>
      <c r="E114" s="14">
        <v>1625.56</v>
      </c>
      <c r="G114" s="14">
        <f>C114-C113</f>
        <v>-3.9999932050704956E-4</v>
      </c>
      <c r="H114" s="14">
        <f>D114-D113</f>
        <v>-5.799999984446913E-3</v>
      </c>
      <c r="I114" s="29">
        <f t="shared" si="196"/>
        <v>5.8137766792327244E-3</v>
      </c>
      <c r="J114" s="14">
        <f>E114-E113</f>
        <v>1.8999999999778083E-3</v>
      </c>
      <c r="K114" t="s">
        <v>10</v>
      </c>
      <c r="L114">
        <f t="shared" si="202"/>
        <v>-3.0727362807040715</v>
      </c>
      <c r="M114">
        <f t="shared" si="203"/>
        <v>-176.0548204410691</v>
      </c>
      <c r="N114" s="23">
        <f t="shared" si="197"/>
        <v>-5.799999984446913</v>
      </c>
      <c r="O114" s="23">
        <f t="shared" si="198"/>
        <v>5.8137766792327241</v>
      </c>
      <c r="P114" s="23">
        <f t="shared" si="199"/>
        <v>1.8999999999778083</v>
      </c>
      <c r="R114">
        <f t="shared" si="204"/>
        <v>0.2288888456390836</v>
      </c>
      <c r="S114">
        <f t="shared" si="204"/>
        <v>7.4803149605425515E-2</v>
      </c>
    </row>
    <row r="115" spans="1:19" x14ac:dyDescent="0.25">
      <c r="A115" t="s">
        <v>169</v>
      </c>
      <c r="B115" s="5">
        <v>43621</v>
      </c>
      <c r="C115">
        <v>4262475.4011000004</v>
      </c>
      <c r="D115">
        <v>333800.30949999997</v>
      </c>
      <c r="E115" s="14">
        <v>1625.5392591999998</v>
      </c>
      <c r="G115" s="14">
        <f>C115-C114</f>
        <v>0</v>
      </c>
      <c r="H115" s="14">
        <f>D115-D114</f>
        <v>9.9999946542084217E-5</v>
      </c>
      <c r="I115" s="29">
        <f t="shared" si="196"/>
        <v>9.9999946542084217E-5</v>
      </c>
      <c r="J115" s="14">
        <f>E115-E114</f>
        <v>-2.0740800000112358E-2</v>
      </c>
      <c r="K115" t="s">
        <v>10</v>
      </c>
      <c r="L115">
        <f>ATAN2(H115,G115)</f>
        <v>0</v>
      </c>
      <c r="M115">
        <f>DEGREES(L115)</f>
        <v>0</v>
      </c>
      <c r="N115" s="39">
        <f t="shared" ref="N115:O117" si="205">G115*1000</f>
        <v>0</v>
      </c>
      <c r="O115" s="39">
        <f t="shared" si="205"/>
        <v>9.9999946542084217E-2</v>
      </c>
      <c r="P115" s="39">
        <f t="shared" si="199"/>
        <v>-20.740800000112358</v>
      </c>
      <c r="Q115" s="39">
        <f>I115*1000</f>
        <v>9.9999946542084217E-2</v>
      </c>
      <c r="R115" s="40">
        <f>I115*100*(1/2.54)</f>
        <v>3.9370057693733944E-3</v>
      </c>
      <c r="S115" s="40">
        <f t="shared" si="204"/>
        <v>-0.81656692913828177</v>
      </c>
    </row>
    <row r="116" spans="1:19" x14ac:dyDescent="0.25">
      <c r="A116" t="s">
        <v>199</v>
      </c>
      <c r="B116" s="5">
        <v>43788</v>
      </c>
      <c r="C116" s="14">
        <v>4262475.4123999998</v>
      </c>
      <c r="D116">
        <v>333800.32059999998</v>
      </c>
      <c r="E116" s="14">
        <v>1625.5798277000001</v>
      </c>
      <c r="G116" s="14">
        <f>C116-C115</f>
        <v>1.1299999430775642E-2</v>
      </c>
      <c r="H116" s="14">
        <f>D116-D115</f>
        <v>1.1100000003352761E-2</v>
      </c>
      <c r="I116" s="29">
        <f t="shared" si="196"/>
        <v>1.583982282760641E-2</v>
      </c>
      <c r="J116" s="14">
        <f>E116-E115</f>
        <v>4.0568500000290442E-2</v>
      </c>
      <c r="K116" t="s">
        <v>10</v>
      </c>
      <c r="L116">
        <f>ATAN2(H116,G116)</f>
        <v>0.79432647224338016</v>
      </c>
      <c r="M116">
        <f>DEGREES(L116)</f>
        <v>45.511554415061212</v>
      </c>
      <c r="N116" s="39">
        <f t="shared" si="205"/>
        <v>11.299999430775642</v>
      </c>
      <c r="O116" s="39">
        <f t="shared" si="205"/>
        <v>11.100000003352761</v>
      </c>
      <c r="P116" s="39">
        <f t="shared" si="199"/>
        <v>40.568500000290442</v>
      </c>
      <c r="Q116" s="39">
        <f>I116*1000</f>
        <v>15.83982282760641</v>
      </c>
      <c r="R116" s="40">
        <f>I116*100*(1/2.54)</f>
        <v>0.62361507195300825</v>
      </c>
      <c r="S116" s="40">
        <f t="shared" si="204"/>
        <v>1.5971850393815132</v>
      </c>
    </row>
    <row r="117" spans="1:19" x14ac:dyDescent="0.25">
      <c r="G117" s="14">
        <f>C116-C111</f>
        <v>-1.6000000759959221E-3</v>
      </c>
      <c r="H117" s="14">
        <f>D116-D111</f>
        <v>1.3899999961722642E-2</v>
      </c>
      <c r="I117" s="29">
        <f t="shared" ref="I117" si="206">(((H117)^2)+((G117)^2))^0.5</f>
        <v>1.3991783273731637E-2</v>
      </c>
      <c r="J117" s="14">
        <f>E116-E111</f>
        <v>2.6427700000112964E-2</v>
      </c>
      <c r="K117" t="s">
        <v>10</v>
      </c>
      <c r="L117">
        <f>ATAN2(H117,G117)</f>
        <v>-0.11460353630985939</v>
      </c>
      <c r="M117">
        <f>DEGREES(L117)</f>
        <v>-6.5662989478292282</v>
      </c>
      <c r="N117" s="26">
        <f t="shared" si="205"/>
        <v>-1.6000000759959221</v>
      </c>
      <c r="O117" s="26">
        <f t="shared" si="205"/>
        <v>13.899999961722642</v>
      </c>
      <c r="P117" s="27">
        <f t="shared" si="199"/>
        <v>26.427700000112964</v>
      </c>
      <c r="Q117" s="27">
        <f>I117*1000</f>
        <v>13.991783273731636</v>
      </c>
      <c r="R117" s="6">
        <f t="shared" ref="R117" si="207">I117*100*(1/2.54)</f>
        <v>0.55085760920203286</v>
      </c>
      <c r="S117" s="4">
        <f>J117*100*(1/2.54)</f>
        <v>1.0404606299257071</v>
      </c>
    </row>
    <row r="119" spans="1:19" x14ac:dyDescent="0.25">
      <c r="A119" t="s">
        <v>28</v>
      </c>
      <c r="B119" s="5">
        <v>43535</v>
      </c>
      <c r="C119" s="14">
        <v>4262345.5115999999</v>
      </c>
      <c r="D119" s="14">
        <v>334529.27559999999</v>
      </c>
      <c r="E119" s="14">
        <v>1656.2578000000001</v>
      </c>
    </row>
    <row r="120" spans="1:19" x14ac:dyDescent="0.25">
      <c r="B120" s="5">
        <v>43452</v>
      </c>
      <c r="C120" s="14">
        <v>4262345.5136000002</v>
      </c>
      <c r="D120" s="14">
        <v>334529.28230000002</v>
      </c>
      <c r="E120" s="14">
        <v>1656.2462</v>
      </c>
      <c r="G120" s="14">
        <f>C120-C119</f>
        <v>2.0000003278255463E-3</v>
      </c>
      <c r="H120" s="14">
        <f>D120-D119</f>
        <v>6.7000000271946192E-3</v>
      </c>
      <c r="I120" s="29">
        <f t="shared" ref="I120:I124" si="208">(((H120)^2)+((G120)^2))^0.5</f>
        <v>6.9921385623934965E-3</v>
      </c>
      <c r="J120" s="14">
        <f>E120-E119</f>
        <v>-1.160000000004402E-2</v>
      </c>
      <c r="K120" t="s">
        <v>10</v>
      </c>
      <c r="L120">
        <f>ATAN2(H120,G120)</f>
        <v>0.29008697613452544</v>
      </c>
      <c r="M120">
        <f>DEGREES(L120)</f>
        <v>16.620759424220545</v>
      </c>
      <c r="N120" s="23">
        <f t="shared" ref="N120:N122" si="209">H120*1000</f>
        <v>6.7000000271946192</v>
      </c>
      <c r="O120" s="23">
        <f t="shared" ref="O120:O122" si="210">I120*1000</f>
        <v>6.9921385623934968</v>
      </c>
      <c r="P120" s="23">
        <f t="shared" ref="P120:P125" si="211">J120*1000</f>
        <v>-11.60000000004402</v>
      </c>
      <c r="R120">
        <f t="shared" ref="R120" si="212">I120*100*(1/2.54)</f>
        <v>0.27528104576352347</v>
      </c>
      <c r="S120">
        <f t="shared" ref="S120" si="213">J120*100*(1/2.54)</f>
        <v>-0.4566929133875598</v>
      </c>
    </row>
    <row r="121" spans="1:19" x14ac:dyDescent="0.25">
      <c r="A121" t="s">
        <v>58</v>
      </c>
      <c r="B121" s="5">
        <v>43585</v>
      </c>
      <c r="C121" s="14">
        <v>4262345.5000999998</v>
      </c>
      <c r="D121" s="14">
        <v>334529.2818</v>
      </c>
      <c r="E121" s="14">
        <v>1656.2582</v>
      </c>
      <c r="G121" s="14">
        <f>C121-C120</f>
        <v>-1.3500000350177288E-2</v>
      </c>
      <c r="H121" s="14">
        <f>D121-D120</f>
        <v>-5.0000002374872565E-4</v>
      </c>
      <c r="I121" s="29">
        <f t="shared" si="208"/>
        <v>1.3509256436922634E-2</v>
      </c>
      <c r="J121" s="14">
        <f>E121-E120</f>
        <v>1.1999999999943611E-2</v>
      </c>
      <c r="K121" t="s">
        <v>10</v>
      </c>
      <c r="L121">
        <f t="shared" ref="L121:L122" si="214">ATAN2(H121,G121)</f>
        <v>-1.6078164434661917</v>
      </c>
      <c r="M121">
        <f t="shared" ref="M121:M122" si="215">DEGREES(L121)</f>
        <v>-92.12109644234711</v>
      </c>
      <c r="N121" s="23">
        <f t="shared" si="209"/>
        <v>-0.50000002374872565</v>
      </c>
      <c r="O121" s="23">
        <f t="shared" si="210"/>
        <v>13.509256436922634</v>
      </c>
      <c r="P121" s="23">
        <f t="shared" si="211"/>
        <v>11.999999999943611</v>
      </c>
      <c r="R121">
        <f t="shared" ref="R121:S124" si="216">I121*100*(1/2.54)</f>
        <v>0.53186048964262334</v>
      </c>
      <c r="S121">
        <f t="shared" si="216"/>
        <v>0.4724409448796697</v>
      </c>
    </row>
    <row r="122" spans="1:19" x14ac:dyDescent="0.25">
      <c r="B122" s="5">
        <v>43621</v>
      </c>
      <c r="C122">
        <v>4262345.5012999997</v>
      </c>
      <c r="D122">
        <v>334529.26319999999</v>
      </c>
      <c r="E122" s="14">
        <v>1656.2702999999999</v>
      </c>
      <c r="G122" s="14">
        <f>C122-C121</f>
        <v>1.1999998241662979E-3</v>
      </c>
      <c r="H122" s="14">
        <f>D122-D121</f>
        <v>-1.8600000010337681E-2</v>
      </c>
      <c r="I122" s="29">
        <f t="shared" si="208"/>
        <v>1.8638669479406539E-2</v>
      </c>
      <c r="J122" s="14">
        <f>E122-E121</f>
        <v>1.2099999999918509E-2</v>
      </c>
      <c r="K122" t="s">
        <v>10</v>
      </c>
      <c r="L122">
        <f t="shared" si="214"/>
        <v>3.0771658236141879</v>
      </c>
      <c r="M122">
        <f t="shared" si="215"/>
        <v>176.30861455499087</v>
      </c>
      <c r="N122" s="23">
        <f t="shared" si="209"/>
        <v>-18.600000010337681</v>
      </c>
      <c r="O122" s="23">
        <f t="shared" si="210"/>
        <v>18.638669479406538</v>
      </c>
      <c r="P122" s="23">
        <f t="shared" si="211"/>
        <v>12.099999999918509</v>
      </c>
      <c r="R122">
        <f t="shared" si="216"/>
        <v>0.73380588501600541</v>
      </c>
      <c r="S122">
        <f t="shared" si="216"/>
        <v>0.47637795275269718</v>
      </c>
    </row>
    <row r="123" spans="1:19" x14ac:dyDescent="0.25">
      <c r="A123" t="s">
        <v>169</v>
      </c>
      <c r="B123" s="5">
        <v>43621</v>
      </c>
      <c r="C123">
        <v>4262345.5012999997</v>
      </c>
      <c r="D123">
        <v>334529.26319999999</v>
      </c>
      <c r="E123" s="14">
        <v>1656.2704165600001</v>
      </c>
      <c r="G123" s="14">
        <f>C123-C122</f>
        <v>0</v>
      </c>
      <c r="H123" s="14">
        <f>D123-D122</f>
        <v>0</v>
      </c>
      <c r="I123" s="29">
        <f t="shared" si="208"/>
        <v>0</v>
      </c>
      <c r="J123" s="14">
        <f>E123-E122</f>
        <v>1.1656000015136669E-4</v>
      </c>
      <c r="K123" t="s">
        <v>10</v>
      </c>
      <c r="L123" t="e">
        <f>ATAN2(H123,G123)</f>
        <v>#DIV/0!</v>
      </c>
      <c r="M123" t="e">
        <f>DEGREES(L123)</f>
        <v>#DIV/0!</v>
      </c>
      <c r="N123" s="39">
        <f t="shared" ref="N123:O125" si="217">G123*1000</f>
        <v>0</v>
      </c>
      <c r="O123" s="39">
        <f t="shared" si="217"/>
        <v>0</v>
      </c>
      <c r="P123" s="39">
        <f t="shared" si="211"/>
        <v>0.11656000015136669</v>
      </c>
      <c r="Q123" s="39">
        <f>I123*1000</f>
        <v>0</v>
      </c>
      <c r="R123" s="40">
        <f>I123*100*(1/2.54)</f>
        <v>0</v>
      </c>
      <c r="S123" s="40">
        <f t="shared" si="216"/>
        <v>4.5889763839120738E-3</v>
      </c>
    </row>
    <row r="124" spans="1:19" x14ac:dyDescent="0.25">
      <c r="A124" t="s">
        <v>199</v>
      </c>
      <c r="B124" s="5">
        <v>43788</v>
      </c>
      <c r="C124" s="14">
        <v>4262345.5109999999</v>
      </c>
      <c r="D124">
        <v>334529.29519999999</v>
      </c>
      <c r="E124" s="14">
        <v>1656.2840158400002</v>
      </c>
      <c r="G124" s="14">
        <f>C124-C123</f>
        <v>9.7000002861022949E-3</v>
      </c>
      <c r="H124" s="14">
        <f>D124-D123</f>
        <v>3.2000000006519258E-2</v>
      </c>
      <c r="I124" s="29">
        <f t="shared" si="208"/>
        <v>3.343785289111155E-2</v>
      </c>
      <c r="J124" s="14">
        <f>E124-E123</f>
        <v>1.3599280000107683E-2</v>
      </c>
      <c r="K124" t="s">
        <v>10</v>
      </c>
      <c r="L124">
        <f>ATAN2(H124,G124)</f>
        <v>0.29432130351159153</v>
      </c>
      <c r="M124">
        <f>DEGREES(L124)</f>
        <v>16.863368512003131</v>
      </c>
      <c r="N124" s="39">
        <f t="shared" si="217"/>
        <v>9.7000002861022949</v>
      </c>
      <c r="O124" s="39">
        <f t="shared" si="217"/>
        <v>32.000000006519258</v>
      </c>
      <c r="P124" s="39">
        <f t="shared" si="211"/>
        <v>13.599280000107683</v>
      </c>
      <c r="Q124" s="39">
        <f>I124*1000</f>
        <v>33.437852891111547</v>
      </c>
      <c r="R124" s="40">
        <f>I124*100*(1/2.54)</f>
        <v>1.316450901224864</v>
      </c>
      <c r="S124" s="40">
        <f t="shared" si="216"/>
        <v>0.53540472441368825</v>
      </c>
    </row>
    <row r="125" spans="1:19" x14ac:dyDescent="0.25">
      <c r="G125" s="14">
        <f>C124-C119</f>
        <v>-5.9999991208314896E-4</v>
      </c>
      <c r="H125" s="14">
        <f>D124-D119</f>
        <v>1.9599999999627471E-2</v>
      </c>
      <c r="I125" s="29">
        <f t="shared" ref="I125" si="218">(((H125)^2)+((G125)^2))^0.5</f>
        <v>1.960918151988748E-2</v>
      </c>
      <c r="J125" s="14">
        <f>E124-E119</f>
        <v>2.6215840000077151E-2</v>
      </c>
      <c r="K125" t="s">
        <v>10</v>
      </c>
      <c r="L125">
        <f>ATAN2(H125,G125)</f>
        <v>-3.0602683447946009E-2</v>
      </c>
      <c r="M125">
        <f>DEGREES(L125)</f>
        <v>-1.7534046033421684</v>
      </c>
      <c r="N125" s="26">
        <f t="shared" si="217"/>
        <v>-0.59999991208314896</v>
      </c>
      <c r="O125" s="26">
        <f t="shared" si="217"/>
        <v>19.599999999627471</v>
      </c>
      <c r="P125" s="27">
        <f t="shared" si="211"/>
        <v>26.215840000077151</v>
      </c>
      <c r="Q125" s="27">
        <f>I125*1000</f>
        <v>19.609181519887478</v>
      </c>
      <c r="R125" s="6">
        <f t="shared" ref="R125" si="219">I125*100*(1/2.54)</f>
        <v>0.77201502046801096</v>
      </c>
      <c r="S125" s="4">
        <f>J125*100*(1/2.54)</f>
        <v>1.0321196850424075</v>
      </c>
    </row>
    <row r="127" spans="1:19" x14ac:dyDescent="0.25">
      <c r="A127" t="s">
        <v>29</v>
      </c>
      <c r="B127" s="5">
        <v>43535</v>
      </c>
      <c r="C127" s="14">
        <v>4262782.8820000002</v>
      </c>
      <c r="D127" s="14">
        <v>335242.47110000002</v>
      </c>
      <c r="E127" s="14">
        <v>1679.1962000000001</v>
      </c>
    </row>
    <row r="128" spans="1:19" x14ac:dyDescent="0.25">
      <c r="B128" s="5">
        <v>43452</v>
      </c>
      <c r="C128" s="14">
        <v>4262782.8934000004</v>
      </c>
      <c r="D128" s="14">
        <v>335242.47570000001</v>
      </c>
      <c r="E128" s="14">
        <v>1679.2361000000001</v>
      </c>
      <c r="G128" s="14">
        <f>C128-C127</f>
        <v>1.1400000192224979E-2</v>
      </c>
      <c r="H128" s="14">
        <f>D128-D127</f>
        <v>4.5999999856576324E-3</v>
      </c>
      <c r="I128" s="29">
        <f t="shared" ref="I128:I132" si="220">(((H128)^2)+((G128)^2))^0.5</f>
        <v>1.2293087661396536E-2</v>
      </c>
      <c r="J128" s="14">
        <f>E128-E127</f>
        <v>3.9899999999988722E-2</v>
      </c>
      <c r="K128" t="s">
        <v>10</v>
      </c>
      <c r="L128">
        <f>ATAN2(H128,G128)</f>
        <v>1.1872688177710564</v>
      </c>
      <c r="M128">
        <f>DEGREES(L128)</f>
        <v>68.025492405768361</v>
      </c>
      <c r="N128" s="23">
        <f t="shared" ref="N128" si="221">G128*1000</f>
        <v>11.400000192224979</v>
      </c>
      <c r="O128" s="23">
        <f>H128*1000</f>
        <v>4.5999999856576324</v>
      </c>
      <c r="P128" s="23">
        <f t="shared" ref="P128:P133" si="222">J128*1000</f>
        <v>39.899999999988722</v>
      </c>
      <c r="R128">
        <f t="shared" ref="R128" si="223">I128*100*(1/2.54)</f>
        <v>0.48397982918883997</v>
      </c>
      <c r="S128">
        <f t="shared" ref="S128" si="224">J128*100*(1/2.54)</f>
        <v>1.5708661417318392</v>
      </c>
    </row>
    <row r="129" spans="1:19" x14ac:dyDescent="0.25">
      <c r="A129" t="s">
        <v>58</v>
      </c>
      <c r="B129" s="5">
        <v>43585</v>
      </c>
      <c r="C129" s="14">
        <v>4262782.8715000004</v>
      </c>
      <c r="D129" s="14">
        <v>335242.47269999998</v>
      </c>
      <c r="E129" s="14">
        <v>1679.1976</v>
      </c>
      <c r="G129" s="14">
        <f>C129-C128</f>
        <v>-2.1900000050663948E-2</v>
      </c>
      <c r="H129" s="14">
        <f>D129-D128</f>
        <v>-3.0000000260770321E-3</v>
      </c>
      <c r="I129" s="29">
        <f t="shared" si="220"/>
        <v>2.2104524477480694E-2</v>
      </c>
      <c r="J129" s="14">
        <f>E129-E128</f>
        <v>-3.8500000000112777E-2</v>
      </c>
      <c r="K129" t="s">
        <v>10</v>
      </c>
      <c r="L129">
        <f t="shared" ref="L129:L130" si="225">ATAN2(H129,G129)</f>
        <v>-1.7069352885057667</v>
      </c>
      <c r="M129">
        <f t="shared" ref="M129:M130" si="226">DEGREES(L129)</f>
        <v>-97.800187933325972</v>
      </c>
      <c r="N129" s="23">
        <f t="shared" ref="N129:N130" si="227">G129*1000</f>
        <v>-21.900000050663948</v>
      </c>
      <c r="O129" s="23">
        <f t="shared" ref="O129:O130" si="228">H129*1000</f>
        <v>-3.0000000260770321</v>
      </c>
      <c r="P129" s="23">
        <f t="shared" si="222"/>
        <v>-38.500000000112777</v>
      </c>
      <c r="R129">
        <f t="shared" ref="R129:S132" si="229">I129*100*(1/2.54)</f>
        <v>0.87025686919215317</v>
      </c>
      <c r="S129">
        <f t="shared" si="229"/>
        <v>-1.515748031500503</v>
      </c>
    </row>
    <row r="130" spans="1:19" x14ac:dyDescent="0.25">
      <c r="B130" s="5">
        <v>43621</v>
      </c>
      <c r="C130">
        <v>4262782.8765000002</v>
      </c>
      <c r="D130">
        <v>335242.45919999998</v>
      </c>
      <c r="E130" s="14">
        <v>1679.1989000000001</v>
      </c>
      <c r="G130" s="14">
        <f>C130-C129</f>
        <v>4.999999888241291E-3</v>
      </c>
      <c r="H130" s="14">
        <f>D130-D129</f>
        <v>-1.3500000000931323E-2</v>
      </c>
      <c r="I130" s="29">
        <f t="shared" si="220"/>
        <v>1.4396180010945911E-2</v>
      </c>
      <c r="J130" s="14">
        <f>E130-E129</f>
        <v>1.3000000001284207E-3</v>
      </c>
      <c r="K130" t="s">
        <v>10</v>
      </c>
      <c r="L130">
        <f t="shared" si="225"/>
        <v>2.7868870088811408</v>
      </c>
      <c r="M130">
        <f t="shared" si="226"/>
        <v>159.67686358872734</v>
      </c>
      <c r="N130" s="23">
        <f t="shared" si="227"/>
        <v>4.999999888241291</v>
      </c>
      <c r="O130" s="23">
        <f t="shared" si="228"/>
        <v>-13.500000000931323</v>
      </c>
      <c r="P130" s="23">
        <f t="shared" si="222"/>
        <v>1.3000000001284207</v>
      </c>
      <c r="R130">
        <f t="shared" si="229"/>
        <v>0.5667787405884217</v>
      </c>
      <c r="S130">
        <f t="shared" si="229"/>
        <v>5.1181102367260652E-2</v>
      </c>
    </row>
    <row r="131" spans="1:19" x14ac:dyDescent="0.25">
      <c r="A131" t="s">
        <v>169</v>
      </c>
      <c r="B131" s="5">
        <v>43621</v>
      </c>
      <c r="C131">
        <v>4262782.8762999997</v>
      </c>
      <c r="D131">
        <v>335242.45939999999</v>
      </c>
      <c r="E131" s="14">
        <v>1679.18982192</v>
      </c>
      <c r="G131" s="14">
        <f>C131-C130</f>
        <v>-2.000005915760994E-4</v>
      </c>
      <c r="H131" s="14">
        <f>D131-D130</f>
        <v>2.0000000949949026E-4</v>
      </c>
      <c r="I131" s="29">
        <f t="shared" si="220"/>
        <v>2.8284313749954394E-4</v>
      </c>
      <c r="J131" s="14">
        <f>E131-E130</f>
        <v>-9.0780800001084572E-3</v>
      </c>
      <c r="K131" t="s">
        <v>10</v>
      </c>
      <c r="L131">
        <f>ATAN2(H131,G131)</f>
        <v>-0.78539961858678442</v>
      </c>
      <c r="M131">
        <f>DEGREES(L131)</f>
        <v>-45.00008337620735</v>
      </c>
      <c r="N131" s="39">
        <f t="shared" ref="N131:O133" si="230">G131*1000</f>
        <v>-0.2000005915760994</v>
      </c>
      <c r="O131" s="39">
        <f t="shared" si="230"/>
        <v>0.20000000949949026</v>
      </c>
      <c r="P131" s="39">
        <f t="shared" si="222"/>
        <v>-9.0780800001084572</v>
      </c>
      <c r="Q131" s="39">
        <f>I131*1000</f>
        <v>0.28284313749954393</v>
      </c>
      <c r="R131" s="40">
        <f>I131*100*(1/2.54)</f>
        <v>1.1135556594470233E-2</v>
      </c>
      <c r="S131" s="40">
        <f t="shared" si="229"/>
        <v>-0.35740472441371873</v>
      </c>
    </row>
    <row r="132" spans="1:19" x14ac:dyDescent="0.25">
      <c r="A132" t="s">
        <v>199</v>
      </c>
      <c r="B132" s="5">
        <v>43788</v>
      </c>
      <c r="C132" s="14">
        <v>4262782.8825000003</v>
      </c>
      <c r="D132">
        <v>335242.48969999998</v>
      </c>
      <c r="E132" s="14">
        <v>1679.2192158400001</v>
      </c>
      <c r="G132" s="14">
        <f>C132-C131</f>
        <v>6.2000006437301636E-3</v>
      </c>
      <c r="H132" s="14">
        <f>D132-D131</f>
        <v>3.0299999983981252E-2</v>
      </c>
      <c r="I132" s="29">
        <f t="shared" si="220"/>
        <v>3.0927819305788733E-2</v>
      </c>
      <c r="J132" s="14">
        <f>E132-E131</f>
        <v>2.9393920000075013E-2</v>
      </c>
      <c r="K132" t="s">
        <v>10</v>
      </c>
      <c r="L132">
        <f>ATAN2(H132,G132)</f>
        <v>0.20183435905589295</v>
      </c>
      <c r="M132">
        <f>DEGREES(L132)</f>
        <v>11.564256934630732</v>
      </c>
      <c r="N132" s="39">
        <f t="shared" si="230"/>
        <v>6.2000006437301636</v>
      </c>
      <c r="O132" s="39">
        <f t="shared" si="230"/>
        <v>30.299999983981252</v>
      </c>
      <c r="P132" s="39">
        <f t="shared" si="222"/>
        <v>29.393920000075013</v>
      </c>
      <c r="Q132" s="39">
        <f>I132*1000</f>
        <v>30.927819305788734</v>
      </c>
      <c r="R132" s="40">
        <f>I132*100*(1/2.54)</f>
        <v>1.2176306813302651</v>
      </c>
      <c r="S132" s="40">
        <f t="shared" si="229"/>
        <v>1.1572409448848429</v>
      </c>
    </row>
    <row r="133" spans="1:19" x14ac:dyDescent="0.25">
      <c r="G133" s="14">
        <f>C132-C127</f>
        <v>5.0000008195638657E-4</v>
      </c>
      <c r="H133" s="14">
        <f>D132-D127</f>
        <v>1.859999995213002E-2</v>
      </c>
      <c r="I133" s="29">
        <f t="shared" ref="I133" si="231">(((H133)^2)+((G133)^2))^0.5</f>
        <v>1.8606719170804753E-2</v>
      </c>
      <c r="J133" s="14">
        <f>E132-E127</f>
        <v>2.3015839999970922E-2</v>
      </c>
      <c r="K133" t="s">
        <v>10</v>
      </c>
      <c r="L133">
        <f>ATAN2(H133,G133)</f>
        <v>2.6875252556966728E-2</v>
      </c>
      <c r="M133">
        <f>DEGREES(L133)</f>
        <v>1.5398385448623675</v>
      </c>
      <c r="N133" s="26">
        <f t="shared" si="230"/>
        <v>0.50000008195638657</v>
      </c>
      <c r="O133" s="26">
        <f t="shared" si="230"/>
        <v>18.59999995213002</v>
      </c>
      <c r="P133" s="27">
        <f t="shared" si="222"/>
        <v>23.015839999970922</v>
      </c>
      <c r="Q133" s="27">
        <f>I133*1000</f>
        <v>18.606719170804752</v>
      </c>
      <c r="R133" s="6">
        <f t="shared" ref="R133" si="232">I133*100*(1/2.54)</f>
        <v>0.73254799885058075</v>
      </c>
      <c r="S133" s="4">
        <f>J133*100*(1/2.54)</f>
        <v>0.90613543306972122</v>
      </c>
    </row>
    <row r="135" spans="1:19" x14ac:dyDescent="0.25">
      <c r="A135" t="s">
        <v>30</v>
      </c>
      <c r="B135" s="5">
        <v>43535</v>
      </c>
      <c r="C135" s="14">
        <v>4262498.0975000001</v>
      </c>
      <c r="D135" s="14">
        <v>336203.28259999998</v>
      </c>
      <c r="E135" s="14">
        <v>1731.1309000000001</v>
      </c>
    </row>
    <row r="136" spans="1:19" x14ac:dyDescent="0.25">
      <c r="B136" s="5">
        <v>43452</v>
      </c>
      <c r="C136" s="14">
        <v>4262498.1078000003</v>
      </c>
      <c r="D136" s="14">
        <v>336203.28769999999</v>
      </c>
      <c r="E136" s="14">
        <v>1731.165</v>
      </c>
      <c r="G136" s="14">
        <f>C136-C135</f>
        <v>1.0300000198185444E-2</v>
      </c>
      <c r="H136" s="14">
        <f>D136-D135</f>
        <v>5.100000009406358E-3</v>
      </c>
      <c r="I136" s="29">
        <f t="shared" ref="I136:I140" si="233">(((H136)^2)+((G136)^2))^0.5</f>
        <v>1.1493476592335542E-2</v>
      </c>
      <c r="J136" s="14">
        <f>E136-E135</f>
        <v>3.4099999999853026E-2</v>
      </c>
      <c r="K136" t="s">
        <v>10</v>
      </c>
      <c r="L136">
        <f>ATAN2(H136,G136)</f>
        <v>1.111039755658678</v>
      </c>
      <c r="M136">
        <f>DEGREES(L136)</f>
        <v>63.65788887048847</v>
      </c>
      <c r="N136" s="23">
        <f t="shared" ref="N136:O138" si="234">G136*1000</f>
        <v>10.300000198185444</v>
      </c>
      <c r="O136" s="23">
        <f t="shared" si="234"/>
        <v>5.100000009406358</v>
      </c>
      <c r="P136" s="23">
        <f t="shared" ref="P136:P141" si="235">J136*1000</f>
        <v>34.099999999853026</v>
      </c>
      <c r="R136">
        <f t="shared" ref="R136" si="236">I136*100*(1/2.54)</f>
        <v>0.45249907843840714</v>
      </c>
      <c r="S136">
        <f t="shared" ref="S136" si="237">J136*100*(1/2.54)</f>
        <v>1.3425196850335837</v>
      </c>
    </row>
    <row r="137" spans="1:19" x14ac:dyDescent="0.25">
      <c r="A137" t="s">
        <v>58</v>
      </c>
      <c r="B137" s="5">
        <v>43585</v>
      </c>
      <c r="C137" s="14">
        <v>4262498.0898000002</v>
      </c>
      <c r="D137" s="14">
        <v>336203.28379999998</v>
      </c>
      <c r="E137" s="14">
        <v>1731.1195</v>
      </c>
      <c r="G137" s="14">
        <f>C137-C136</f>
        <v>-1.8000000156462193E-2</v>
      </c>
      <c r="H137" s="14">
        <f>D137-D136</f>
        <v>-3.9000000106170774E-3</v>
      </c>
      <c r="I137" s="29">
        <f t="shared" si="233"/>
        <v>1.8417654728967316E-2</v>
      </c>
      <c r="J137" s="14">
        <f>E137-E136</f>
        <v>-4.5499999999947249E-2</v>
      </c>
      <c r="K137" t="s">
        <v>10</v>
      </c>
      <c r="L137">
        <f t="shared" ref="L137:L138" si="238">ATAN2(H137,G137)</f>
        <v>-1.784164967711201</v>
      </c>
      <c r="M137">
        <f t="shared" ref="M137:M138" si="239">DEGREES(L137)</f>
        <v>-102.22512260494662</v>
      </c>
      <c r="N137" s="23">
        <f t="shared" si="234"/>
        <v>-18.000000156462193</v>
      </c>
      <c r="O137" s="23">
        <f t="shared" ref="O137:O138" si="240">H137*1000</f>
        <v>-3.9000000106170774</v>
      </c>
      <c r="P137" s="23">
        <f t="shared" si="235"/>
        <v>-45.499999999947249</v>
      </c>
      <c r="R137">
        <f t="shared" ref="R137:S140" si="241">I137*100*(1/2.54)</f>
        <v>0.72510451688847699</v>
      </c>
      <c r="S137">
        <f t="shared" si="241"/>
        <v>-1.7913385826750885</v>
      </c>
    </row>
    <row r="138" spans="1:19" x14ac:dyDescent="0.25">
      <c r="B138" s="5">
        <v>43621</v>
      </c>
      <c r="C138">
        <v>4262498.0928999996</v>
      </c>
      <c r="D138">
        <v>336203.2769</v>
      </c>
      <c r="E138" s="14">
        <v>1731.1217999999999</v>
      </c>
      <c r="G138" s="14">
        <f>C138-C137</f>
        <v>3.0999993905425072E-3</v>
      </c>
      <c r="H138" s="14">
        <f>D138-D137</f>
        <v>-6.8999999784864485E-3</v>
      </c>
      <c r="I138" s="29">
        <f t="shared" si="233"/>
        <v>7.5643899902422341E-3</v>
      </c>
      <c r="J138" s="14">
        <f>E138-E137</f>
        <v>2.2999999998774001E-3</v>
      </c>
      <c r="K138" t="s">
        <v>10</v>
      </c>
      <c r="L138">
        <f t="shared" si="238"/>
        <v>2.7193415724657641</v>
      </c>
      <c r="M138">
        <f t="shared" si="239"/>
        <v>155.806795156757</v>
      </c>
      <c r="N138" s="23">
        <f t="shared" si="234"/>
        <v>3.0999993905425072</v>
      </c>
      <c r="O138" s="23">
        <f t="shared" si="240"/>
        <v>-6.8999999784864485</v>
      </c>
      <c r="P138" s="23">
        <f t="shared" si="235"/>
        <v>2.2999999998774001</v>
      </c>
      <c r="R138">
        <f t="shared" si="241"/>
        <v>0.29781062953709581</v>
      </c>
      <c r="S138">
        <f t="shared" si="241"/>
        <v>9.0551181097535433E-2</v>
      </c>
    </row>
    <row r="139" spans="1:19" x14ac:dyDescent="0.25">
      <c r="A139" t="s">
        <v>169</v>
      </c>
      <c r="B139" s="5">
        <v>43621</v>
      </c>
      <c r="C139">
        <v>4262498.0927999998</v>
      </c>
      <c r="D139">
        <v>336203.277</v>
      </c>
      <c r="E139" s="14">
        <v>1731.1115236000001</v>
      </c>
      <c r="G139" s="14">
        <f>C139-C138</f>
        <v>-9.999983012676239E-5</v>
      </c>
      <c r="H139" s="14">
        <f>D139-D138</f>
        <v>1.0000000474974513E-4</v>
      </c>
      <c r="I139" s="29">
        <f t="shared" si="233"/>
        <v>1.4142123947742213E-4</v>
      </c>
      <c r="J139" s="14">
        <f>E139-E138</f>
        <v>-1.0276399999838759E-2</v>
      </c>
      <c r="K139" t="s">
        <v>10</v>
      </c>
      <c r="L139">
        <f>ATAN2(H139,G139)</f>
        <v>-0.78539729028181371</v>
      </c>
      <c r="M139">
        <f>DEGREES(L139)</f>
        <v>-44.999949974159115</v>
      </c>
      <c r="N139" s="39">
        <f t="shared" ref="N139:O141" si="242">G139*1000</f>
        <v>-9.999983012676239E-2</v>
      </c>
      <c r="O139" s="39">
        <f t="shared" si="242"/>
        <v>0.10000000474974513</v>
      </c>
      <c r="P139" s="39">
        <f t="shared" si="235"/>
        <v>-10.276399999838759</v>
      </c>
      <c r="Q139" s="39">
        <f>I139*1000</f>
        <v>0.14142123947742213</v>
      </c>
      <c r="R139" s="40">
        <f>I139*100*(1/2.54)</f>
        <v>5.5677653337567771E-3</v>
      </c>
      <c r="S139" s="40">
        <f t="shared" si="241"/>
        <v>-0.4045826771590062</v>
      </c>
    </row>
    <row r="140" spans="1:19" x14ac:dyDescent="0.25">
      <c r="A140" t="s">
        <v>199</v>
      </c>
      <c r="B140" s="5">
        <v>43788</v>
      </c>
      <c r="C140" s="14">
        <v>4262498.0926000001</v>
      </c>
      <c r="D140">
        <v>336203.3003</v>
      </c>
      <c r="E140" s="14">
        <v>1731.1552459200002</v>
      </c>
      <c r="G140" s="14">
        <f>C140-C139</f>
        <v>-1.9999966025352478E-4</v>
      </c>
      <c r="H140" s="14">
        <f>D140-D139</f>
        <v>2.3300000000745058E-2</v>
      </c>
      <c r="I140" s="29">
        <f t="shared" si="233"/>
        <v>2.3300858351117053E-2</v>
      </c>
      <c r="J140" s="14">
        <f>E140-E139</f>
        <v>4.3722320000142645E-2</v>
      </c>
      <c r="K140" t="s">
        <v>10</v>
      </c>
      <c r="L140">
        <f>ATAN2(H140,G140)</f>
        <v>-8.5834656011115791E-3</v>
      </c>
      <c r="M140">
        <f>DEGREES(L140)</f>
        <v>-0.49179635253941567</v>
      </c>
      <c r="N140" s="39">
        <f t="shared" si="242"/>
        <v>-0.19999966025352478</v>
      </c>
      <c r="O140" s="39">
        <f t="shared" si="242"/>
        <v>23.300000000745058</v>
      </c>
      <c r="P140" s="39">
        <f t="shared" si="235"/>
        <v>43.722320000142645</v>
      </c>
      <c r="Q140" s="39">
        <f>I140*1000</f>
        <v>23.300858351117054</v>
      </c>
      <c r="R140" s="40">
        <f>I140*100*(1/2.54)</f>
        <v>0.91735662799673423</v>
      </c>
      <c r="S140" s="40">
        <f t="shared" si="241"/>
        <v>1.721351181107978</v>
      </c>
    </row>
    <row r="141" spans="1:19" x14ac:dyDescent="0.25">
      <c r="G141" s="14">
        <f>C140-C135</f>
        <v>-4.9000000581145287E-3</v>
      </c>
      <c r="H141" s="14">
        <f>D140-D135</f>
        <v>1.7700000025797635E-2</v>
      </c>
      <c r="I141" s="29">
        <f t="shared" ref="I141" si="243">(((H141)^2)+((G141)^2))^0.5</f>
        <v>1.8365728994046458E-2</v>
      </c>
      <c r="J141" s="14">
        <f>E140-E135</f>
        <v>2.4345920000087062E-2</v>
      </c>
      <c r="K141" t="s">
        <v>10</v>
      </c>
      <c r="L141">
        <f>ATAN2(H141,G141)</f>
        <v>-0.27007247258903799</v>
      </c>
      <c r="M141">
        <f>DEGREES(L141)</f>
        <v>-15.47401284201449</v>
      </c>
      <c r="N141" s="26">
        <f t="shared" si="242"/>
        <v>-4.9000000581145287</v>
      </c>
      <c r="O141" s="26">
        <f t="shared" si="242"/>
        <v>17.700000025797635</v>
      </c>
      <c r="P141" s="27">
        <f t="shared" si="235"/>
        <v>24.345920000087062</v>
      </c>
      <c r="Q141" s="27">
        <f>I141*1000</f>
        <v>18.365728994046457</v>
      </c>
      <c r="R141" s="6">
        <f t="shared" ref="R141" si="244">I141*100*(1/2.54)</f>
        <v>0.72306019661600218</v>
      </c>
      <c r="S141" s="4">
        <f>J141*100*(1/2.54)</f>
        <v>0.95850078740500233</v>
      </c>
    </row>
    <row r="143" spans="1:19" x14ac:dyDescent="0.25">
      <c r="A143" t="s">
        <v>31</v>
      </c>
      <c r="B143" s="5">
        <v>43536</v>
      </c>
      <c r="C143" s="14">
        <v>4262237.2390999999</v>
      </c>
      <c r="D143" s="14">
        <v>337186.46130000002</v>
      </c>
      <c r="E143" s="14">
        <v>1792.9380000000001</v>
      </c>
    </row>
    <row r="144" spans="1:19" x14ac:dyDescent="0.25">
      <c r="B144" s="5">
        <v>43452</v>
      </c>
      <c r="C144" s="14">
        <v>4262237.2572999997</v>
      </c>
      <c r="D144" s="14">
        <v>337186.4449</v>
      </c>
      <c r="E144" s="14">
        <v>1792.9159</v>
      </c>
      <c r="G144" s="14">
        <f>C144-C143</f>
        <v>1.8199999816715717E-2</v>
      </c>
      <c r="H144" s="14">
        <f>D144-D143</f>
        <v>-1.640000002225861E-2</v>
      </c>
      <c r="I144" s="29">
        <f t="shared" ref="I144:I148" si="245">(((H144)^2)+((G144)^2))^0.5</f>
        <v>2.4498979449326753E-2</v>
      </c>
      <c r="J144" s="14">
        <f>E144-E143</f>
        <v>-2.2100000000136788E-2</v>
      </c>
      <c r="K144" t="s">
        <v>10</v>
      </c>
      <c r="L144">
        <f>ATAN2(H144,G144)</f>
        <v>2.3042182303064873</v>
      </c>
      <c r="M144">
        <f>DEGREES(L144)</f>
        <v>132.02197967366524</v>
      </c>
      <c r="N144" s="23">
        <f t="shared" ref="N144:N146" si="246">H144*1000</f>
        <v>-16.40000002225861</v>
      </c>
      <c r="O144" s="23">
        <f t="shared" ref="O144:O146" si="247">I144*1000</f>
        <v>24.498979449326754</v>
      </c>
      <c r="P144" s="23">
        <f t="shared" ref="P144:P149" si="248">J144*1000</f>
        <v>-22.100000000136788</v>
      </c>
      <c r="R144">
        <f t="shared" ref="R144" si="249">I144*100*(1/2.54)</f>
        <v>0.96452674997349408</v>
      </c>
      <c r="S144">
        <f t="shared" ref="S144" si="250">J144*100*(1/2.54)</f>
        <v>-0.87007874016286557</v>
      </c>
    </row>
    <row r="145" spans="1:19" x14ac:dyDescent="0.25">
      <c r="A145" t="s">
        <v>58</v>
      </c>
      <c r="B145" s="5">
        <v>43585</v>
      </c>
      <c r="C145" s="14">
        <v>4262237.2322000004</v>
      </c>
      <c r="D145" s="14">
        <v>337186.46370000002</v>
      </c>
      <c r="E145" s="14">
        <v>1792.9373000000001</v>
      </c>
      <c r="G145" s="14">
        <f>C145-C144</f>
        <v>-2.5099999271333218E-2</v>
      </c>
      <c r="H145" s="14">
        <f>D145-D144</f>
        <v>1.8800000019837171E-2</v>
      </c>
      <c r="I145" s="29">
        <f t="shared" si="245"/>
        <v>3.1360005806230419E-2</v>
      </c>
      <c r="J145" s="14">
        <f>E145-E144</f>
        <v>2.1400000000085129E-2</v>
      </c>
      <c r="K145" t="s">
        <v>10</v>
      </c>
      <c r="L145">
        <f t="shared" ref="L145:L146" si="251">ATAN2(H145,G145)</f>
        <v>-0.92793295858142744</v>
      </c>
      <c r="M145">
        <f t="shared" ref="M145:M146" si="252">DEGREES(L145)</f>
        <v>-53.166642197803618</v>
      </c>
      <c r="N145" s="23">
        <f t="shared" si="246"/>
        <v>18.800000019837171</v>
      </c>
      <c r="O145" s="23">
        <f t="shared" si="247"/>
        <v>31.360005806230419</v>
      </c>
      <c r="P145" s="23">
        <f t="shared" si="248"/>
        <v>21.400000000085129</v>
      </c>
      <c r="R145">
        <f t="shared" ref="R145:S148" si="253">I145*100*(1/2.54)</f>
        <v>1.2346458978830872</v>
      </c>
      <c r="S145">
        <f t="shared" si="253"/>
        <v>0.84251968504272157</v>
      </c>
    </row>
    <row r="146" spans="1:19" x14ac:dyDescent="0.25">
      <c r="B146" s="5">
        <v>43622</v>
      </c>
      <c r="C146">
        <v>4262237.2328000003</v>
      </c>
      <c r="D146">
        <v>337186.45860000001</v>
      </c>
      <c r="E146" s="14">
        <v>1792.9314999999999</v>
      </c>
      <c r="G146" s="14">
        <f>C146-C145</f>
        <v>5.9999991208314896E-4</v>
      </c>
      <c r="H146" s="14">
        <f>D146-D145</f>
        <v>-5.100000009406358E-3</v>
      </c>
      <c r="I146" s="29">
        <f t="shared" si="245"/>
        <v>5.135172829656723E-3</v>
      </c>
      <c r="J146" s="14">
        <f>E146-E145</f>
        <v>-5.8000000001356966E-3</v>
      </c>
      <c r="K146" t="s">
        <v>10</v>
      </c>
      <c r="L146">
        <f t="shared" si="251"/>
        <v>3.0244839262402121</v>
      </c>
      <c r="M146">
        <f t="shared" si="252"/>
        <v>173.29016417872074</v>
      </c>
      <c r="N146" s="23">
        <f t="shared" si="246"/>
        <v>-5.100000009406358</v>
      </c>
      <c r="O146" s="23">
        <f t="shared" si="247"/>
        <v>5.1351728296567227</v>
      </c>
      <c r="P146" s="23">
        <f t="shared" si="248"/>
        <v>-5.8000000001356966</v>
      </c>
      <c r="R146">
        <f t="shared" si="253"/>
        <v>0.20217215864790247</v>
      </c>
      <c r="S146">
        <f t="shared" si="253"/>
        <v>-0.22834645669825576</v>
      </c>
    </row>
    <row r="147" spans="1:19" x14ac:dyDescent="0.25">
      <c r="A147" t="s">
        <v>169</v>
      </c>
      <c r="B147" s="5">
        <v>43622</v>
      </c>
      <c r="C147">
        <v>4262237.2328000003</v>
      </c>
      <c r="D147">
        <v>337186.45870000002</v>
      </c>
      <c r="E147" s="14">
        <v>1792.9276359</v>
      </c>
      <c r="G147" s="14">
        <f>C147-C146</f>
        <v>0</v>
      </c>
      <c r="H147" s="14">
        <f>D147-D146</f>
        <v>1.0000000474974513E-4</v>
      </c>
      <c r="I147" s="29">
        <f t="shared" si="245"/>
        <v>1.0000000474974513E-4</v>
      </c>
      <c r="J147" s="14">
        <f>E147-E146</f>
        <v>-3.8640999998733605E-3</v>
      </c>
      <c r="K147" t="s">
        <v>10</v>
      </c>
      <c r="L147">
        <f>ATAN2(H147,G147)</f>
        <v>0</v>
      </c>
      <c r="M147">
        <f>DEGREES(L147)</f>
        <v>0</v>
      </c>
      <c r="N147" s="39">
        <f t="shared" ref="N147:O149" si="254">G147*1000</f>
        <v>0</v>
      </c>
      <c r="O147" s="39">
        <f t="shared" si="254"/>
        <v>0.10000000474974513</v>
      </c>
      <c r="P147" s="39">
        <f t="shared" si="248"/>
        <v>-3.8640999998733605</v>
      </c>
      <c r="Q147" s="39">
        <f>I147*1000</f>
        <v>0.10000000474974513</v>
      </c>
      <c r="R147" s="40">
        <f>I147*100*(1/2.54)</f>
        <v>3.9370080610135871E-3</v>
      </c>
      <c r="S147" s="40">
        <f t="shared" si="253"/>
        <v>-0.15212992125485669</v>
      </c>
    </row>
    <row r="148" spans="1:19" x14ac:dyDescent="0.25">
      <c r="A148" t="s">
        <v>199</v>
      </c>
      <c r="B148" s="5">
        <v>43788</v>
      </c>
      <c r="C148" s="14">
        <v>4262237.2344000004</v>
      </c>
      <c r="D148">
        <v>337186.48129999998</v>
      </c>
      <c r="E148" s="14">
        <v>1792.9639038</v>
      </c>
      <c r="G148" s="14">
        <f>C148-C147</f>
        <v>1.6000000759959221E-3</v>
      </c>
      <c r="H148" s="14">
        <f>D148-D147</f>
        <v>2.2599999967496842E-2</v>
      </c>
      <c r="I148" s="29">
        <f t="shared" si="245"/>
        <v>2.2656566350046165E-2</v>
      </c>
      <c r="J148" s="14">
        <f>E148-E147</f>
        <v>3.6267899999984365E-2</v>
      </c>
      <c r="K148" t="s">
        <v>10</v>
      </c>
      <c r="L148">
        <f>ATAN2(H148,G148)</f>
        <v>7.0678537497798191E-2</v>
      </c>
      <c r="M148">
        <f>DEGREES(L148)</f>
        <v>4.0495819007809661</v>
      </c>
      <c r="N148" s="39">
        <f t="shared" si="254"/>
        <v>1.6000000759959221</v>
      </c>
      <c r="O148" s="39">
        <f t="shared" si="254"/>
        <v>22.599999967496842</v>
      </c>
      <c r="P148" s="39">
        <f t="shared" si="248"/>
        <v>36.267899999984365</v>
      </c>
      <c r="Q148" s="39">
        <f>I148*1000</f>
        <v>22.656566350046166</v>
      </c>
      <c r="R148" s="40">
        <f>I148*100*(1/2.54)</f>
        <v>0.89199080118291973</v>
      </c>
      <c r="S148" s="40">
        <f t="shared" si="253"/>
        <v>1.4278700787395417</v>
      </c>
    </row>
    <row r="149" spans="1:19" x14ac:dyDescent="0.25">
      <c r="G149" s="14">
        <f>C148-C143</f>
        <v>-4.6999994665384293E-3</v>
      </c>
      <c r="H149" s="14">
        <f>D148-D143</f>
        <v>1.9999999960418791E-2</v>
      </c>
      <c r="I149" s="29">
        <f t="shared" ref="I149" si="255">(((H149)^2)+((G149)^2))^0.5</f>
        <v>2.0544828872546324E-2</v>
      </c>
      <c r="J149" s="14">
        <f>E148-E143</f>
        <v>2.5903799999923649E-2</v>
      </c>
      <c r="K149" t="s">
        <v>10</v>
      </c>
      <c r="L149">
        <f>ATAN2(H149,G149)</f>
        <v>-0.23081193556625873</v>
      </c>
      <c r="M149">
        <f>DEGREES(L149)</f>
        <v>-13.224549769192125</v>
      </c>
      <c r="N149" s="26">
        <f t="shared" si="254"/>
        <v>-4.6999994665384293</v>
      </c>
      <c r="O149" s="26">
        <f t="shared" si="254"/>
        <v>19.999999960418791</v>
      </c>
      <c r="P149" s="27">
        <f t="shared" si="248"/>
        <v>25.903799999923649</v>
      </c>
      <c r="Q149" s="27">
        <f>I149*1000</f>
        <v>20.544828872546326</v>
      </c>
      <c r="R149" s="6">
        <f t="shared" ref="R149" si="256">I149*100*(1/2.54)</f>
        <v>0.80885153041520963</v>
      </c>
      <c r="S149" s="4">
        <f>J149*100*(1/2.54)</f>
        <v>1.0198346456662852</v>
      </c>
    </row>
    <row r="151" spans="1:19" x14ac:dyDescent="0.25">
      <c r="A151" t="s">
        <v>32</v>
      </c>
      <c r="B151" s="5">
        <v>43535</v>
      </c>
      <c r="C151" s="14">
        <v>4261716.8030000003</v>
      </c>
      <c r="D151" s="14">
        <v>334886.98810000002</v>
      </c>
      <c r="E151" s="14">
        <v>1683.1876999999999</v>
      </c>
    </row>
    <row r="152" spans="1:19" x14ac:dyDescent="0.25">
      <c r="B152" s="5">
        <v>43452</v>
      </c>
      <c r="C152" s="14">
        <v>4261716.8079000004</v>
      </c>
      <c r="D152" s="14">
        <v>334886.99339999998</v>
      </c>
      <c r="E152" s="14">
        <v>1683.1786999999999</v>
      </c>
      <c r="G152" s="14">
        <f>C152-C151</f>
        <v>4.9000000581145287E-3</v>
      </c>
      <c r="H152" s="14">
        <f>D152-D151</f>
        <v>5.2999999606981874E-3</v>
      </c>
      <c r="I152" s="29">
        <f t="shared" ref="I152:I156" si="257">(((H152)^2)+((G152)^2))^0.5</f>
        <v>7.2180329836405684E-3</v>
      </c>
      <c r="J152" s="14">
        <f>E152-E151</f>
        <v>-9.0000000000145519E-3</v>
      </c>
      <c r="K152" t="s">
        <v>10</v>
      </c>
      <c r="L152">
        <f>ATAN2(H152,G152)</f>
        <v>0.74620257107856791</v>
      </c>
      <c r="M152">
        <f>DEGREES(L152)</f>
        <v>42.754257984612764</v>
      </c>
      <c r="N152" s="23">
        <f t="shared" ref="N152:N154" si="258">H152*1000</f>
        <v>5.2999999606981874</v>
      </c>
      <c r="O152" s="23">
        <f t="shared" ref="O152:O154" si="259">I152*1000</f>
        <v>7.2180329836405681</v>
      </c>
      <c r="P152" s="23">
        <f t="shared" ref="P152:P157" si="260">J152*1000</f>
        <v>-9.0000000000145519</v>
      </c>
      <c r="R152">
        <f t="shared" ref="R152" si="261">I152*100*(1/2.54)</f>
        <v>0.28417452691498302</v>
      </c>
      <c r="S152">
        <f t="shared" ref="S152" si="262">J152*100*(1/2.54)</f>
        <v>-0.35433070866199018</v>
      </c>
    </row>
    <row r="153" spans="1:19" x14ac:dyDescent="0.25">
      <c r="A153" t="s">
        <v>58</v>
      </c>
      <c r="B153" s="5">
        <v>43585</v>
      </c>
      <c r="C153" s="14">
        <v>4261716.7938999999</v>
      </c>
      <c r="D153" s="14">
        <v>334886.98739999998</v>
      </c>
      <c r="E153" s="14">
        <v>1683.1921</v>
      </c>
      <c r="G153" s="14">
        <f>C153-C152</f>
        <v>-1.4000000432133675E-2</v>
      </c>
      <c r="H153" s="14">
        <f>D153-D152</f>
        <v>-5.9999999939464033E-3</v>
      </c>
      <c r="I153" s="29">
        <f t="shared" si="257"/>
        <v>1.5231546606536708E-2</v>
      </c>
      <c r="J153" s="14">
        <f>E153-E152</f>
        <v>1.340000000004693E-2</v>
      </c>
      <c r="K153" t="s">
        <v>10</v>
      </c>
      <c r="L153">
        <f t="shared" ref="L153:L154" si="263">ATAN2(H153,G153)</f>
        <v>-1.9756881015388061</v>
      </c>
      <c r="M153">
        <f t="shared" ref="M153:M154" si="264">DEGREES(L153)</f>
        <v>-113.19858985238764</v>
      </c>
      <c r="N153" s="23">
        <f t="shared" si="258"/>
        <v>-5.9999999939464033</v>
      </c>
      <c r="O153" s="23">
        <f t="shared" si="259"/>
        <v>15.231546606536709</v>
      </c>
      <c r="P153" s="23">
        <f t="shared" si="260"/>
        <v>13.40000000004693</v>
      </c>
      <c r="R153">
        <f t="shared" ref="R153:S156" si="265">I153*100*(1/2.54)</f>
        <v>0.59966718923372864</v>
      </c>
      <c r="S153">
        <f t="shared" si="265"/>
        <v>0.52755905511995782</v>
      </c>
    </row>
    <row r="154" spans="1:19" x14ac:dyDescent="0.25">
      <c r="B154" s="5">
        <v>43621</v>
      </c>
      <c r="C154">
        <v>4261716.7980000004</v>
      </c>
      <c r="D154">
        <v>334886.97749999998</v>
      </c>
      <c r="E154" s="14">
        <v>1683.2049</v>
      </c>
      <c r="G154" s="14">
        <f>C154-C153</f>
        <v>4.1000004857778549E-3</v>
      </c>
      <c r="H154" s="14">
        <f>D154-D153</f>
        <v>-9.9000000045634806E-3</v>
      </c>
      <c r="I154" s="29">
        <f t="shared" si="257"/>
        <v>1.071540965496586E-2</v>
      </c>
      <c r="J154" s="14">
        <f>E154-E153</f>
        <v>1.2799999999970169E-2</v>
      </c>
      <c r="K154" t="s">
        <v>10</v>
      </c>
      <c r="L154">
        <f t="shared" si="263"/>
        <v>2.7489551141079245</v>
      </c>
      <c r="M154">
        <f t="shared" si="264"/>
        <v>157.50352610928769</v>
      </c>
      <c r="N154" s="23">
        <f t="shared" si="258"/>
        <v>-9.9000000045634806</v>
      </c>
      <c r="O154" s="23">
        <f t="shared" si="259"/>
        <v>10.71540965496586</v>
      </c>
      <c r="P154" s="23">
        <f t="shared" si="260"/>
        <v>12.799999999970169</v>
      </c>
      <c r="R154">
        <f t="shared" si="265"/>
        <v>0.42186652184904955</v>
      </c>
      <c r="S154">
        <f t="shared" si="265"/>
        <v>0.50393700787284124</v>
      </c>
    </row>
    <row r="155" spans="1:19" x14ac:dyDescent="0.25">
      <c r="A155" t="s">
        <v>169</v>
      </c>
      <c r="B155" s="5">
        <v>43621</v>
      </c>
      <c r="C155">
        <v>4261716.7981000002</v>
      </c>
      <c r="D155">
        <v>334886.97720000002</v>
      </c>
      <c r="E155" s="14">
        <v>1683.19525464</v>
      </c>
      <c r="G155" s="14">
        <f>C155-C154</f>
        <v>9.999983012676239E-5</v>
      </c>
      <c r="H155" s="14">
        <f>D155-D154</f>
        <v>-2.9999995604157448E-4</v>
      </c>
      <c r="I155" s="29">
        <f t="shared" si="257"/>
        <v>3.1622767059561369E-4</v>
      </c>
      <c r="J155" s="14">
        <f>E155-E154</f>
        <v>-9.6453599999222206E-3</v>
      </c>
      <c r="K155" t="s">
        <v>10</v>
      </c>
      <c r="L155">
        <f>ATAN2(H155,G155)</f>
        <v>2.8198425648545786</v>
      </c>
      <c r="M155">
        <f>DEGREES(L155)</f>
        <v>161.56507785751248</v>
      </c>
      <c r="N155" s="39">
        <f t="shared" ref="N155:O157" si="266">G155*1000</f>
        <v>9.999983012676239E-2</v>
      </c>
      <c r="O155" s="39">
        <f t="shared" si="266"/>
        <v>-0.29999995604157448</v>
      </c>
      <c r="P155" s="39">
        <f t="shared" si="260"/>
        <v>-9.6453599999222206</v>
      </c>
      <c r="Q155" s="39">
        <f>I155*1000</f>
        <v>0.31622767059561369</v>
      </c>
      <c r="R155" s="40">
        <f>I155*100*(1/2.54)</f>
        <v>1.2449908291165891E-2</v>
      </c>
      <c r="S155" s="40">
        <f t="shared" si="265"/>
        <v>-0.37973858267410315</v>
      </c>
    </row>
    <row r="156" spans="1:19" x14ac:dyDescent="0.25">
      <c r="A156" t="s">
        <v>199</v>
      </c>
      <c r="B156" s="5">
        <v>43788</v>
      </c>
      <c r="C156" s="14">
        <v>4261716.8036000002</v>
      </c>
      <c r="D156">
        <v>334887.00319999998</v>
      </c>
      <c r="E156" s="14">
        <v>1683.21892824</v>
      </c>
      <c r="G156" s="14">
        <f>C156-C155</f>
        <v>5.4999999701976776E-3</v>
      </c>
      <c r="H156" s="14">
        <f>D156-D155</f>
        <v>2.5999999954365194E-2</v>
      </c>
      <c r="I156" s="29">
        <f t="shared" si="257"/>
        <v>2.6575364481021976E-2</v>
      </c>
      <c r="J156" s="14">
        <f>E156-E155</f>
        <v>2.3673599999938233E-2</v>
      </c>
      <c r="K156" t="s">
        <v>10</v>
      </c>
      <c r="L156">
        <f>ATAN2(H156,G156)</f>
        <v>0.20846521763822637</v>
      </c>
      <c r="M156">
        <f>DEGREES(L156)</f>
        <v>11.944177145946538</v>
      </c>
      <c r="N156" s="39">
        <f t="shared" si="266"/>
        <v>5.4999999701976776</v>
      </c>
      <c r="O156" s="39">
        <f t="shared" si="266"/>
        <v>25.999999954365194</v>
      </c>
      <c r="P156" s="39">
        <f t="shared" si="260"/>
        <v>23.673599999938233</v>
      </c>
      <c r="Q156" s="39">
        <f>I156*1000</f>
        <v>26.575364481021975</v>
      </c>
      <c r="R156" s="40">
        <f>I156*100*(1/2.54)</f>
        <v>1.0462741921662193</v>
      </c>
      <c r="S156" s="40">
        <f t="shared" si="265"/>
        <v>0.93203149606056024</v>
      </c>
    </row>
    <row r="157" spans="1:19" x14ac:dyDescent="0.25">
      <c r="G157" s="14">
        <f>C156-C151</f>
        <v>5.9999991208314896E-4</v>
      </c>
      <c r="H157" s="14">
        <f>D156-D151</f>
        <v>1.5099999960511923E-2</v>
      </c>
      <c r="I157" s="29">
        <f t="shared" ref="I157" si="267">(((H157)^2)+((G157)^2))^0.5</f>
        <v>1.5111915785298694E-2</v>
      </c>
      <c r="J157" s="14">
        <f>E156-E151</f>
        <v>3.1228240000018559E-2</v>
      </c>
      <c r="K157" t="s">
        <v>10</v>
      </c>
      <c r="L157">
        <f>ATAN2(H157,G157)</f>
        <v>3.9714201123856714E-2</v>
      </c>
      <c r="M157">
        <f>DEGREES(L157)</f>
        <v>2.2754561111307003</v>
      </c>
      <c r="N157" s="26">
        <f t="shared" si="266"/>
        <v>0.59999991208314896</v>
      </c>
      <c r="O157" s="26">
        <f t="shared" si="266"/>
        <v>15.099999960511923</v>
      </c>
      <c r="P157" s="27">
        <f t="shared" si="260"/>
        <v>31.228240000018559</v>
      </c>
      <c r="Q157" s="27">
        <f>I157*1000</f>
        <v>15.111915785298693</v>
      </c>
      <c r="R157" s="6">
        <f t="shared" ref="R157" si="268">I157*100*(1/2.54)</f>
        <v>0.5949573143818383</v>
      </c>
      <c r="S157" s="4">
        <f>J157*100*(1/2.54)</f>
        <v>1.2294582677172661</v>
      </c>
    </row>
    <row r="159" spans="1:19" x14ac:dyDescent="0.25">
      <c r="A159" t="s">
        <v>33</v>
      </c>
      <c r="B159" s="5">
        <v>43536</v>
      </c>
      <c r="C159" s="14">
        <v>4261592.4590999996</v>
      </c>
      <c r="D159" s="14">
        <v>336941.25719999999</v>
      </c>
      <c r="E159" s="14">
        <v>1786.6867</v>
      </c>
    </row>
    <row r="160" spans="1:19" x14ac:dyDescent="0.25">
      <c r="B160" s="5">
        <v>43452</v>
      </c>
      <c r="C160" s="14">
        <v>4261592.4680000003</v>
      </c>
      <c r="D160" s="14">
        <v>336941.26770000003</v>
      </c>
      <c r="E160" s="14">
        <v>1786.7156</v>
      </c>
      <c r="G160" s="14">
        <f>C160-C159</f>
        <v>8.9000007137656212E-3</v>
      </c>
      <c r="H160" s="14">
        <f>D160-D159</f>
        <v>1.0500000033061951E-2</v>
      </c>
      <c r="I160" s="29">
        <f t="shared" ref="I160:I164" si="269">(((H160)^2)+((G160)^2))^0.5</f>
        <v>1.3764447442572098E-2</v>
      </c>
      <c r="J160" s="14">
        <f>E160-E159</f>
        <v>2.8900000000021464E-2</v>
      </c>
      <c r="K160" t="s">
        <v>10</v>
      </c>
      <c r="L160">
        <f>ATAN2(H160,G160)</f>
        <v>0.70311021162702803</v>
      </c>
      <c r="M160">
        <f>DEGREES(L160)</f>
        <v>40.28524765877885</v>
      </c>
      <c r="N160" s="23">
        <f t="shared" ref="N160:N162" si="270">H160*1000</f>
        <v>10.500000033061951</v>
      </c>
      <c r="O160" s="23">
        <f t="shared" ref="O160:O162" si="271">I160*1000</f>
        <v>13.764447442572099</v>
      </c>
      <c r="P160" s="23">
        <f t="shared" ref="P160:P165" si="272">J160*1000</f>
        <v>28.900000000021464</v>
      </c>
      <c r="R160">
        <f t="shared" ref="R160" si="273">I160*100*(1/2.54)</f>
        <v>0.54190737962882274</v>
      </c>
      <c r="S160">
        <f t="shared" ref="S160" si="274">J160*100*(1/2.54)</f>
        <v>1.137795275591396</v>
      </c>
    </row>
    <row r="161" spans="1:19" x14ac:dyDescent="0.25">
      <c r="A161" t="s">
        <v>58</v>
      </c>
      <c r="B161" s="5">
        <v>43585</v>
      </c>
      <c r="C161" s="14">
        <v>4261592.4469999997</v>
      </c>
      <c r="D161" s="14">
        <v>336941.26260000002</v>
      </c>
      <c r="E161" s="14">
        <v>1786.6927000000001</v>
      </c>
      <c r="G161" s="14">
        <f>C161-C160</f>
        <v>-2.1000000648200512E-2</v>
      </c>
      <c r="H161" s="14">
        <f>D161-D160</f>
        <v>-5.100000009406358E-3</v>
      </c>
      <c r="I161" s="29">
        <f t="shared" si="269"/>
        <v>2.161041478825353E-2</v>
      </c>
      <c r="J161" s="14">
        <f>E161-E160</f>
        <v>-2.2899999999935972E-2</v>
      </c>
      <c r="K161" t="s">
        <v>10</v>
      </c>
      <c r="L161">
        <f t="shared" ref="L161:L162" si="275">ATAN2(H161,G161)</f>
        <v>-1.8090410783179189</v>
      </c>
      <c r="M161">
        <f t="shared" ref="M161:M162" si="276">DEGREES(L161)</f>
        <v>-103.65041875341217</v>
      </c>
      <c r="N161" s="23">
        <f t="shared" si="270"/>
        <v>-5.100000009406358</v>
      </c>
      <c r="O161" s="23">
        <f t="shared" si="271"/>
        <v>21.610414788253529</v>
      </c>
      <c r="P161" s="23">
        <f t="shared" si="272"/>
        <v>-22.899999999935972</v>
      </c>
      <c r="R161">
        <f t="shared" ref="R161:S164" si="277">I161*100*(1/2.54)</f>
        <v>0.8508037318210051</v>
      </c>
      <c r="S161">
        <f t="shared" si="277"/>
        <v>-0.90157480314708538</v>
      </c>
    </row>
    <row r="162" spans="1:19" x14ac:dyDescent="0.25">
      <c r="B162" s="5">
        <v>43622</v>
      </c>
      <c r="C162">
        <v>4261592.4594999999</v>
      </c>
      <c r="D162">
        <v>336941.2512</v>
      </c>
      <c r="E162" s="14">
        <v>1786.6848</v>
      </c>
      <c r="G162" s="14">
        <f>C162-C161</f>
        <v>1.2500000186264515E-2</v>
      </c>
      <c r="H162" s="14">
        <f>D162-D161</f>
        <v>-1.1400000017601997E-2</v>
      </c>
      <c r="I162" s="29">
        <f t="shared" si="269"/>
        <v>1.6917742315626469E-2</v>
      </c>
      <c r="J162" s="14">
        <f>E162-E161</f>
        <v>-7.9000000000633008E-3</v>
      </c>
      <c r="K162" t="s">
        <v>10</v>
      </c>
      <c r="L162">
        <f t="shared" si="275"/>
        <v>2.3102018361804468</v>
      </c>
      <c r="M162">
        <f t="shared" si="276"/>
        <v>132.36481503651282</v>
      </c>
      <c r="N162" s="23">
        <f t="shared" si="270"/>
        <v>-11.400000017601997</v>
      </c>
      <c r="O162" s="23">
        <f t="shared" si="271"/>
        <v>16.917742315626469</v>
      </c>
      <c r="P162" s="23">
        <f t="shared" si="272"/>
        <v>-7.9000000000633008</v>
      </c>
      <c r="R162">
        <f t="shared" si="277"/>
        <v>0.66605284707190815</v>
      </c>
      <c r="S162">
        <f t="shared" si="277"/>
        <v>-0.31102362204973621</v>
      </c>
    </row>
    <row r="163" spans="1:19" x14ac:dyDescent="0.25">
      <c r="A163" t="s">
        <v>169</v>
      </c>
      <c r="B163" s="5">
        <v>43622</v>
      </c>
      <c r="C163">
        <v>4261592.4594999999</v>
      </c>
      <c r="D163">
        <v>336941.2513</v>
      </c>
      <c r="E163" s="14">
        <v>1786.68072368</v>
      </c>
      <c r="G163" s="14">
        <f>C163-C162</f>
        <v>0</v>
      </c>
      <c r="H163" s="14">
        <f>D163-D162</f>
        <v>1.0000000474974513E-4</v>
      </c>
      <c r="I163" s="29">
        <f t="shared" si="269"/>
        <v>1.0000000474974513E-4</v>
      </c>
      <c r="J163" s="14">
        <f>E163-E162</f>
        <v>-4.0763199999673816E-3</v>
      </c>
      <c r="K163" t="s">
        <v>10</v>
      </c>
      <c r="L163">
        <f>ATAN2(H163,G163)</f>
        <v>0</v>
      </c>
      <c r="M163">
        <f>DEGREES(L163)</f>
        <v>0</v>
      </c>
      <c r="N163" s="39">
        <f t="shared" ref="N163:O165" si="278">G163*1000</f>
        <v>0</v>
      </c>
      <c r="O163" s="39">
        <f t="shared" si="278"/>
        <v>0.10000000474974513</v>
      </c>
      <c r="P163" s="39">
        <f t="shared" si="272"/>
        <v>-4.0763199999673816</v>
      </c>
      <c r="Q163" s="39">
        <f>I163*1000</f>
        <v>0.10000000474974513</v>
      </c>
      <c r="R163" s="40">
        <f>I163*100*(1/2.54)</f>
        <v>3.9370080610135871E-3</v>
      </c>
      <c r="S163" s="40">
        <f t="shared" si="277"/>
        <v>-0.16048503936879455</v>
      </c>
    </row>
    <row r="164" spans="1:19" x14ac:dyDescent="0.25">
      <c r="A164" t="s">
        <v>199</v>
      </c>
      <c r="B164" s="5">
        <v>43788</v>
      </c>
      <c r="C164" s="14">
        <v>4261592.4548000004</v>
      </c>
      <c r="D164">
        <v>336941.27799999999</v>
      </c>
      <c r="E164" s="14">
        <v>1786.7113548</v>
      </c>
      <c r="G164" s="14">
        <f>C164-C163</f>
        <v>-4.6999994665384293E-3</v>
      </c>
      <c r="H164" s="14">
        <f>D164-D163</f>
        <v>2.669999998761341E-2</v>
      </c>
      <c r="I164" s="29">
        <f t="shared" si="269"/>
        <v>2.7110514460703575E-2</v>
      </c>
      <c r="J164" s="14">
        <f>E164-E163</f>
        <v>3.0631119999952716E-2</v>
      </c>
      <c r="K164" t="s">
        <v>10</v>
      </c>
      <c r="L164">
        <f>ATAN2(H164,G164)</f>
        <v>-0.17424482930677815</v>
      </c>
      <c r="M164">
        <f>DEGREES(L164)</f>
        <v>-9.9834933212558266</v>
      </c>
      <c r="N164" s="39">
        <f t="shared" si="278"/>
        <v>-4.6999994665384293</v>
      </c>
      <c r="O164" s="39">
        <f t="shared" si="278"/>
        <v>26.69999998761341</v>
      </c>
      <c r="P164" s="39">
        <f t="shared" si="272"/>
        <v>30.631119999952716</v>
      </c>
      <c r="Q164" s="39">
        <f>I164*1000</f>
        <v>27.110514460703573</v>
      </c>
      <c r="R164" s="40">
        <f>I164*100*(1/2.54)</f>
        <v>1.0673430890040776</v>
      </c>
      <c r="S164" s="40">
        <f t="shared" si="277"/>
        <v>1.2059496062973509</v>
      </c>
    </row>
    <row r="165" spans="1:19" x14ac:dyDescent="0.25">
      <c r="G165" s="14">
        <f>C164-C159</f>
        <v>-4.2999992147088051E-3</v>
      </c>
      <c r="H165" s="14">
        <f>D164-D159</f>
        <v>2.0799999998416752E-2</v>
      </c>
      <c r="I165" s="29">
        <f t="shared" ref="I165" si="279">(((H165)^2)+((G165)^2))^0.5</f>
        <v>2.1239820930992644E-2</v>
      </c>
      <c r="J165" s="14">
        <f>E164-E159</f>
        <v>2.4654800000007526E-2</v>
      </c>
      <c r="K165" t="s">
        <v>10</v>
      </c>
      <c r="L165">
        <f>ATAN2(H165,G165)</f>
        <v>-0.20385896089007063</v>
      </c>
      <c r="M165">
        <f>DEGREES(L165)</f>
        <v>-11.680258074923559</v>
      </c>
      <c r="N165" s="26">
        <f t="shared" si="278"/>
        <v>-4.2999992147088051</v>
      </c>
      <c r="O165" s="26">
        <f t="shared" si="278"/>
        <v>20.799999998416752</v>
      </c>
      <c r="P165" s="27">
        <f t="shared" si="272"/>
        <v>24.654800000007526</v>
      </c>
      <c r="Q165" s="27">
        <f>I165*1000</f>
        <v>21.239820930992643</v>
      </c>
      <c r="R165" s="6">
        <f t="shared" ref="R165" si="280">I165*100*(1/2.54)</f>
        <v>0.83621342248002539</v>
      </c>
      <c r="S165" s="4">
        <f>J165*100*(1/2.54)</f>
        <v>0.97066141732313083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06B5-BB4D-41A5-8556-9E5BA326BD87}">
  <sheetPr codeName="Sheet4"/>
  <dimension ref="A1:M83"/>
  <sheetViews>
    <sheetView workbookViewId="0">
      <selection activeCell="F46" sqref="F46"/>
    </sheetView>
  </sheetViews>
  <sheetFormatPr defaultRowHeight="15" x14ac:dyDescent="0.25"/>
  <cols>
    <col min="1" max="1" width="13.140625" bestFit="1" customWidth="1"/>
    <col min="2" max="2" width="10.28515625" customWidth="1"/>
    <col min="3" max="3" width="13.7109375" style="13" customWidth="1"/>
    <col min="4" max="4" width="14.7109375" style="13" customWidth="1"/>
    <col min="5" max="5" width="15.5703125" style="14" customWidth="1"/>
    <col min="6" max="6" width="15.28515625" style="14" customWidth="1"/>
    <col min="7" max="7" width="12.140625" style="14" customWidth="1"/>
    <col min="8" max="8" width="7.7109375" bestFit="1" customWidth="1"/>
    <col min="9" max="9" width="8" customWidth="1"/>
    <col min="10" max="11" width="8.28515625" bestFit="1" customWidth="1"/>
    <col min="12" max="12" width="8.140625" bestFit="1" customWidth="1"/>
    <col min="13" max="13" width="9.42578125" bestFit="1" customWidth="1"/>
  </cols>
  <sheetData>
    <row r="1" spans="1:13" ht="15.75" thickBot="1" x14ac:dyDescent="0.3">
      <c r="A1" s="1" t="s">
        <v>0</v>
      </c>
      <c r="B1" s="2" t="s">
        <v>1</v>
      </c>
      <c r="C1" s="12" t="s">
        <v>80</v>
      </c>
      <c r="D1" s="12" t="s">
        <v>81</v>
      </c>
      <c r="E1" s="17" t="s">
        <v>2</v>
      </c>
      <c r="F1" s="17" t="s">
        <v>3</v>
      </c>
      <c r="G1" s="17" t="s">
        <v>4</v>
      </c>
      <c r="H1" s="11" t="s">
        <v>83</v>
      </c>
      <c r="I1" s="11" t="s">
        <v>82</v>
      </c>
      <c r="J1" s="11" t="s">
        <v>162</v>
      </c>
      <c r="K1" s="11" t="s">
        <v>163</v>
      </c>
      <c r="L1" s="11" t="s">
        <v>160</v>
      </c>
      <c r="M1" s="11" t="s">
        <v>161</v>
      </c>
    </row>
    <row r="2" spans="1:13" x14ac:dyDescent="0.25">
      <c r="A2" t="s">
        <v>34</v>
      </c>
      <c r="B2" s="5">
        <v>43535</v>
      </c>
      <c r="C2" s="13">
        <v>38.513620959999997</v>
      </c>
      <c r="D2" s="13">
        <v>-112.916968571</v>
      </c>
      <c r="E2" s="14">
        <v>4264546.6671000002</v>
      </c>
      <c r="F2" s="14">
        <v>332867.96179999999</v>
      </c>
      <c r="G2" s="14">
        <v>1584.0142000000001</v>
      </c>
      <c r="H2">
        <v>17</v>
      </c>
      <c r="I2">
        <v>17</v>
      </c>
      <c r="J2">
        <v>3.5000000000000001E-3</v>
      </c>
      <c r="K2">
        <v>5.8999999999999999E-3</v>
      </c>
      <c r="L2">
        <v>5.0000000000000001E-3</v>
      </c>
      <c r="M2" s="29">
        <f>SQRT(1/((J2)^{-2}+(K2)^{-2}))</f>
        <v>3.0101912885579477E-3</v>
      </c>
    </row>
    <row r="3" spans="1:13" x14ac:dyDescent="0.25">
      <c r="A3" t="s">
        <v>35</v>
      </c>
      <c r="B3" s="5">
        <v>43535</v>
      </c>
      <c r="C3" s="13">
        <v>38.514039267999998</v>
      </c>
      <c r="D3" s="13">
        <v>-112.896964744</v>
      </c>
      <c r="E3" s="14">
        <v>4264556.9304</v>
      </c>
      <c r="F3" s="14">
        <v>334613.67369999998</v>
      </c>
      <c r="G3" s="14">
        <v>1630.5523000000001</v>
      </c>
      <c r="H3">
        <v>12</v>
      </c>
      <c r="I3">
        <v>13</v>
      </c>
      <c r="J3">
        <v>3.5999999999999999E-3</v>
      </c>
      <c r="K3">
        <v>5.7999999999999996E-3</v>
      </c>
      <c r="L3">
        <v>5.1000000000000004E-3</v>
      </c>
      <c r="M3" s="29">
        <f>SQRT(1/((J3)^{-2}+(K3)^{-2}))</f>
        <v>3.0587045983132286E-3</v>
      </c>
    </row>
    <row r="4" spans="1:13" x14ac:dyDescent="0.25">
      <c r="A4" t="s">
        <v>36</v>
      </c>
      <c r="B4" s="5">
        <v>43535</v>
      </c>
      <c r="C4" s="13">
        <v>38.513138613000002</v>
      </c>
      <c r="D4" s="13">
        <v>-112.88003962800001</v>
      </c>
      <c r="E4" s="14">
        <v>4264426.6370999999</v>
      </c>
      <c r="F4" s="14">
        <v>336087.84379999997</v>
      </c>
      <c r="G4" s="14">
        <v>1700.5681999999999</v>
      </c>
      <c r="H4">
        <v>14</v>
      </c>
      <c r="I4">
        <v>14</v>
      </c>
      <c r="J4">
        <v>3.3999999999999998E-3</v>
      </c>
      <c r="K4">
        <v>5.4000000000000003E-3</v>
      </c>
      <c r="L4">
        <v>4.8999999999999998E-3</v>
      </c>
      <c r="M4" s="29">
        <f>SQRT(1/((J4)^{-2}+(K4)^{-2}))</f>
        <v>2.877191656305152E-3</v>
      </c>
    </row>
    <row r="5" spans="1:13" x14ac:dyDescent="0.25">
      <c r="A5" t="s">
        <v>37</v>
      </c>
      <c r="B5" s="5">
        <v>43536</v>
      </c>
      <c r="C5" s="13">
        <v>38.508181188000002</v>
      </c>
      <c r="D5" s="13">
        <v>-112.90513106500001</v>
      </c>
      <c r="E5" s="14">
        <v>4263921.3344000001</v>
      </c>
      <c r="F5" s="14">
        <v>333887.93430000002</v>
      </c>
      <c r="G5" s="14">
        <v>1615.473</v>
      </c>
      <c r="H5">
        <v>14</v>
      </c>
      <c r="I5">
        <v>15</v>
      </c>
      <c r="J5">
        <v>3.7000000000000002E-3</v>
      </c>
      <c r="K5">
        <v>6.1999999999999998E-3</v>
      </c>
      <c r="L5">
        <v>5.7000000000000002E-3</v>
      </c>
      <c r="M5" s="29">
        <f>SQRT(1/((J5)^{-2}+(K5)^{-2}))</f>
        <v>3.177236558771356E-3</v>
      </c>
    </row>
    <row r="6" spans="1:13" x14ac:dyDescent="0.25">
      <c r="A6" t="s">
        <v>38</v>
      </c>
      <c r="B6" s="5">
        <v>43535</v>
      </c>
      <c r="C6" s="13">
        <v>38.507715210999997</v>
      </c>
      <c r="D6" s="13">
        <v>-112.89124984199999</v>
      </c>
      <c r="E6" s="14">
        <v>4263844.6200999999</v>
      </c>
      <c r="F6" s="14">
        <v>335097.69500000001</v>
      </c>
      <c r="G6" s="14">
        <v>1662.2369000000001</v>
      </c>
      <c r="H6">
        <v>12</v>
      </c>
      <c r="I6">
        <v>16</v>
      </c>
      <c r="J6">
        <v>3.3E-3</v>
      </c>
      <c r="K6">
        <v>5.4000000000000003E-3</v>
      </c>
      <c r="L6">
        <v>4.7000000000000002E-3</v>
      </c>
      <c r="M6" s="29">
        <f>SQRT(1/((J6)^{-2}+(K6)^{-2}))</f>
        <v>2.8158300510514648E-3</v>
      </c>
    </row>
    <row r="7" spans="1:13" x14ac:dyDescent="0.25">
      <c r="A7" t="s">
        <v>39</v>
      </c>
      <c r="B7" s="5">
        <v>43535</v>
      </c>
      <c r="C7" s="13">
        <v>38.507448498000002</v>
      </c>
      <c r="D7" s="13">
        <v>-112.880350374</v>
      </c>
      <c r="E7" s="14">
        <v>4263795.5217000004</v>
      </c>
      <c r="F7" s="14">
        <v>336047.82760000002</v>
      </c>
      <c r="G7" s="14">
        <v>1707.6632</v>
      </c>
      <c r="H7">
        <v>16</v>
      </c>
      <c r="I7">
        <v>16</v>
      </c>
      <c r="J7">
        <v>3.0999999999999999E-3</v>
      </c>
      <c r="K7">
        <v>5.1999999999999998E-3</v>
      </c>
      <c r="L7">
        <v>4.4000000000000003E-3</v>
      </c>
      <c r="M7" s="29">
        <f>SQRT(1/((J7)^{-2}+(K7)^{-2}))</f>
        <v>2.6627356200465465E-3</v>
      </c>
    </row>
    <row r="8" spans="1:13" x14ac:dyDescent="0.25">
      <c r="A8" t="s">
        <v>40</v>
      </c>
      <c r="B8" s="5">
        <v>43535</v>
      </c>
      <c r="C8" s="13">
        <v>38.502981282999997</v>
      </c>
      <c r="D8" s="13">
        <v>-112.90803733200001</v>
      </c>
      <c r="E8" s="14">
        <v>4263349.3365000002</v>
      </c>
      <c r="F8" s="14">
        <v>333622.45490000001</v>
      </c>
      <c r="G8" s="14">
        <v>1611.6190999999999</v>
      </c>
      <c r="H8">
        <v>17</v>
      </c>
      <c r="I8">
        <v>17</v>
      </c>
      <c r="J8">
        <v>3.5000000000000001E-3</v>
      </c>
      <c r="K8">
        <v>5.7999999999999996E-3</v>
      </c>
      <c r="L8">
        <v>4.8999999999999998E-3</v>
      </c>
      <c r="M8" s="29">
        <f>SQRT(1/((J8)^{-2}+(K8)^{-2}))</f>
        <v>2.9966568137296226E-3</v>
      </c>
    </row>
    <row r="9" spans="1:13" x14ac:dyDescent="0.25">
      <c r="A9" t="s">
        <v>41</v>
      </c>
      <c r="B9" s="5">
        <v>43536</v>
      </c>
      <c r="C9" s="13">
        <v>38.503765786999999</v>
      </c>
      <c r="D9" s="13">
        <v>-112.897612497</v>
      </c>
      <c r="E9" s="14">
        <v>4263417.6167000001</v>
      </c>
      <c r="F9" s="14">
        <v>334533.64939999999</v>
      </c>
      <c r="G9" s="14">
        <v>1645.2537</v>
      </c>
      <c r="H9">
        <v>13</v>
      </c>
      <c r="I9">
        <v>13</v>
      </c>
      <c r="J9">
        <v>3.5000000000000001E-3</v>
      </c>
      <c r="K9">
        <v>5.7999999999999996E-3</v>
      </c>
      <c r="L9">
        <v>5.3E-3</v>
      </c>
      <c r="M9" s="29">
        <f>SQRT(1/((J9)^{-2}+(K9)^{-2}))</f>
        <v>2.9966568137296226E-3</v>
      </c>
    </row>
    <row r="10" spans="1:13" x14ac:dyDescent="0.25">
      <c r="A10" t="s">
        <v>42</v>
      </c>
      <c r="B10" s="5">
        <v>43536</v>
      </c>
      <c r="C10" s="13">
        <v>38.502157492000002</v>
      </c>
      <c r="D10" s="13">
        <v>-112.892248399</v>
      </c>
      <c r="E10" s="14">
        <v>4263229.4387999997</v>
      </c>
      <c r="F10" s="14">
        <v>334997.90240000002</v>
      </c>
      <c r="G10" s="14">
        <v>1663.2438</v>
      </c>
      <c r="H10">
        <v>12</v>
      </c>
      <c r="I10">
        <v>14</v>
      </c>
      <c r="J10">
        <v>3.5000000000000001E-3</v>
      </c>
      <c r="K10">
        <v>5.7000000000000002E-3</v>
      </c>
      <c r="L10">
        <v>5.3E-3</v>
      </c>
      <c r="M10" s="29">
        <f>SQRT(1/((J10)^{-2}+(K10)^{-2}))</f>
        <v>2.9825992900170168E-3</v>
      </c>
    </row>
    <row r="11" spans="1:13" x14ac:dyDescent="0.25">
      <c r="A11" t="s">
        <v>43</v>
      </c>
      <c r="B11" s="5">
        <v>43535</v>
      </c>
      <c r="C11" s="13">
        <v>38.504320092</v>
      </c>
      <c r="D11" s="13">
        <v>-112.888538911</v>
      </c>
      <c r="E11" s="14">
        <v>4263462.8636999996</v>
      </c>
      <c r="F11" s="14">
        <v>335326.42660000001</v>
      </c>
      <c r="G11" s="14">
        <v>1654.1797999999999</v>
      </c>
      <c r="H11">
        <v>16</v>
      </c>
      <c r="I11">
        <v>17</v>
      </c>
      <c r="J11">
        <v>3.2000000000000002E-3</v>
      </c>
      <c r="K11">
        <v>5.4000000000000003E-3</v>
      </c>
      <c r="L11">
        <v>4.4999999999999997E-3</v>
      </c>
      <c r="M11" s="29">
        <f>SQRT(1/((J11)^{-2}+(K11)^{-2}))</f>
        <v>2.7529329076293576E-3</v>
      </c>
    </row>
    <row r="12" spans="1:13" x14ac:dyDescent="0.25">
      <c r="A12" t="s">
        <v>44</v>
      </c>
      <c r="B12" s="5">
        <v>43536</v>
      </c>
      <c r="C12" s="13">
        <v>38.501218704999999</v>
      </c>
      <c r="D12" s="13">
        <v>-112.886397316</v>
      </c>
      <c r="E12" s="14">
        <v>4263114.7407</v>
      </c>
      <c r="F12" s="14">
        <v>335506.18290000001</v>
      </c>
      <c r="G12" s="14">
        <v>1686.9422</v>
      </c>
      <c r="H12">
        <v>13</v>
      </c>
      <c r="I12">
        <v>14</v>
      </c>
      <c r="J12">
        <v>3.7000000000000002E-3</v>
      </c>
      <c r="K12">
        <v>6.3E-3</v>
      </c>
      <c r="L12">
        <v>5.7000000000000002E-3</v>
      </c>
      <c r="M12" s="29">
        <f>SQRT(1/((J12)^{-2}+(K12)^{-2}))</f>
        <v>3.1904576838279394E-3</v>
      </c>
    </row>
    <row r="13" spans="1:13" x14ac:dyDescent="0.25">
      <c r="A13" t="s">
        <v>45</v>
      </c>
      <c r="B13" s="5">
        <v>43536</v>
      </c>
      <c r="C13" s="13">
        <v>38.499825250000001</v>
      </c>
      <c r="D13" s="13">
        <v>-112.88107972500001</v>
      </c>
      <c r="E13" s="14">
        <v>4262950.5531000001</v>
      </c>
      <c r="F13" s="14">
        <v>335966.90409999999</v>
      </c>
      <c r="G13" s="14">
        <v>1711.5758000000001</v>
      </c>
      <c r="H13">
        <v>15</v>
      </c>
      <c r="I13">
        <v>15</v>
      </c>
      <c r="J13">
        <v>3.8E-3</v>
      </c>
      <c r="K13">
        <v>6.1999999999999998E-3</v>
      </c>
      <c r="L13">
        <v>5.7000000000000002E-3</v>
      </c>
      <c r="M13" s="29">
        <f>SQRT(1/((J13)^{-2}+(K13)^{-2}))</f>
        <v>3.2398847591615823E-3</v>
      </c>
    </row>
    <row r="14" spans="1:13" x14ac:dyDescent="0.25">
      <c r="A14" t="s">
        <v>46</v>
      </c>
      <c r="B14" s="5">
        <v>43536</v>
      </c>
      <c r="C14" s="13">
        <v>38.499729143000003</v>
      </c>
      <c r="D14" s="13">
        <v>-112.86415796199999</v>
      </c>
      <c r="E14" s="14">
        <v>4262909.8388</v>
      </c>
      <c r="F14" s="14">
        <v>337442.89669999998</v>
      </c>
      <c r="G14" s="14">
        <v>1796.2181</v>
      </c>
      <c r="H14">
        <v>11</v>
      </c>
      <c r="I14">
        <v>14</v>
      </c>
      <c r="J14">
        <v>3.5000000000000001E-3</v>
      </c>
      <c r="K14">
        <v>5.7000000000000002E-3</v>
      </c>
      <c r="L14">
        <v>5.3E-3</v>
      </c>
      <c r="M14" s="29">
        <f>SQRT(1/((J14)^{-2}+(K14)^{-2}))</f>
        <v>2.9825992900170168E-3</v>
      </c>
    </row>
    <row r="15" spans="1:13" x14ac:dyDescent="0.25">
      <c r="A15" t="s">
        <v>47</v>
      </c>
      <c r="B15" s="5">
        <v>43535</v>
      </c>
      <c r="C15" s="13">
        <v>38.495145524000002</v>
      </c>
      <c r="D15" s="13">
        <v>-112.905791991</v>
      </c>
      <c r="E15" s="14">
        <v>4262475.4139999999</v>
      </c>
      <c r="F15" s="14">
        <v>333800.30670000002</v>
      </c>
      <c r="G15" s="14">
        <v>1625.5534</v>
      </c>
      <c r="H15">
        <v>16</v>
      </c>
      <c r="I15">
        <v>17</v>
      </c>
      <c r="J15">
        <v>3.0999999999999999E-3</v>
      </c>
      <c r="K15">
        <v>5.3E-3</v>
      </c>
      <c r="L15">
        <v>4.4000000000000003E-3</v>
      </c>
      <c r="M15" s="29">
        <f>SQRT(1/((J15)^{-2}+(K15)^{-2}))</f>
        <v>2.6758815697011545E-3</v>
      </c>
    </row>
    <row r="16" spans="1:13" x14ac:dyDescent="0.25">
      <c r="A16" t="s">
        <v>48</v>
      </c>
      <c r="B16" s="5">
        <v>43535</v>
      </c>
      <c r="C16" s="13">
        <v>38.494111502999999</v>
      </c>
      <c r="D16" s="13">
        <v>-112.897409271</v>
      </c>
      <c r="E16" s="14">
        <v>4262345.5115999999</v>
      </c>
      <c r="F16" s="14">
        <v>334529.27559999999</v>
      </c>
      <c r="G16" s="14">
        <v>1656.2578000000001</v>
      </c>
      <c r="H16">
        <v>14</v>
      </c>
      <c r="I16">
        <v>15</v>
      </c>
      <c r="J16">
        <v>3.0999999999999999E-3</v>
      </c>
      <c r="K16">
        <v>5.0000000000000001E-3</v>
      </c>
      <c r="L16">
        <v>4.4000000000000003E-3</v>
      </c>
      <c r="M16" s="29">
        <f>SQRT(1/((J16)^{-2}+(K16)^{-2}))</f>
        <v>2.6346983443083765E-3</v>
      </c>
    </row>
    <row r="17" spans="1:13" x14ac:dyDescent="0.25">
      <c r="A17" t="s">
        <v>49</v>
      </c>
      <c r="B17" s="5">
        <v>43535</v>
      </c>
      <c r="C17" s="13">
        <v>38.498181836999997</v>
      </c>
      <c r="D17" s="13">
        <v>-112.88934093500001</v>
      </c>
      <c r="E17" s="14">
        <v>4262782.8820000002</v>
      </c>
      <c r="F17" s="14">
        <v>335242.47110000002</v>
      </c>
      <c r="G17" s="14">
        <v>1679.1962000000001</v>
      </c>
      <c r="H17">
        <v>12</v>
      </c>
      <c r="I17">
        <v>13</v>
      </c>
      <c r="J17">
        <v>3.8999999999999998E-3</v>
      </c>
      <c r="K17">
        <v>6.1999999999999998E-3</v>
      </c>
      <c r="L17">
        <v>5.4999999999999997E-3</v>
      </c>
      <c r="M17" s="29">
        <f>SQRT(1/((J17)^{-2}+(K17)^{-2}))</f>
        <v>3.3011969361969882E-3</v>
      </c>
    </row>
    <row r="18" spans="1:13" x14ac:dyDescent="0.25">
      <c r="A18" t="s">
        <v>50</v>
      </c>
      <c r="B18" s="5">
        <v>43535</v>
      </c>
      <c r="C18" s="13">
        <v>38.495794676999999</v>
      </c>
      <c r="D18" s="13">
        <v>-112.878265423</v>
      </c>
      <c r="E18" s="14">
        <v>4262498.0975000001</v>
      </c>
      <c r="F18" s="14">
        <v>336203.28259999998</v>
      </c>
      <c r="G18" s="14">
        <v>1731.1309000000001</v>
      </c>
      <c r="H18">
        <v>14</v>
      </c>
      <c r="I18">
        <v>14</v>
      </c>
      <c r="J18">
        <v>3.5999999999999999E-3</v>
      </c>
      <c r="K18">
        <v>5.7000000000000002E-3</v>
      </c>
      <c r="L18">
        <v>5.1000000000000004E-3</v>
      </c>
      <c r="M18" s="29">
        <f>SQRT(1/((J18)^{-2}+(K18)^{-2}))</f>
        <v>3.0437600509114959E-3</v>
      </c>
    </row>
    <row r="19" spans="1:13" x14ac:dyDescent="0.25">
      <c r="A19" t="s">
        <v>51</v>
      </c>
      <c r="B19" s="5">
        <v>43536</v>
      </c>
      <c r="C19" s="13">
        <v>38.493625977000001</v>
      </c>
      <c r="D19" s="13">
        <v>-112.86693989699999</v>
      </c>
      <c r="E19" s="14">
        <v>4262237.2390999999</v>
      </c>
      <c r="F19" s="14">
        <v>337186.46130000002</v>
      </c>
      <c r="G19" s="14">
        <v>1792.9380000000001</v>
      </c>
      <c r="H19">
        <v>13</v>
      </c>
      <c r="I19">
        <v>13</v>
      </c>
      <c r="J19">
        <v>3.3999999999999998E-3</v>
      </c>
      <c r="K19">
        <v>5.7000000000000002E-3</v>
      </c>
      <c r="L19">
        <v>5.1000000000000004E-3</v>
      </c>
      <c r="M19" s="29">
        <f>SQRT(1/((J19)^{-2}+(K19)^{-2}))</f>
        <v>2.9199863168867593E-3</v>
      </c>
    </row>
    <row r="20" spans="1:13" x14ac:dyDescent="0.25">
      <c r="A20" t="s">
        <v>52</v>
      </c>
      <c r="B20" s="5">
        <v>43535</v>
      </c>
      <c r="C20" s="13">
        <v>38.488516793000002</v>
      </c>
      <c r="D20" s="13">
        <v>-112.89316270099999</v>
      </c>
      <c r="E20" s="14">
        <v>4261716.8030000003</v>
      </c>
      <c r="F20" s="14">
        <v>334886.98810000002</v>
      </c>
      <c r="G20" s="14">
        <v>1683.1876999999999</v>
      </c>
      <c r="H20">
        <v>16</v>
      </c>
      <c r="I20">
        <v>16</v>
      </c>
      <c r="J20">
        <v>3.2000000000000002E-3</v>
      </c>
      <c r="K20">
        <v>5.1999999999999998E-3</v>
      </c>
      <c r="L20">
        <v>4.4000000000000003E-3</v>
      </c>
      <c r="M20" s="29">
        <f>SQRT(1/((J20)^{-2}+(K20)^{-2}))</f>
        <v>2.7253066134545405E-3</v>
      </c>
    </row>
    <row r="21" spans="1:13" x14ac:dyDescent="0.25">
      <c r="A21" t="s">
        <v>53</v>
      </c>
      <c r="B21" s="5">
        <v>43536</v>
      </c>
      <c r="C21" s="13">
        <v>38.487775304000003</v>
      </c>
      <c r="D21" s="13">
        <v>-112.869599186</v>
      </c>
      <c r="E21" s="14">
        <v>4261592.4590999996</v>
      </c>
      <c r="F21" s="14">
        <v>336941.25719999999</v>
      </c>
      <c r="G21" s="14">
        <v>1786.6867</v>
      </c>
      <c r="H21">
        <v>13</v>
      </c>
      <c r="I21">
        <v>13</v>
      </c>
      <c r="J21">
        <v>3.7000000000000002E-3</v>
      </c>
      <c r="K21">
        <v>6.1999999999999998E-3</v>
      </c>
      <c r="L21">
        <v>5.5999999999999999E-3</v>
      </c>
      <c r="M21" s="29">
        <f>SQRT(1/((J21)^{-2}+(K21)^{-2}))</f>
        <v>3.177236558771356E-3</v>
      </c>
    </row>
    <row r="22" spans="1:13" x14ac:dyDescent="0.25">
      <c r="C22"/>
      <c r="D22"/>
    </row>
    <row r="23" spans="1:13" x14ac:dyDescent="0.25">
      <c r="C23"/>
      <c r="D23"/>
    </row>
    <row r="24" spans="1:13" x14ac:dyDescent="0.25">
      <c r="C24"/>
      <c r="D24"/>
      <c r="I24" t="s">
        <v>110</v>
      </c>
      <c r="J24">
        <f>MIN(J2:J21)</f>
        <v>3.0999999999999999E-3</v>
      </c>
      <c r="K24">
        <f t="shared" ref="K24:L24" si="0">MIN(K2:K21)</f>
        <v>5.0000000000000001E-3</v>
      </c>
      <c r="L24">
        <f t="shared" si="0"/>
        <v>4.4000000000000003E-3</v>
      </c>
    </row>
    <row r="25" spans="1:13" x14ac:dyDescent="0.25">
      <c r="C25"/>
      <c r="D25"/>
      <c r="I25" t="s">
        <v>109</v>
      </c>
      <c r="J25">
        <f>MAX(J2:J21)</f>
        <v>3.8999999999999998E-3</v>
      </c>
      <c r="K25">
        <f t="shared" ref="K25:L25" si="1">MAX(K2:K21)</f>
        <v>6.3E-3</v>
      </c>
      <c r="L25">
        <f t="shared" si="1"/>
        <v>5.7000000000000002E-3</v>
      </c>
    </row>
    <row r="26" spans="1:13" x14ac:dyDescent="0.25">
      <c r="C26"/>
      <c r="D26"/>
    </row>
    <row r="27" spans="1:13" x14ac:dyDescent="0.25">
      <c r="C27"/>
      <c r="D27"/>
    </row>
    <row r="28" spans="1:13" x14ac:dyDescent="0.25">
      <c r="A28" s="35" t="s">
        <v>159</v>
      </c>
      <c r="B28" s="36" t="s">
        <v>1</v>
      </c>
      <c r="C28" s="38" t="s">
        <v>153</v>
      </c>
      <c r="D28" s="38" t="s">
        <v>154</v>
      </c>
      <c r="E28" s="38" t="s">
        <v>155</v>
      </c>
    </row>
    <row r="29" spans="1:13" x14ac:dyDescent="0.25">
      <c r="A29" s="53" t="s">
        <v>14</v>
      </c>
      <c r="B29" s="54">
        <v>43535</v>
      </c>
      <c r="C29" s="61" t="str">
        <f>_xlfn.CONCAT("±",TEXT(ROUND(K2*1000,1),"0.0"))</f>
        <v>±5.9</v>
      </c>
      <c r="D29" s="61" t="str">
        <f>_xlfn.CONCAT("±",TEXT(ROUND(J2*1000,1),"0.0"))</f>
        <v>±3.5</v>
      </c>
      <c r="E29" s="61" t="str">
        <f>_xlfn.CONCAT("±",TEXT(ROUND(L2*1000,1),"0.0"))</f>
        <v>±5.0</v>
      </c>
    </row>
    <row r="30" spans="1:13" x14ac:dyDescent="0.25">
      <c r="A30" s="53" t="s">
        <v>15</v>
      </c>
      <c r="B30" s="54">
        <v>43535</v>
      </c>
      <c r="C30" s="61" t="str">
        <f t="shared" ref="C30:C48" si="2">_xlfn.CONCAT("±",TEXT(ROUND(K3*1000,1),"0.0"))</f>
        <v>±5.8</v>
      </c>
      <c r="D30" s="61" t="str">
        <f t="shared" ref="D30:D48" si="3">_xlfn.CONCAT("±",TEXT(ROUND(J3*1000,1),"0.0"))</f>
        <v>±3.6</v>
      </c>
      <c r="E30" s="61" t="str">
        <f t="shared" ref="E30:E48" si="4">_xlfn.CONCAT("±",TEXT(ROUND(L3*1000,1),"0.0"))</f>
        <v>±5.1</v>
      </c>
    </row>
    <row r="31" spans="1:13" x14ac:dyDescent="0.25">
      <c r="A31" s="53" t="s">
        <v>16</v>
      </c>
      <c r="B31" s="54">
        <v>43535</v>
      </c>
      <c r="C31" s="61" t="str">
        <f t="shared" si="2"/>
        <v>±5.4</v>
      </c>
      <c r="D31" s="61" t="str">
        <f t="shared" si="3"/>
        <v>±3.4</v>
      </c>
      <c r="E31" s="61" t="str">
        <f t="shared" si="4"/>
        <v>±4.9</v>
      </c>
    </row>
    <row r="32" spans="1:13" x14ac:dyDescent="0.25">
      <c r="A32" s="53" t="s">
        <v>17</v>
      </c>
      <c r="B32" s="54">
        <v>43536</v>
      </c>
      <c r="C32" s="61" t="str">
        <f t="shared" si="2"/>
        <v>±6.2</v>
      </c>
      <c r="D32" s="61" t="str">
        <f t="shared" si="3"/>
        <v>±3.7</v>
      </c>
      <c r="E32" s="61" t="str">
        <f t="shared" si="4"/>
        <v>±5.7</v>
      </c>
    </row>
    <row r="33" spans="1:5" x14ac:dyDescent="0.25">
      <c r="A33" s="53" t="s">
        <v>18</v>
      </c>
      <c r="B33" s="54">
        <v>43535</v>
      </c>
      <c r="C33" s="61" t="str">
        <f t="shared" si="2"/>
        <v>±5.4</v>
      </c>
      <c r="D33" s="61" t="str">
        <f t="shared" si="3"/>
        <v>±3.3</v>
      </c>
      <c r="E33" s="61" t="str">
        <f t="shared" si="4"/>
        <v>±4.7</v>
      </c>
    </row>
    <row r="34" spans="1:5" x14ac:dyDescent="0.25">
      <c r="A34" s="53" t="s">
        <v>19</v>
      </c>
      <c r="B34" s="54">
        <v>43535</v>
      </c>
      <c r="C34" s="61" t="str">
        <f t="shared" si="2"/>
        <v>±5.2</v>
      </c>
      <c r="D34" s="61" t="str">
        <f t="shared" si="3"/>
        <v>±3.1</v>
      </c>
      <c r="E34" s="61" t="str">
        <f t="shared" si="4"/>
        <v>±4.4</v>
      </c>
    </row>
    <row r="35" spans="1:5" x14ac:dyDescent="0.25">
      <c r="A35" s="53" t="s">
        <v>20</v>
      </c>
      <c r="B35" s="54">
        <v>43535</v>
      </c>
      <c r="C35" s="61" t="str">
        <f t="shared" si="2"/>
        <v>±5.8</v>
      </c>
      <c r="D35" s="61" t="str">
        <f t="shared" si="3"/>
        <v>±3.5</v>
      </c>
      <c r="E35" s="61" t="str">
        <f t="shared" si="4"/>
        <v>±4.9</v>
      </c>
    </row>
    <row r="36" spans="1:5" x14ac:dyDescent="0.25">
      <c r="A36" s="53" t="s">
        <v>21</v>
      </c>
      <c r="B36" s="54">
        <v>43536</v>
      </c>
      <c r="C36" s="61" t="str">
        <f t="shared" si="2"/>
        <v>±5.8</v>
      </c>
      <c r="D36" s="61" t="str">
        <f t="shared" si="3"/>
        <v>±3.5</v>
      </c>
      <c r="E36" s="61" t="str">
        <f t="shared" si="4"/>
        <v>±5.3</v>
      </c>
    </row>
    <row r="37" spans="1:5" x14ac:dyDescent="0.25">
      <c r="A37" s="53" t="s">
        <v>22</v>
      </c>
      <c r="B37" s="54">
        <v>43536</v>
      </c>
      <c r="C37" s="61" t="str">
        <f t="shared" si="2"/>
        <v>±5.7</v>
      </c>
      <c r="D37" s="61" t="str">
        <f t="shared" si="3"/>
        <v>±3.5</v>
      </c>
      <c r="E37" s="61" t="str">
        <f t="shared" si="4"/>
        <v>±5.3</v>
      </c>
    </row>
    <row r="38" spans="1:5" x14ac:dyDescent="0.25">
      <c r="A38" s="53" t="s">
        <v>23</v>
      </c>
      <c r="B38" s="54">
        <v>43535</v>
      </c>
      <c r="C38" s="61" t="str">
        <f t="shared" si="2"/>
        <v>±5.4</v>
      </c>
      <c r="D38" s="61" t="str">
        <f t="shared" si="3"/>
        <v>±3.2</v>
      </c>
      <c r="E38" s="61" t="str">
        <f t="shared" si="4"/>
        <v>±4.5</v>
      </c>
    </row>
    <row r="39" spans="1:5" x14ac:dyDescent="0.25">
      <c r="A39" s="53" t="s">
        <v>24</v>
      </c>
      <c r="B39" s="54">
        <v>43536</v>
      </c>
      <c r="C39" s="61" t="str">
        <f t="shared" si="2"/>
        <v>±6.3</v>
      </c>
      <c r="D39" s="61" t="str">
        <f t="shared" si="3"/>
        <v>±3.7</v>
      </c>
      <c r="E39" s="61" t="str">
        <f t="shared" si="4"/>
        <v>±5.7</v>
      </c>
    </row>
    <row r="40" spans="1:5" x14ac:dyDescent="0.25">
      <c r="A40" s="53" t="s">
        <v>25</v>
      </c>
      <c r="B40" s="54">
        <v>43536</v>
      </c>
      <c r="C40" s="61" t="str">
        <f t="shared" si="2"/>
        <v>±6.2</v>
      </c>
      <c r="D40" s="61" t="str">
        <f t="shared" si="3"/>
        <v>±3.8</v>
      </c>
      <c r="E40" s="61" t="str">
        <f t="shared" si="4"/>
        <v>±5.7</v>
      </c>
    </row>
    <row r="41" spans="1:5" x14ac:dyDescent="0.25">
      <c r="A41" s="53" t="s">
        <v>26</v>
      </c>
      <c r="B41" s="54">
        <v>43536</v>
      </c>
      <c r="C41" s="61" t="str">
        <f t="shared" si="2"/>
        <v>±5.7</v>
      </c>
      <c r="D41" s="61" t="str">
        <f t="shared" si="3"/>
        <v>±3.5</v>
      </c>
      <c r="E41" s="61" t="str">
        <f t="shared" si="4"/>
        <v>±5.3</v>
      </c>
    </row>
    <row r="42" spans="1:5" x14ac:dyDescent="0.25">
      <c r="A42" s="53" t="s">
        <v>27</v>
      </c>
      <c r="B42" s="54">
        <v>43535</v>
      </c>
      <c r="C42" s="61" t="str">
        <f t="shared" si="2"/>
        <v>±5.3</v>
      </c>
      <c r="D42" s="61" t="str">
        <f t="shared" si="3"/>
        <v>±3.1</v>
      </c>
      <c r="E42" s="61" t="str">
        <f t="shared" si="4"/>
        <v>±4.4</v>
      </c>
    </row>
    <row r="43" spans="1:5" x14ac:dyDescent="0.25">
      <c r="A43" s="53" t="s">
        <v>28</v>
      </c>
      <c r="B43" s="54">
        <v>43535</v>
      </c>
      <c r="C43" s="61" t="str">
        <f t="shared" si="2"/>
        <v>±5.0</v>
      </c>
      <c r="D43" s="61" t="str">
        <f t="shared" si="3"/>
        <v>±3.1</v>
      </c>
      <c r="E43" s="61" t="str">
        <f t="shared" si="4"/>
        <v>±4.4</v>
      </c>
    </row>
    <row r="44" spans="1:5" x14ac:dyDescent="0.25">
      <c r="A44" s="53" t="s">
        <v>29</v>
      </c>
      <c r="B44" s="54">
        <v>43535</v>
      </c>
      <c r="C44" s="61" t="str">
        <f t="shared" si="2"/>
        <v>±6.2</v>
      </c>
      <c r="D44" s="61" t="str">
        <f t="shared" si="3"/>
        <v>±3.9</v>
      </c>
      <c r="E44" s="61" t="str">
        <f t="shared" si="4"/>
        <v>±5.5</v>
      </c>
    </row>
    <row r="45" spans="1:5" x14ac:dyDescent="0.25">
      <c r="A45" s="53" t="s">
        <v>30</v>
      </c>
      <c r="B45" s="54">
        <v>43535</v>
      </c>
      <c r="C45" s="61" t="str">
        <f t="shared" si="2"/>
        <v>±5.7</v>
      </c>
      <c r="D45" s="61" t="str">
        <f t="shared" si="3"/>
        <v>±3.6</v>
      </c>
      <c r="E45" s="61" t="str">
        <f t="shared" si="4"/>
        <v>±5.1</v>
      </c>
    </row>
    <row r="46" spans="1:5" x14ac:dyDescent="0.25">
      <c r="A46" s="53" t="s">
        <v>31</v>
      </c>
      <c r="B46" s="54">
        <v>43536</v>
      </c>
      <c r="C46" s="61" t="str">
        <f t="shared" si="2"/>
        <v>±5.7</v>
      </c>
      <c r="D46" s="61" t="str">
        <f t="shared" si="3"/>
        <v>±3.4</v>
      </c>
      <c r="E46" s="61" t="str">
        <f t="shared" si="4"/>
        <v>±5.1</v>
      </c>
    </row>
    <row r="47" spans="1:5" x14ac:dyDescent="0.25">
      <c r="A47" s="53" t="s">
        <v>32</v>
      </c>
      <c r="B47" s="54">
        <v>43535</v>
      </c>
      <c r="C47" s="61" t="str">
        <f t="shared" si="2"/>
        <v>±5.2</v>
      </c>
      <c r="D47" s="61" t="str">
        <f t="shared" si="3"/>
        <v>±3.2</v>
      </c>
      <c r="E47" s="61" t="str">
        <f t="shared" si="4"/>
        <v>±4.4</v>
      </c>
    </row>
    <row r="48" spans="1:5" x14ac:dyDescent="0.25">
      <c r="A48" s="53" t="s">
        <v>33</v>
      </c>
      <c r="B48" s="54">
        <v>43536</v>
      </c>
      <c r="C48" s="61" t="str">
        <f t="shared" si="2"/>
        <v>±6.2</v>
      </c>
      <c r="D48" s="61" t="str">
        <f t="shared" si="3"/>
        <v>±3.7</v>
      </c>
      <c r="E48" s="61" t="str">
        <f t="shared" si="4"/>
        <v>±5.6</v>
      </c>
    </row>
    <row r="49" spans="3:4" x14ac:dyDescent="0.25">
      <c r="C49"/>
      <c r="D49"/>
    </row>
    <row r="50" spans="3:4" x14ac:dyDescent="0.25">
      <c r="C50"/>
      <c r="D50"/>
    </row>
    <row r="51" spans="3:4" x14ac:dyDescent="0.25">
      <c r="C51"/>
      <c r="D51"/>
    </row>
    <row r="52" spans="3:4" x14ac:dyDescent="0.25">
      <c r="C52"/>
      <c r="D52"/>
    </row>
    <row r="53" spans="3:4" x14ac:dyDescent="0.25">
      <c r="C53"/>
      <c r="D53"/>
    </row>
    <row r="54" spans="3:4" x14ac:dyDescent="0.25">
      <c r="C54"/>
      <c r="D54"/>
    </row>
    <row r="55" spans="3:4" x14ac:dyDescent="0.25">
      <c r="C55"/>
      <c r="D55"/>
    </row>
    <row r="56" spans="3:4" x14ac:dyDescent="0.25">
      <c r="C56"/>
      <c r="D56"/>
    </row>
    <row r="57" spans="3:4" x14ac:dyDescent="0.25">
      <c r="C57"/>
      <c r="D57"/>
    </row>
    <row r="58" spans="3:4" x14ac:dyDescent="0.25">
      <c r="C58"/>
      <c r="D58"/>
    </row>
    <row r="59" spans="3:4" x14ac:dyDescent="0.25">
      <c r="C59"/>
      <c r="D59"/>
    </row>
    <row r="60" spans="3:4" x14ac:dyDescent="0.25">
      <c r="C60"/>
      <c r="D60"/>
    </row>
    <row r="61" spans="3:4" x14ac:dyDescent="0.25">
      <c r="C61"/>
      <c r="D61"/>
    </row>
    <row r="62" spans="3:4" x14ac:dyDescent="0.25">
      <c r="C62"/>
      <c r="D62"/>
    </row>
    <row r="63" spans="3:4" x14ac:dyDescent="0.25">
      <c r="C63"/>
      <c r="D63"/>
    </row>
    <row r="64" spans="3:4" x14ac:dyDescent="0.25">
      <c r="C64"/>
      <c r="D64"/>
    </row>
    <row r="65" spans="3:4" x14ac:dyDescent="0.25">
      <c r="C65"/>
      <c r="D65"/>
    </row>
    <row r="66" spans="3:4" x14ac:dyDescent="0.25">
      <c r="C66"/>
      <c r="D66"/>
    </row>
    <row r="67" spans="3:4" x14ac:dyDescent="0.25">
      <c r="C67"/>
      <c r="D67"/>
    </row>
    <row r="68" spans="3:4" x14ac:dyDescent="0.25">
      <c r="C68"/>
      <c r="D68"/>
    </row>
    <row r="69" spans="3:4" x14ac:dyDescent="0.25">
      <c r="C69"/>
      <c r="D69"/>
    </row>
    <row r="70" spans="3:4" x14ac:dyDescent="0.25">
      <c r="C70"/>
      <c r="D70"/>
    </row>
    <row r="71" spans="3:4" x14ac:dyDescent="0.25">
      <c r="C71"/>
      <c r="D71"/>
    </row>
    <row r="72" spans="3:4" x14ac:dyDescent="0.25">
      <c r="C72"/>
      <c r="D72"/>
    </row>
    <row r="73" spans="3:4" x14ac:dyDescent="0.25">
      <c r="C73"/>
      <c r="D73"/>
    </row>
    <row r="74" spans="3:4" x14ac:dyDescent="0.25">
      <c r="C74"/>
      <c r="D74"/>
    </row>
    <row r="75" spans="3:4" x14ac:dyDescent="0.25">
      <c r="C75"/>
      <c r="D75"/>
    </row>
    <row r="76" spans="3:4" x14ac:dyDescent="0.25">
      <c r="C76"/>
      <c r="D76"/>
    </row>
    <row r="77" spans="3:4" x14ac:dyDescent="0.25">
      <c r="C77"/>
      <c r="D77"/>
    </row>
    <row r="78" spans="3:4" x14ac:dyDescent="0.25">
      <c r="C78"/>
      <c r="D78"/>
    </row>
    <row r="79" spans="3:4" x14ac:dyDescent="0.25">
      <c r="C79"/>
      <c r="D79"/>
    </row>
    <row r="80" spans="3:4" x14ac:dyDescent="0.25">
      <c r="C80"/>
      <c r="D80"/>
    </row>
    <row r="81" spans="3:4" x14ac:dyDescent="0.25">
      <c r="C81"/>
      <c r="D81"/>
    </row>
    <row r="82" spans="3:4" x14ac:dyDescent="0.25">
      <c r="C82"/>
      <c r="D82"/>
    </row>
    <row r="83" spans="3:4" x14ac:dyDescent="0.25">
      <c r="C83"/>
      <c r="D8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9DCC-D3C4-46DD-B986-F2B1626BF770}">
  <dimension ref="A1:M45"/>
  <sheetViews>
    <sheetView workbookViewId="0">
      <selection activeCell="K3" sqref="K3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2.5703125" customWidth="1"/>
    <col min="4" max="4" width="12.7109375" bestFit="1" customWidth="1"/>
    <col min="5" max="5" width="12.5703125" bestFit="1" customWidth="1"/>
    <col min="6" max="6" width="11.7109375" customWidth="1"/>
    <col min="7" max="7" width="9.5703125" bestFit="1" customWidth="1"/>
    <col min="8" max="8" width="8.140625" bestFit="1" customWidth="1"/>
    <col min="9" max="9" width="8" bestFit="1" customWidth="1"/>
    <col min="10" max="11" width="8.28515625" bestFit="1" customWidth="1"/>
    <col min="12" max="12" width="8.140625" bestFit="1" customWidth="1"/>
  </cols>
  <sheetData>
    <row r="1" spans="1:13" ht="15.75" thickBot="1" x14ac:dyDescent="0.3">
      <c r="A1" s="1" t="s">
        <v>0</v>
      </c>
      <c r="B1" s="2" t="s">
        <v>1</v>
      </c>
      <c r="C1" s="12" t="s">
        <v>80</v>
      </c>
      <c r="D1" s="12" t="s">
        <v>81</v>
      </c>
      <c r="E1" s="17" t="s">
        <v>2</v>
      </c>
      <c r="F1" s="17" t="s">
        <v>3</v>
      </c>
      <c r="G1" s="17" t="s">
        <v>4</v>
      </c>
      <c r="H1" s="50" t="s">
        <v>83</v>
      </c>
      <c r="I1" s="51" t="s">
        <v>82</v>
      </c>
      <c r="J1" s="51" t="s">
        <v>162</v>
      </c>
      <c r="K1" s="51" t="s">
        <v>163</v>
      </c>
      <c r="L1" s="52" t="s">
        <v>160</v>
      </c>
      <c r="M1" s="49"/>
    </row>
    <row r="2" spans="1:13" x14ac:dyDescent="0.25">
      <c r="A2" t="s">
        <v>34</v>
      </c>
      <c r="B2" s="5">
        <v>43535</v>
      </c>
      <c r="C2">
        <v>38.513620971999998</v>
      </c>
      <c r="D2">
        <v>-112.916968565</v>
      </c>
      <c r="E2" s="14">
        <v>4264546.6684999997</v>
      </c>
      <c r="F2" s="14">
        <v>332867.96240000002</v>
      </c>
      <c r="G2" s="14">
        <v>1584.0136</v>
      </c>
      <c r="H2">
        <v>17</v>
      </c>
      <c r="I2">
        <v>17</v>
      </c>
      <c r="J2">
        <v>3.7000000000000002E-3</v>
      </c>
      <c r="K2">
        <v>6.3E-3</v>
      </c>
      <c r="L2">
        <v>5.4000000000000003E-3</v>
      </c>
      <c r="M2" s="31"/>
    </row>
    <row r="3" spans="1:13" x14ac:dyDescent="0.25">
      <c r="A3" t="s">
        <v>35</v>
      </c>
      <c r="B3" s="5">
        <v>43535</v>
      </c>
      <c r="C3">
        <v>38.514039263999997</v>
      </c>
      <c r="D3">
        <v>-112.896964739</v>
      </c>
      <c r="E3" s="14">
        <v>4264556.93</v>
      </c>
      <c r="F3" s="14">
        <v>334613.67420000001</v>
      </c>
      <c r="G3" s="14">
        <v>1630.5506</v>
      </c>
      <c r="H3">
        <v>12</v>
      </c>
      <c r="I3">
        <v>13</v>
      </c>
      <c r="J3">
        <v>3.8999999999999998E-3</v>
      </c>
      <c r="K3">
        <v>6.3E-3</v>
      </c>
      <c r="L3">
        <v>5.4999999999999997E-3</v>
      </c>
    </row>
    <row r="4" spans="1:13" x14ac:dyDescent="0.25">
      <c r="A4" t="s">
        <v>36</v>
      </c>
      <c r="B4" s="5">
        <v>43535</v>
      </c>
      <c r="C4">
        <v>38.513138613000002</v>
      </c>
      <c r="D4">
        <v>-112.88003962000001</v>
      </c>
      <c r="E4" s="14">
        <v>4264426.6370999999</v>
      </c>
      <c r="F4" s="14">
        <v>336087.84450000001</v>
      </c>
      <c r="G4" s="14">
        <v>1700.5664999999999</v>
      </c>
      <c r="H4">
        <v>14</v>
      </c>
      <c r="I4">
        <v>14</v>
      </c>
      <c r="J4">
        <v>3.5999999999999999E-3</v>
      </c>
      <c r="K4">
        <v>5.7999999999999996E-3</v>
      </c>
      <c r="L4">
        <v>5.3E-3</v>
      </c>
    </row>
    <row r="5" spans="1:13" x14ac:dyDescent="0.25">
      <c r="A5" t="s">
        <v>37</v>
      </c>
      <c r="B5" s="5">
        <v>43536</v>
      </c>
      <c r="C5">
        <v>38.508181188000002</v>
      </c>
      <c r="D5">
        <v>-112.905131064</v>
      </c>
      <c r="E5" s="14">
        <v>4263921.3344000001</v>
      </c>
      <c r="F5" s="14">
        <v>333887.93440000003</v>
      </c>
      <c r="G5" s="14">
        <v>1615.473</v>
      </c>
      <c r="H5">
        <v>14</v>
      </c>
      <c r="I5">
        <v>15</v>
      </c>
      <c r="J5">
        <v>4.1999999999999997E-3</v>
      </c>
      <c r="K5">
        <v>7.0000000000000001E-3</v>
      </c>
      <c r="L5">
        <v>6.4999999999999997E-3</v>
      </c>
    </row>
    <row r="6" spans="1:13" x14ac:dyDescent="0.25">
      <c r="A6" t="s">
        <v>38</v>
      </c>
      <c r="B6" s="5">
        <v>43535</v>
      </c>
      <c r="C6">
        <v>38.507715224000002</v>
      </c>
      <c r="D6">
        <v>-112.891249832</v>
      </c>
      <c r="E6" s="14">
        <v>4263844.6215000004</v>
      </c>
      <c r="F6" s="14">
        <v>335097.69589999999</v>
      </c>
      <c r="G6" s="14">
        <v>1662.2356</v>
      </c>
      <c r="H6">
        <v>12</v>
      </c>
      <c r="I6">
        <v>16</v>
      </c>
      <c r="J6">
        <v>3.5999999999999999E-3</v>
      </c>
      <c r="K6">
        <v>5.8999999999999999E-3</v>
      </c>
      <c r="L6">
        <v>5.1000000000000004E-3</v>
      </c>
    </row>
    <row r="7" spans="1:13" x14ac:dyDescent="0.25">
      <c r="A7" t="s">
        <v>39</v>
      </c>
      <c r="B7" s="5">
        <v>43535</v>
      </c>
      <c r="C7">
        <v>38.507448517</v>
      </c>
      <c r="D7">
        <v>-112.88035035199999</v>
      </c>
      <c r="E7" s="14">
        <v>4263795.5236999998</v>
      </c>
      <c r="F7" s="14">
        <v>336047.8296</v>
      </c>
      <c r="G7" s="14">
        <v>1707.6623</v>
      </c>
      <c r="H7">
        <v>16</v>
      </c>
      <c r="I7">
        <v>16</v>
      </c>
      <c r="J7">
        <v>3.3999999999999998E-3</v>
      </c>
      <c r="K7">
        <v>5.5999999999999999E-3</v>
      </c>
      <c r="L7">
        <v>4.7999999999999996E-3</v>
      </c>
    </row>
    <row r="8" spans="1:13" x14ac:dyDescent="0.25">
      <c r="A8" t="s">
        <v>40</v>
      </c>
      <c r="B8" s="5">
        <v>43535</v>
      </c>
      <c r="C8">
        <v>38.502981292000001</v>
      </c>
      <c r="D8">
        <v>-112.90803731699999</v>
      </c>
      <c r="E8" s="14">
        <v>4263349.3375000004</v>
      </c>
      <c r="F8" s="14">
        <v>333622.45630000002</v>
      </c>
      <c r="G8" s="14">
        <v>1611.6184000000001</v>
      </c>
      <c r="H8">
        <v>17</v>
      </c>
      <c r="I8">
        <v>17</v>
      </c>
      <c r="J8">
        <v>3.7000000000000002E-3</v>
      </c>
      <c r="K8">
        <v>6.1999999999999998E-3</v>
      </c>
      <c r="L8">
        <v>5.3E-3</v>
      </c>
    </row>
    <row r="9" spans="1:13" x14ac:dyDescent="0.25">
      <c r="A9" t="s">
        <v>41</v>
      </c>
      <c r="B9" s="5">
        <v>43536</v>
      </c>
      <c r="C9">
        <v>38.503765786000002</v>
      </c>
      <c r="D9">
        <v>-112.897612497</v>
      </c>
      <c r="E9" s="14">
        <v>4263417.6164999995</v>
      </c>
      <c r="F9" s="14">
        <v>334533.64939999999</v>
      </c>
      <c r="G9" s="14">
        <v>1645.2537</v>
      </c>
      <c r="H9">
        <v>13</v>
      </c>
      <c r="I9">
        <v>13</v>
      </c>
      <c r="J9">
        <v>4.0000000000000001E-3</v>
      </c>
      <c r="K9">
        <v>6.6E-3</v>
      </c>
      <c r="L9">
        <v>6.0000000000000001E-3</v>
      </c>
    </row>
    <row r="10" spans="1:13" x14ac:dyDescent="0.25">
      <c r="A10" t="s">
        <v>42</v>
      </c>
      <c r="B10" s="5">
        <v>43536</v>
      </c>
      <c r="C10">
        <v>38.502157490999998</v>
      </c>
      <c r="D10">
        <v>-112.892248399</v>
      </c>
      <c r="E10" s="14">
        <v>4263229.4386999998</v>
      </c>
      <c r="F10" s="14">
        <v>334997.90250000003</v>
      </c>
      <c r="G10" s="14">
        <v>1663.2438</v>
      </c>
      <c r="H10">
        <v>12</v>
      </c>
      <c r="I10">
        <v>14</v>
      </c>
      <c r="J10">
        <v>3.8999999999999998E-3</v>
      </c>
      <c r="K10">
        <v>6.4999999999999997E-3</v>
      </c>
      <c r="L10">
        <v>6.0000000000000001E-3</v>
      </c>
    </row>
    <row r="11" spans="1:13" x14ac:dyDescent="0.25">
      <c r="A11" t="s">
        <v>43</v>
      </c>
      <c r="B11" s="5">
        <v>43535</v>
      </c>
      <c r="C11">
        <v>38.504320108000002</v>
      </c>
      <c r="D11">
        <v>-112.888538899</v>
      </c>
      <c r="E11" s="14">
        <v>4263462.8653999995</v>
      </c>
      <c r="F11" s="14">
        <v>335326.4277</v>
      </c>
      <c r="G11" s="14">
        <v>1654.1789000000001</v>
      </c>
      <c r="H11">
        <v>16</v>
      </c>
      <c r="I11">
        <v>17</v>
      </c>
      <c r="J11">
        <v>3.3999999999999998E-3</v>
      </c>
      <c r="K11">
        <v>5.7999999999999996E-3</v>
      </c>
      <c r="L11">
        <v>4.8999999999999998E-3</v>
      </c>
    </row>
    <row r="12" spans="1:13" x14ac:dyDescent="0.25">
      <c r="A12" t="s">
        <v>44</v>
      </c>
      <c r="B12" s="5">
        <v>43536</v>
      </c>
      <c r="C12">
        <v>38.501218704000003</v>
      </c>
      <c r="D12">
        <v>-112.886397315</v>
      </c>
      <c r="E12" s="14">
        <v>4263114.7406000001</v>
      </c>
      <c r="F12" s="14">
        <v>335506.18290000001</v>
      </c>
      <c r="G12" s="14">
        <v>1686.9422</v>
      </c>
      <c r="H12">
        <v>13</v>
      </c>
      <c r="I12">
        <v>14</v>
      </c>
      <c r="J12">
        <v>4.1999999999999997E-3</v>
      </c>
      <c r="K12">
        <v>7.1000000000000004E-3</v>
      </c>
      <c r="L12">
        <v>6.4999999999999997E-3</v>
      </c>
    </row>
    <row r="13" spans="1:13" x14ac:dyDescent="0.25">
      <c r="A13" t="s">
        <v>45</v>
      </c>
      <c r="B13" s="5">
        <v>43536</v>
      </c>
      <c r="C13">
        <v>38.499825248999997</v>
      </c>
      <c r="D13">
        <v>-112.881079724</v>
      </c>
      <c r="E13" s="14">
        <v>4262950.5530000003</v>
      </c>
      <c r="F13" s="14">
        <v>335966.90419999999</v>
      </c>
      <c r="G13" s="14">
        <v>1711.5758000000001</v>
      </c>
      <c r="H13">
        <v>15</v>
      </c>
      <c r="I13">
        <v>15</v>
      </c>
      <c r="J13">
        <v>4.3E-3</v>
      </c>
      <c r="K13">
        <v>7.0000000000000001E-3</v>
      </c>
      <c r="L13">
        <v>6.4999999999999997E-3</v>
      </c>
    </row>
    <row r="14" spans="1:13" x14ac:dyDescent="0.25">
      <c r="A14" t="s">
        <v>46</v>
      </c>
      <c r="B14" s="5">
        <v>43536</v>
      </c>
      <c r="C14">
        <v>38.499729143000003</v>
      </c>
      <c r="D14">
        <v>-112.86415796</v>
      </c>
      <c r="E14" s="14">
        <v>4262909.8388</v>
      </c>
      <c r="F14" s="14">
        <v>337442.89679999999</v>
      </c>
      <c r="G14" s="14">
        <v>1796.2181</v>
      </c>
      <c r="H14">
        <v>11</v>
      </c>
      <c r="I14">
        <v>14</v>
      </c>
      <c r="J14">
        <v>3.8999999999999998E-3</v>
      </c>
      <c r="K14">
        <v>6.4999999999999997E-3</v>
      </c>
      <c r="L14">
        <v>6.0000000000000001E-3</v>
      </c>
    </row>
    <row r="15" spans="1:13" x14ac:dyDescent="0.25">
      <c r="A15" t="s">
        <v>47</v>
      </c>
      <c r="B15" s="5">
        <v>43535</v>
      </c>
      <c r="C15">
        <v>38.495145543</v>
      </c>
      <c r="D15">
        <v>-112.905791975</v>
      </c>
      <c r="E15" s="14">
        <v>4262475.4161</v>
      </c>
      <c r="F15" s="14">
        <v>333800.30810000002</v>
      </c>
      <c r="G15" s="14">
        <v>1625.5530000000001</v>
      </c>
      <c r="H15">
        <v>16</v>
      </c>
      <c r="I15">
        <v>17</v>
      </c>
      <c r="J15">
        <v>3.3999999999999998E-3</v>
      </c>
      <c r="K15">
        <v>5.7000000000000002E-3</v>
      </c>
      <c r="L15">
        <v>4.7999999999999996E-3</v>
      </c>
    </row>
    <row r="16" spans="1:13" x14ac:dyDescent="0.25">
      <c r="A16" t="s">
        <v>48</v>
      </c>
      <c r="B16" s="5">
        <v>43535</v>
      </c>
      <c r="C16">
        <v>38.494111511</v>
      </c>
      <c r="D16">
        <v>-112.897409262</v>
      </c>
      <c r="E16" s="14">
        <v>4262345.5125000002</v>
      </c>
      <c r="F16" s="14">
        <v>334529.27639999997</v>
      </c>
      <c r="G16" s="14">
        <v>1656.2564</v>
      </c>
      <c r="H16">
        <v>14</v>
      </c>
      <c r="I16">
        <v>15</v>
      </c>
      <c r="J16">
        <v>3.3E-3</v>
      </c>
      <c r="K16">
        <v>5.4000000000000003E-3</v>
      </c>
      <c r="L16">
        <v>4.7999999999999996E-3</v>
      </c>
    </row>
    <row r="17" spans="1:12" x14ac:dyDescent="0.25">
      <c r="A17" t="s">
        <v>49</v>
      </c>
      <c r="B17" s="5">
        <v>43535</v>
      </c>
      <c r="C17">
        <v>38.498181829000004</v>
      </c>
      <c r="D17">
        <v>-112.88934092</v>
      </c>
      <c r="E17" s="14">
        <v>4262782.8810999999</v>
      </c>
      <c r="F17" s="14">
        <v>335242.47230000002</v>
      </c>
      <c r="G17" s="14">
        <v>1679.1943000000001</v>
      </c>
      <c r="H17">
        <v>12</v>
      </c>
      <c r="I17">
        <v>13</v>
      </c>
      <c r="J17">
        <v>4.1999999999999997E-3</v>
      </c>
      <c r="K17">
        <v>6.7000000000000002E-3</v>
      </c>
      <c r="L17">
        <v>5.8999999999999999E-3</v>
      </c>
    </row>
    <row r="18" spans="1:12" x14ac:dyDescent="0.25">
      <c r="A18" t="s">
        <v>50</v>
      </c>
      <c r="B18" s="5">
        <v>43535</v>
      </c>
      <c r="C18">
        <v>38.495794674999999</v>
      </c>
      <c r="D18">
        <v>-112.87826541699999</v>
      </c>
      <c r="E18" s="14">
        <v>4262498.0971999997</v>
      </c>
      <c r="F18" s="14">
        <v>336203.2831</v>
      </c>
      <c r="G18" s="14">
        <v>1731.1289999999999</v>
      </c>
      <c r="H18">
        <v>14</v>
      </c>
      <c r="I18">
        <v>14</v>
      </c>
      <c r="J18">
        <v>3.8E-3</v>
      </c>
      <c r="K18">
        <v>6.1999999999999998E-3</v>
      </c>
      <c r="L18">
        <v>5.4999999999999997E-3</v>
      </c>
    </row>
    <row r="19" spans="1:12" x14ac:dyDescent="0.25">
      <c r="A19" t="s">
        <v>51</v>
      </c>
      <c r="B19" s="5">
        <v>43536</v>
      </c>
      <c r="C19">
        <v>38.493625975999997</v>
      </c>
      <c r="D19">
        <v>-112.866939895</v>
      </c>
      <c r="E19" s="14">
        <v>4262237.2390000001</v>
      </c>
      <c r="F19" s="14">
        <v>337186.46139999997</v>
      </c>
      <c r="G19" s="14">
        <v>1792.9380000000001</v>
      </c>
      <c r="H19">
        <v>13</v>
      </c>
      <c r="I19">
        <v>13</v>
      </c>
      <c r="J19">
        <v>3.8E-3</v>
      </c>
      <c r="K19">
        <v>6.4000000000000003E-3</v>
      </c>
      <c r="L19">
        <v>5.7999999999999996E-3</v>
      </c>
    </row>
    <row r="20" spans="1:12" x14ac:dyDescent="0.25">
      <c r="A20" t="s">
        <v>52</v>
      </c>
      <c r="B20" s="5">
        <v>43535</v>
      </c>
      <c r="C20">
        <v>38.48851681</v>
      </c>
      <c r="D20">
        <v>-112.893162678</v>
      </c>
      <c r="E20" s="14">
        <v>4261716.8048</v>
      </c>
      <c r="F20" s="14">
        <v>334886.9901</v>
      </c>
      <c r="G20" s="14">
        <v>1683.1867999999999</v>
      </c>
      <c r="H20">
        <v>16</v>
      </c>
      <c r="I20">
        <v>16</v>
      </c>
      <c r="J20">
        <v>3.3999999999999998E-3</v>
      </c>
      <c r="K20">
        <v>5.7000000000000002E-3</v>
      </c>
      <c r="L20">
        <v>4.7999999999999996E-3</v>
      </c>
    </row>
    <row r="21" spans="1:12" x14ac:dyDescent="0.25">
      <c r="A21" t="s">
        <v>53</v>
      </c>
      <c r="B21" s="5">
        <v>43536</v>
      </c>
      <c r="C21">
        <v>38.487775302999999</v>
      </c>
      <c r="D21">
        <v>-112.86959918399999</v>
      </c>
      <c r="E21" s="14">
        <v>4261592.4589</v>
      </c>
      <c r="F21" s="14">
        <v>336941.2573</v>
      </c>
      <c r="G21" s="14">
        <v>1786.6867</v>
      </c>
      <c r="H21">
        <v>13</v>
      </c>
      <c r="I21">
        <v>13</v>
      </c>
      <c r="J21">
        <v>4.1999999999999997E-3</v>
      </c>
      <c r="K21">
        <v>7.0000000000000001E-3</v>
      </c>
      <c r="L21">
        <v>6.4000000000000003E-3</v>
      </c>
    </row>
    <row r="23" spans="1:12" ht="15.75" thickBot="1" x14ac:dyDescent="0.3">
      <c r="A23" t="s">
        <v>178</v>
      </c>
      <c r="F23" t="s">
        <v>177</v>
      </c>
    </row>
    <row r="24" spans="1:12" ht="15.75" thickBot="1" x14ac:dyDescent="0.3">
      <c r="A24" s="1" t="s">
        <v>0</v>
      </c>
      <c r="B24" s="2" t="s">
        <v>1</v>
      </c>
      <c r="C24" s="17" t="s">
        <v>2</v>
      </c>
      <c r="D24" s="17" t="s">
        <v>3</v>
      </c>
      <c r="E24" s="17" t="s">
        <v>4</v>
      </c>
      <c r="F24" s="50" t="s">
        <v>163</v>
      </c>
      <c r="G24" s="51" t="s">
        <v>162</v>
      </c>
      <c r="H24" s="52" t="s">
        <v>160</v>
      </c>
    </row>
    <row r="25" spans="1:12" x14ac:dyDescent="0.25">
      <c r="A25" t="str">
        <f>A2</f>
        <v>GDM01-31119</v>
      </c>
      <c r="B25" s="5">
        <f>B2</f>
        <v>43535</v>
      </c>
      <c r="C25" s="14">
        <f>E2-'3-11-12-19_B'!E2</f>
        <v>1.3999994844198227E-3</v>
      </c>
      <c r="D25" s="14">
        <f>F2-'3-11-12-19_B'!F2</f>
        <v>6.0000002849847078E-4</v>
      </c>
      <c r="E25" s="14">
        <f>G2-'3-11-12-19_B'!G2</f>
        <v>-6.0000000007676135E-4</v>
      </c>
      <c r="F25" t="str">
        <f>IF(C25&gt;J2,"Yes","No")</f>
        <v>No</v>
      </c>
      <c r="G25" t="str">
        <f>IF(D25&gt;K2,"Yes","No")</f>
        <v>No</v>
      </c>
      <c r="H25" t="str">
        <f>IF(E25&gt;L2,"Yes","No")</f>
        <v>No</v>
      </c>
    </row>
    <row r="26" spans="1:12" x14ac:dyDescent="0.25">
      <c r="A26" t="str">
        <f t="shared" ref="A26:B26" si="0">A3</f>
        <v>GDM02-31119</v>
      </c>
      <c r="B26" s="5">
        <f t="shared" si="0"/>
        <v>43535</v>
      </c>
      <c r="C26" s="14">
        <f>E3-'3-11-12-19_B'!E3</f>
        <v>-4.0000025182962418E-4</v>
      </c>
      <c r="D26" s="14">
        <f>F3-'3-11-12-19_B'!F3</f>
        <v>5.0000002374872565E-4</v>
      </c>
      <c r="E26" s="14">
        <f>G3-'3-11-12-19_B'!G3</f>
        <v>-1.7000000000280124E-3</v>
      </c>
      <c r="F26" t="str">
        <f t="shared" ref="F26:H26" si="1">IF(C26&gt;J3,"Yes","No")</f>
        <v>No</v>
      </c>
      <c r="G26" t="str">
        <f t="shared" si="1"/>
        <v>No</v>
      </c>
      <c r="H26" t="str">
        <f t="shared" si="1"/>
        <v>No</v>
      </c>
    </row>
    <row r="27" spans="1:12" x14ac:dyDescent="0.25">
      <c r="A27" t="str">
        <f t="shared" ref="A27:B27" si="2">A4</f>
        <v>GDM03-31119</v>
      </c>
      <c r="B27" s="5">
        <f t="shared" si="2"/>
        <v>43535</v>
      </c>
      <c r="C27" s="14">
        <f>E4-'3-11-12-19_B'!E4</f>
        <v>0</v>
      </c>
      <c r="D27" s="14">
        <f>F4-'3-11-12-19_B'!F4</f>
        <v>7.0000003324821591E-4</v>
      </c>
      <c r="E27" s="14">
        <f>G4-'3-11-12-19_B'!G4</f>
        <v>-1.7000000000280124E-3</v>
      </c>
      <c r="F27" t="str">
        <f t="shared" ref="F27:H27" si="3">IF(C27&gt;J4,"Yes","No")</f>
        <v>No</v>
      </c>
      <c r="G27" t="str">
        <f t="shared" si="3"/>
        <v>No</v>
      </c>
      <c r="H27" t="str">
        <f t="shared" si="3"/>
        <v>No</v>
      </c>
    </row>
    <row r="28" spans="1:12" x14ac:dyDescent="0.25">
      <c r="A28" t="str">
        <f t="shared" ref="A28:B28" si="4">A5</f>
        <v>GDM04-31219</v>
      </c>
      <c r="B28" s="5">
        <f t="shared" si="4"/>
        <v>43536</v>
      </c>
      <c r="C28" s="14">
        <f>E5-'3-11-12-19_B'!E5</f>
        <v>0</v>
      </c>
      <c r="D28" s="14">
        <f>F5-'3-11-12-19_B'!F5</f>
        <v>1.0000000474974513E-4</v>
      </c>
      <c r="E28" s="14">
        <f>G5-'3-11-12-19_B'!G5</f>
        <v>0</v>
      </c>
      <c r="F28" t="str">
        <f t="shared" ref="F28:H28" si="5">IF(C28&gt;J5,"Yes","No")</f>
        <v>No</v>
      </c>
      <c r="G28" t="str">
        <f t="shared" si="5"/>
        <v>No</v>
      </c>
      <c r="H28" t="str">
        <f t="shared" si="5"/>
        <v>No</v>
      </c>
    </row>
    <row r="29" spans="1:12" x14ac:dyDescent="0.25">
      <c r="A29" t="str">
        <f t="shared" ref="A29:B29" si="6">A6</f>
        <v>GDM05-31119</v>
      </c>
      <c r="B29" s="5">
        <f t="shared" si="6"/>
        <v>43535</v>
      </c>
      <c r="C29" s="14">
        <f>E6-'3-11-12-19_B'!E6</f>
        <v>1.4000004157423973E-3</v>
      </c>
      <c r="D29" s="14">
        <f>F6-'3-11-12-19_B'!F6</f>
        <v>8.9999998454004526E-4</v>
      </c>
      <c r="E29" s="14">
        <f>G6-'3-11-12-19_B'!G6</f>
        <v>-1.3000000001284207E-3</v>
      </c>
      <c r="F29" t="str">
        <f t="shared" ref="F29:H29" si="7">IF(C29&gt;J6,"Yes","No")</f>
        <v>No</v>
      </c>
      <c r="G29" t="str">
        <f t="shared" si="7"/>
        <v>No</v>
      </c>
      <c r="H29" t="str">
        <f t="shared" si="7"/>
        <v>No</v>
      </c>
    </row>
    <row r="30" spans="1:12" x14ac:dyDescent="0.25">
      <c r="A30" t="str">
        <f t="shared" ref="A30:B30" si="8">A7</f>
        <v>GDM06-31119</v>
      </c>
      <c r="B30" s="5">
        <f t="shared" si="8"/>
        <v>43535</v>
      </c>
      <c r="C30" s="14">
        <f>E7-'3-11-12-19_B'!E7</f>
        <v>1.9999993965029716E-3</v>
      </c>
      <c r="D30" s="14">
        <f>F7-'3-11-12-19_B'!F7</f>
        <v>1.9999999785795808E-3</v>
      </c>
      <c r="E30" s="14">
        <f>G7-'3-11-12-19_B'!G7</f>
        <v>-9.0000000000145519E-4</v>
      </c>
      <c r="F30" t="str">
        <f t="shared" ref="F30:H30" si="9">IF(C30&gt;J7,"Yes","No")</f>
        <v>No</v>
      </c>
      <c r="G30" t="str">
        <f t="shared" si="9"/>
        <v>No</v>
      </c>
      <c r="H30" t="str">
        <f t="shared" si="9"/>
        <v>No</v>
      </c>
    </row>
    <row r="31" spans="1:12" x14ac:dyDescent="0.25">
      <c r="A31" t="str">
        <f t="shared" ref="A31:B31" si="10">A8</f>
        <v>GDM07-31119</v>
      </c>
      <c r="B31" s="5">
        <f t="shared" si="10"/>
        <v>43535</v>
      </c>
      <c r="C31" s="14">
        <f>E8-'3-11-12-19_B'!E8</f>
        <v>1.0000001639127731E-3</v>
      </c>
      <c r="D31" s="14">
        <f>F8-'3-11-12-19_B'!F8</f>
        <v>1.4000000082887709E-3</v>
      </c>
      <c r="E31" s="14">
        <f>G8-'3-11-12-19_B'!G8</f>
        <v>-6.9999999982428562E-4</v>
      </c>
      <c r="F31" t="str">
        <f t="shared" ref="F31:H31" si="11">IF(C31&gt;J8,"Yes","No")</f>
        <v>No</v>
      </c>
      <c r="G31" t="str">
        <f t="shared" si="11"/>
        <v>No</v>
      </c>
      <c r="H31" t="str">
        <f t="shared" si="11"/>
        <v>No</v>
      </c>
    </row>
    <row r="32" spans="1:12" x14ac:dyDescent="0.25">
      <c r="A32" t="str">
        <f t="shared" ref="A32:B32" si="12">A9</f>
        <v>GDM08-31219</v>
      </c>
      <c r="B32" s="5">
        <f t="shared" si="12"/>
        <v>43536</v>
      </c>
      <c r="C32" s="14">
        <f>E9-'3-11-12-19_B'!E9</f>
        <v>-2.000005915760994E-4</v>
      </c>
      <c r="D32" s="14">
        <f>F9-'3-11-12-19_B'!F9</f>
        <v>0</v>
      </c>
      <c r="E32" s="14">
        <f>G9-'3-11-12-19_B'!G9</f>
        <v>0</v>
      </c>
      <c r="F32" t="str">
        <f t="shared" ref="F32:H32" si="13">IF(C32&gt;J9,"Yes","No")</f>
        <v>No</v>
      </c>
      <c r="G32" t="str">
        <f t="shared" si="13"/>
        <v>No</v>
      </c>
      <c r="H32" t="str">
        <f t="shared" si="13"/>
        <v>No</v>
      </c>
    </row>
    <row r="33" spans="1:8" x14ac:dyDescent="0.25">
      <c r="A33" t="str">
        <f t="shared" ref="A33:B33" si="14">A10</f>
        <v>GDM09-31219</v>
      </c>
      <c r="B33" s="5">
        <f t="shared" si="14"/>
        <v>43536</v>
      </c>
      <c r="C33" s="14">
        <f>E10-'3-11-12-19_B'!E10</f>
        <v>-9.999983012676239E-5</v>
      </c>
      <c r="D33" s="14">
        <f>F10-'3-11-12-19_B'!F10</f>
        <v>1.0000000474974513E-4</v>
      </c>
      <c r="E33" s="14">
        <f>G10-'3-11-12-19_B'!G10</f>
        <v>0</v>
      </c>
      <c r="F33" t="str">
        <f t="shared" ref="F33:H33" si="15">IF(C33&gt;J10,"Yes","No")</f>
        <v>No</v>
      </c>
      <c r="G33" t="str">
        <f t="shared" si="15"/>
        <v>No</v>
      </c>
      <c r="H33" t="str">
        <f t="shared" si="15"/>
        <v>No</v>
      </c>
    </row>
    <row r="34" spans="1:8" x14ac:dyDescent="0.25">
      <c r="A34" t="str">
        <f t="shared" ref="A34:B34" si="16">A11</f>
        <v>GDM10-31119</v>
      </c>
      <c r="B34" s="5">
        <f t="shared" si="16"/>
        <v>43535</v>
      </c>
      <c r="C34" s="14">
        <f>E11-'3-11-12-19_B'!E11</f>
        <v>1.6999999061226845E-3</v>
      </c>
      <c r="D34" s="14">
        <f>F11-'3-11-12-19_B'!F11</f>
        <v>1.0999999940395355E-3</v>
      </c>
      <c r="E34" s="14">
        <f>G11-'3-11-12-19_B'!G11</f>
        <v>-8.9999999977408152E-4</v>
      </c>
      <c r="F34" t="str">
        <f t="shared" ref="F34:H34" si="17">IF(C34&gt;J11,"Yes","No")</f>
        <v>No</v>
      </c>
      <c r="G34" t="str">
        <f t="shared" si="17"/>
        <v>No</v>
      </c>
      <c r="H34" t="str">
        <f t="shared" si="17"/>
        <v>No</v>
      </c>
    </row>
    <row r="35" spans="1:8" x14ac:dyDescent="0.25">
      <c r="A35" t="str">
        <f t="shared" ref="A35:B35" si="18">A12</f>
        <v>GDM11-31219</v>
      </c>
      <c r="B35" s="5">
        <f t="shared" si="18"/>
        <v>43536</v>
      </c>
      <c r="C35" s="14">
        <f>E12-'3-11-12-19_B'!E12</f>
        <v>-9.999983012676239E-5</v>
      </c>
      <c r="D35" s="14">
        <f>F12-'3-11-12-19_B'!F12</f>
        <v>0</v>
      </c>
      <c r="E35" s="14">
        <f>G12-'3-11-12-19_B'!G12</f>
        <v>0</v>
      </c>
      <c r="F35" t="str">
        <f t="shared" ref="F35:H35" si="19">IF(C35&gt;J12,"Yes","No")</f>
        <v>No</v>
      </c>
      <c r="G35" t="str">
        <f t="shared" si="19"/>
        <v>No</v>
      </c>
      <c r="H35" t="str">
        <f t="shared" si="19"/>
        <v>No</v>
      </c>
    </row>
    <row r="36" spans="1:8" x14ac:dyDescent="0.25">
      <c r="A36" t="str">
        <f t="shared" ref="A36:B36" si="20">A13</f>
        <v>GDM12-31219</v>
      </c>
      <c r="B36" s="5">
        <f t="shared" si="20"/>
        <v>43536</v>
      </c>
      <c r="C36" s="14">
        <f>E13-'3-11-12-19_B'!E13</f>
        <v>-9.999983012676239E-5</v>
      </c>
      <c r="D36" s="14">
        <f>F13-'3-11-12-19_B'!F13</f>
        <v>1.0000000474974513E-4</v>
      </c>
      <c r="E36" s="14">
        <f>G13-'3-11-12-19_B'!G13</f>
        <v>0</v>
      </c>
      <c r="F36" t="str">
        <f t="shared" ref="F36:H36" si="21">IF(C36&gt;J13,"Yes","No")</f>
        <v>No</v>
      </c>
      <c r="G36" t="str">
        <f t="shared" si="21"/>
        <v>No</v>
      </c>
      <c r="H36" t="str">
        <f t="shared" si="21"/>
        <v>No</v>
      </c>
    </row>
    <row r="37" spans="1:8" x14ac:dyDescent="0.25">
      <c r="A37" t="str">
        <f t="shared" ref="A37:B37" si="22">A14</f>
        <v>GDM13-31219</v>
      </c>
      <c r="B37" s="5">
        <f t="shared" si="22"/>
        <v>43536</v>
      </c>
      <c r="C37" s="14">
        <f>E14-'3-11-12-19_B'!E14</f>
        <v>0</v>
      </c>
      <c r="D37" s="14">
        <f>F14-'3-11-12-19_B'!F14</f>
        <v>1.0000000474974513E-4</v>
      </c>
      <c r="E37" s="14">
        <f>G14-'3-11-12-19_B'!G14</f>
        <v>0</v>
      </c>
      <c r="F37" t="str">
        <f t="shared" ref="F37:H37" si="23">IF(C37&gt;J14,"Yes","No")</f>
        <v>No</v>
      </c>
      <c r="G37" t="str">
        <f t="shared" si="23"/>
        <v>No</v>
      </c>
      <c r="H37" t="str">
        <f t="shared" si="23"/>
        <v>No</v>
      </c>
    </row>
    <row r="38" spans="1:8" x14ac:dyDescent="0.25">
      <c r="A38" t="str">
        <f t="shared" ref="A38:B38" si="24">A15</f>
        <v>GDM14-31119</v>
      </c>
      <c r="B38" s="5">
        <f t="shared" si="24"/>
        <v>43535</v>
      </c>
      <c r="C38" s="14">
        <f>E15-'3-11-12-19_B'!E15</f>
        <v>2.1000001579523087E-3</v>
      </c>
      <c r="D38" s="14">
        <f>F15-'3-11-12-19_B'!F15</f>
        <v>1.4000000082887709E-3</v>
      </c>
      <c r="E38" s="14">
        <f>G15-'3-11-12-19_B'!G15</f>
        <v>-3.9999999989959178E-4</v>
      </c>
      <c r="F38" t="str">
        <f t="shared" ref="F38:H38" si="25">IF(C38&gt;J15,"Yes","No")</f>
        <v>No</v>
      </c>
      <c r="G38" t="str">
        <f t="shared" si="25"/>
        <v>No</v>
      </c>
      <c r="H38" t="str">
        <f t="shared" si="25"/>
        <v>No</v>
      </c>
    </row>
    <row r="39" spans="1:8" x14ac:dyDescent="0.25">
      <c r="A39" t="str">
        <f t="shared" ref="A39:B39" si="26">A16</f>
        <v>GDM15-31119</v>
      </c>
      <c r="B39" s="5">
        <f t="shared" si="26"/>
        <v>43535</v>
      </c>
      <c r="C39" s="14">
        <f>E16-'3-11-12-19_B'!E16</f>
        <v>9.0000033378601074E-4</v>
      </c>
      <c r="D39" s="14">
        <f>F16-'3-11-12-19_B'!F16</f>
        <v>7.9999997979030013E-4</v>
      </c>
      <c r="E39" s="14">
        <f>G16-'3-11-12-19_B'!G16</f>
        <v>-1.4000000001033186E-3</v>
      </c>
      <c r="F39" t="str">
        <f t="shared" ref="F39:H39" si="27">IF(C39&gt;J16,"Yes","No")</f>
        <v>No</v>
      </c>
      <c r="G39" t="str">
        <f t="shared" si="27"/>
        <v>No</v>
      </c>
      <c r="H39" t="str">
        <f t="shared" si="27"/>
        <v>No</v>
      </c>
    </row>
    <row r="40" spans="1:8" x14ac:dyDescent="0.25">
      <c r="A40" t="str">
        <f t="shared" ref="A40:B40" si="28">A17</f>
        <v>GDM16-31119</v>
      </c>
      <c r="B40" s="5">
        <f t="shared" si="28"/>
        <v>43535</v>
      </c>
      <c r="C40" s="14">
        <f>E17-'3-11-12-19_B'!E17</f>
        <v>-9.0000033378601074E-4</v>
      </c>
      <c r="D40" s="14">
        <f>F17-'3-11-12-19_B'!F17</f>
        <v>1.1999999987892807E-3</v>
      </c>
      <c r="E40" s="14">
        <f>G17-'3-11-12-19_B'!G17</f>
        <v>-1.8999999999778083E-3</v>
      </c>
      <c r="F40" t="str">
        <f t="shared" ref="F40:H40" si="29">IF(C40&gt;J17,"Yes","No")</f>
        <v>No</v>
      </c>
      <c r="G40" t="str">
        <f t="shared" si="29"/>
        <v>No</v>
      </c>
      <c r="H40" t="str">
        <f t="shared" si="29"/>
        <v>No</v>
      </c>
    </row>
    <row r="41" spans="1:8" x14ac:dyDescent="0.25">
      <c r="A41" t="str">
        <f t="shared" ref="A41:B41" si="30">A18</f>
        <v>GDM17-31119</v>
      </c>
      <c r="B41" s="5">
        <f t="shared" si="30"/>
        <v>43535</v>
      </c>
      <c r="C41" s="14">
        <f>E18-'3-11-12-19_B'!E18</f>
        <v>-3.0000042170286179E-4</v>
      </c>
      <c r="D41" s="14">
        <f>F18-'3-11-12-19_B'!F18</f>
        <v>5.0000002374872565E-4</v>
      </c>
      <c r="E41" s="14">
        <f>G18-'3-11-12-19_B'!G18</f>
        <v>-1.900000000205182E-3</v>
      </c>
      <c r="F41" t="str">
        <f t="shared" ref="F41:H41" si="31">IF(C41&gt;J18,"Yes","No")</f>
        <v>No</v>
      </c>
      <c r="G41" t="str">
        <f t="shared" si="31"/>
        <v>No</v>
      </c>
      <c r="H41" t="str">
        <f t="shared" si="31"/>
        <v>No</v>
      </c>
    </row>
    <row r="42" spans="1:8" x14ac:dyDescent="0.25">
      <c r="A42" t="str">
        <f t="shared" ref="A42:B42" si="32">A19</f>
        <v>GDM18-31219</v>
      </c>
      <c r="B42" s="5">
        <f t="shared" si="32"/>
        <v>43536</v>
      </c>
      <c r="C42" s="14">
        <f>E19-'3-11-12-19_B'!E19</f>
        <v>-9.999983012676239E-5</v>
      </c>
      <c r="D42" s="14">
        <f>F19-'3-11-12-19_B'!F19</f>
        <v>9.9999946542084217E-5</v>
      </c>
      <c r="E42" s="14">
        <f>G19-'3-11-12-19_B'!G19</f>
        <v>0</v>
      </c>
      <c r="F42" t="str">
        <f t="shared" ref="F42:H42" si="33">IF(C42&gt;J19,"Yes","No")</f>
        <v>No</v>
      </c>
      <c r="G42" t="str">
        <f t="shared" si="33"/>
        <v>No</v>
      </c>
      <c r="H42" t="str">
        <f t="shared" si="33"/>
        <v>No</v>
      </c>
    </row>
    <row r="43" spans="1:8" x14ac:dyDescent="0.25">
      <c r="A43" t="str">
        <f t="shared" ref="A43:B43" si="34">A20</f>
        <v>GDM19-31119</v>
      </c>
      <c r="B43" s="5">
        <f t="shared" si="34"/>
        <v>43535</v>
      </c>
      <c r="C43" s="14">
        <f>E20-'3-11-12-19_B'!E20</f>
        <v>1.7999997362494469E-3</v>
      </c>
      <c r="D43" s="14">
        <f>F20-'3-11-12-19_B'!F20</f>
        <v>1.9999999785795808E-3</v>
      </c>
      <c r="E43" s="14">
        <f>G20-'3-11-12-19_B'!G20</f>
        <v>-9.0000000000145519E-4</v>
      </c>
      <c r="F43" t="str">
        <f t="shared" ref="F43:H43" si="35">IF(C43&gt;J20,"Yes","No")</f>
        <v>No</v>
      </c>
      <c r="G43" t="str">
        <f t="shared" si="35"/>
        <v>No</v>
      </c>
      <c r="H43" t="str">
        <f t="shared" si="35"/>
        <v>No</v>
      </c>
    </row>
    <row r="44" spans="1:8" x14ac:dyDescent="0.25">
      <c r="A44" t="str">
        <f t="shared" ref="A44:B44" si="36">A21</f>
        <v>GDM20-31219</v>
      </c>
      <c r="B44" s="5">
        <f t="shared" si="36"/>
        <v>43536</v>
      </c>
      <c r="C44" s="14">
        <f>E21-'3-11-12-19_B'!E21</f>
        <v>-1.9999966025352478E-4</v>
      </c>
      <c r="D44" s="14">
        <f>F21-'3-11-12-19_B'!F21</f>
        <v>1.0000000474974513E-4</v>
      </c>
      <c r="E44" s="14">
        <f>G21-'3-11-12-19_B'!G21</f>
        <v>0</v>
      </c>
      <c r="F44" t="str">
        <f t="shared" ref="F44:H44" si="37">IF(C44&gt;J21,"Yes","No")</f>
        <v>No</v>
      </c>
      <c r="G44" t="str">
        <f t="shared" si="37"/>
        <v>No</v>
      </c>
      <c r="H44" t="str">
        <f t="shared" si="37"/>
        <v>No</v>
      </c>
    </row>
    <row r="45" spans="1:8" x14ac:dyDescent="0.25">
      <c r="B45" s="5"/>
      <c r="C45" s="14"/>
      <c r="D45" s="14"/>
      <c r="E45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7B50-0F79-4EE1-856C-757D46277EF3}">
  <sheetPr codeName="Sheet5"/>
  <dimension ref="A1:AB53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5.140625" bestFit="1" customWidth="1"/>
    <col min="2" max="2" width="9.7109375" customWidth="1"/>
    <col min="3" max="3" width="12.5703125" style="13" bestFit="1" customWidth="1"/>
    <col min="4" max="4" width="14.42578125" style="13" bestFit="1" customWidth="1"/>
    <col min="5" max="5" width="12.5703125" bestFit="1" customWidth="1"/>
    <col min="6" max="6" width="12.5703125" customWidth="1"/>
    <col min="7" max="7" width="11.85546875" customWidth="1"/>
    <col min="8" max="8" width="13.5703125" bestFit="1" customWidth="1"/>
    <col min="9" max="9" width="15.28515625" customWidth="1"/>
    <col min="10" max="10" width="12.42578125" customWidth="1"/>
    <col min="11" max="11" width="8" style="23" bestFit="1" customWidth="1"/>
    <col min="12" max="12" width="8" style="23" customWidth="1"/>
    <col min="13" max="13" width="8" style="20" bestFit="1" customWidth="1"/>
    <col min="14" max="14" width="8" style="20" customWidth="1"/>
    <col min="15" max="15" width="7.85546875" bestFit="1" customWidth="1"/>
    <col min="16" max="16" width="7.85546875" customWidth="1"/>
    <col min="17" max="17" width="9" style="23" bestFit="1" customWidth="1"/>
    <col min="19" max="19" width="9.42578125" bestFit="1" customWidth="1"/>
    <col min="20" max="21" width="10.42578125" bestFit="1" customWidth="1"/>
    <col min="22" max="22" width="10.28515625" bestFit="1" customWidth="1"/>
    <col min="23" max="24" width="10.28515625" customWidth="1"/>
    <col min="25" max="26" width="11.140625" style="23" bestFit="1" customWidth="1"/>
    <col min="27" max="27" width="11.140625" style="23" customWidth="1"/>
    <col min="28" max="28" width="11" style="23" bestFit="1" customWidth="1"/>
  </cols>
  <sheetData>
    <row r="1" spans="1:28" ht="15.75" thickBot="1" x14ac:dyDescent="0.3">
      <c r="A1" s="1" t="s">
        <v>0</v>
      </c>
      <c r="B1" s="2" t="s">
        <v>1</v>
      </c>
      <c r="C1" s="12" t="s">
        <v>80</v>
      </c>
      <c r="D1" s="12" t="s">
        <v>81</v>
      </c>
      <c r="E1" s="3" t="s">
        <v>2</v>
      </c>
      <c r="F1" s="3" t="s">
        <v>3</v>
      </c>
      <c r="G1" s="3" t="s">
        <v>4</v>
      </c>
      <c r="H1" s="22" t="s">
        <v>136</v>
      </c>
      <c r="I1" s="10" t="s">
        <v>6</v>
      </c>
      <c r="J1" s="11" t="s">
        <v>7</v>
      </c>
      <c r="K1" s="28" t="s">
        <v>138</v>
      </c>
      <c r="L1" s="18" t="s">
        <v>148</v>
      </c>
      <c r="M1" s="28" t="s">
        <v>137</v>
      </c>
      <c r="N1" s="18" t="s">
        <v>147</v>
      </c>
      <c r="O1" s="11" t="s">
        <v>79</v>
      </c>
      <c r="P1" s="11" t="s">
        <v>149</v>
      </c>
      <c r="Q1" s="28" t="s">
        <v>142</v>
      </c>
      <c r="R1" s="11" t="s">
        <v>83</v>
      </c>
      <c r="S1" s="11" t="s">
        <v>82</v>
      </c>
      <c r="T1" s="11" t="s">
        <v>145</v>
      </c>
      <c r="U1" s="11" t="s">
        <v>144</v>
      </c>
      <c r="V1" s="11" t="s">
        <v>146</v>
      </c>
      <c r="W1" s="11" t="s">
        <v>150</v>
      </c>
      <c r="X1" s="11" t="s">
        <v>150</v>
      </c>
      <c r="Y1" s="28" t="s">
        <v>140</v>
      </c>
      <c r="Z1" s="28" t="s">
        <v>139</v>
      </c>
      <c r="AA1" s="11" t="s">
        <v>151</v>
      </c>
      <c r="AB1" s="28" t="s">
        <v>141</v>
      </c>
    </row>
    <row r="2" spans="1:28" x14ac:dyDescent="0.25">
      <c r="A2" t="s">
        <v>59</v>
      </c>
      <c r="B2" s="5">
        <v>43585</v>
      </c>
      <c r="C2" s="13">
        <v>38.513620848000002</v>
      </c>
      <c r="D2" s="13">
        <v>-112.916968559</v>
      </c>
      <c r="E2" s="14">
        <v>4264546.6546999998</v>
      </c>
      <c r="F2" s="14">
        <v>332867.96269999997</v>
      </c>
      <c r="G2" s="14">
        <v>1584.0224000000001</v>
      </c>
      <c r="H2" s="14">
        <v>1584.02</v>
      </c>
      <c r="I2" s="9">
        <v>-1.4983427340201945</v>
      </c>
      <c r="J2" s="9">
        <v>-85.848714923450018</v>
      </c>
      <c r="K2" s="25">
        <v>-12.400000356137753</v>
      </c>
      <c r="L2" s="25">
        <f>ABS(K2)</f>
        <v>12.400000356137753</v>
      </c>
      <c r="M2" s="19">
        <v>0.89999998454004526</v>
      </c>
      <c r="N2" s="25">
        <f>ABS(M2)</f>
        <v>0.89999998454004526</v>
      </c>
      <c r="O2" s="9">
        <v>8.1999999999879947</v>
      </c>
      <c r="P2" s="25">
        <f t="shared" ref="P2:P21" si="0">ABS(O2)</f>
        <v>8.1999999999879947</v>
      </c>
      <c r="Q2" s="25">
        <v>12.432618742822788</v>
      </c>
      <c r="R2">
        <v>17</v>
      </c>
      <c r="S2">
        <v>17</v>
      </c>
      <c r="T2">
        <v>5.0000000000000001E-3</v>
      </c>
      <c r="U2">
        <v>8.0999999999999996E-3</v>
      </c>
      <c r="V2">
        <v>6.8999999999999999E-3</v>
      </c>
      <c r="W2" s="29">
        <f>SQRT(1/((T2)^{-2}+(U2)^{-2}))</f>
        <v>4.2546805507201997E-3</v>
      </c>
      <c r="X2" s="29">
        <f t="shared" ref="X2:X21" si="1">SQRT((T2^2)+(U2^2))</f>
        <v>9.5189285111298098E-3</v>
      </c>
      <c r="Y2" s="23">
        <f>(MAX(T2,'3-11-12-19_B'!J2))*1000</f>
        <v>5</v>
      </c>
      <c r="Z2" s="23">
        <f>(MAX(U2,'3-11-12-19_B'!K2))*1000</f>
        <v>8.1</v>
      </c>
      <c r="AA2" s="23">
        <f>(MAX(W2,'3-11-12-19_B'!M2))*1000</f>
        <v>4.2546805507201997</v>
      </c>
      <c r="AB2" s="23">
        <f>(MAX(V2,'3-11-12-19_B'!L2))*1000</f>
        <v>6.8999999999999995</v>
      </c>
    </row>
    <row r="3" spans="1:28" x14ac:dyDescent="0.25">
      <c r="A3" t="s">
        <v>60</v>
      </c>
      <c r="B3" s="5">
        <v>43585</v>
      </c>
      <c r="C3" s="13">
        <v>38.514039124999996</v>
      </c>
      <c r="D3" s="13">
        <v>-112.89696466300001</v>
      </c>
      <c r="E3" s="14">
        <v>4264556.9144000001</v>
      </c>
      <c r="F3" s="14">
        <v>334613.68040000001</v>
      </c>
      <c r="G3" s="14">
        <v>1630.5463999999999</v>
      </c>
      <c r="H3" s="14">
        <v>1630.5440000000001</v>
      </c>
      <c r="I3" s="9">
        <v>-1.1742313677735245</v>
      </c>
      <c r="J3" s="9">
        <v>-67.278501545296947</v>
      </c>
      <c r="K3" s="25">
        <v>-15.999999828636646</v>
      </c>
      <c r="L3" s="25">
        <f t="shared" ref="L3:L21" si="2">ABS(K3)</f>
        <v>15.999999828636646</v>
      </c>
      <c r="M3" s="19">
        <v>6.7000000271946192</v>
      </c>
      <c r="N3" s="25">
        <f t="shared" ref="N3:N21" si="3">ABS(M3)</f>
        <v>6.7000000271946192</v>
      </c>
      <c r="O3" s="9">
        <v>-5.9000000001105946</v>
      </c>
      <c r="P3" s="25">
        <f t="shared" si="0"/>
        <v>5.9000000001105946</v>
      </c>
      <c r="Q3" s="25">
        <v>17.34618098835535</v>
      </c>
      <c r="R3">
        <v>16</v>
      </c>
      <c r="S3">
        <v>16</v>
      </c>
      <c r="T3">
        <v>4.7999999999999996E-3</v>
      </c>
      <c r="U3">
        <v>7.6E-3</v>
      </c>
      <c r="V3">
        <v>6.4000000000000003E-3</v>
      </c>
      <c r="W3" s="29">
        <f>SQRT(1/((T3)^{-2}+(U3)^{-2}))</f>
        <v>4.0583467345486606E-3</v>
      </c>
      <c r="X3" s="29">
        <f t="shared" si="1"/>
        <v>8.9888820216976924E-3</v>
      </c>
      <c r="Y3" s="23">
        <f>(MAX(T3,'3-11-12-19_B'!J3))*1000</f>
        <v>4.8</v>
      </c>
      <c r="Z3" s="23">
        <f>(MAX(U3,'3-11-12-19_B'!K3))*1000</f>
        <v>7.6</v>
      </c>
      <c r="AA3" s="23">
        <f>(MAX(W3,'3-11-12-19_B'!M3))*1000</f>
        <v>4.0583467345486604</v>
      </c>
      <c r="AB3" s="23">
        <f>(MAX(V3,'3-11-12-19_B'!L3))*1000</f>
        <v>6.4</v>
      </c>
    </row>
    <row r="4" spans="1:28" x14ac:dyDescent="0.25">
      <c r="A4" t="s">
        <v>61</v>
      </c>
      <c r="B4" s="5">
        <v>43585</v>
      </c>
      <c r="C4" s="13">
        <v>38.513138486999999</v>
      </c>
      <c r="D4" s="13">
        <v>-112.880039626</v>
      </c>
      <c r="E4" s="14">
        <v>4264426.6232000003</v>
      </c>
      <c r="F4" s="14">
        <v>336087.84370000003</v>
      </c>
      <c r="G4" s="14">
        <v>1700.5608</v>
      </c>
      <c r="H4" s="14">
        <v>1700.5581999999999</v>
      </c>
      <c r="I4" s="9">
        <v>-1.5779904436099299</v>
      </c>
      <c r="J4" s="9">
        <v>-90.412192530825507</v>
      </c>
      <c r="K4" s="25">
        <v>-13.899999670684338</v>
      </c>
      <c r="L4" s="25">
        <f t="shared" si="2"/>
        <v>13.899999670684338</v>
      </c>
      <c r="M4" s="19">
        <v>-9.9999946542084217E-2</v>
      </c>
      <c r="N4" s="25">
        <f t="shared" si="3"/>
        <v>9.9999946542084217E-2</v>
      </c>
      <c r="O4" s="9">
        <v>-7.3999999999614374</v>
      </c>
      <c r="P4" s="25">
        <f t="shared" si="0"/>
        <v>7.3999999999614374</v>
      </c>
      <c r="Q4" s="25">
        <v>13.900359377884195</v>
      </c>
      <c r="R4">
        <v>16</v>
      </c>
      <c r="S4">
        <v>16</v>
      </c>
      <c r="T4">
        <v>5.1000000000000004E-3</v>
      </c>
      <c r="U4">
        <v>8.0000000000000002E-3</v>
      </c>
      <c r="V4">
        <v>6.8999999999999999E-3</v>
      </c>
      <c r="W4" s="29">
        <f>SQRT(1/((T4)^{-2}+(U4)^{-2}))</f>
        <v>4.3004587100923548E-3</v>
      </c>
      <c r="X4" s="29">
        <f t="shared" si="1"/>
        <v>9.4873600121424713E-3</v>
      </c>
      <c r="Y4" s="23">
        <f>(MAX(T4,'3-11-12-19_B'!J4))*1000</f>
        <v>5.1000000000000005</v>
      </c>
      <c r="Z4" s="23">
        <f>(MAX(U4,'3-11-12-19_B'!K4))*1000</f>
        <v>8</v>
      </c>
      <c r="AA4" s="23">
        <f>(MAX(W4,'3-11-12-19_B'!M4))*1000</f>
        <v>4.3004587100923546</v>
      </c>
      <c r="AB4" s="23">
        <f>(MAX(V4,'3-11-12-19_B'!L4))*1000</f>
        <v>6.8999999999999995</v>
      </c>
    </row>
    <row r="5" spans="1:28" x14ac:dyDescent="0.25">
      <c r="A5" t="s">
        <v>74</v>
      </c>
      <c r="B5" s="5">
        <v>43585</v>
      </c>
      <c r="C5" s="13">
        <v>38.508181209999996</v>
      </c>
      <c r="D5" s="13">
        <v>-112.90513104999999</v>
      </c>
      <c r="E5" s="14">
        <v>4263921.3367999997</v>
      </c>
      <c r="F5" s="14">
        <v>333887.93560000003</v>
      </c>
      <c r="G5" s="14">
        <v>1615.4793999999999</v>
      </c>
      <c r="H5" s="14">
        <v>1615.4772</v>
      </c>
      <c r="I5" s="9">
        <v>1.0743735108851369</v>
      </c>
      <c r="J5" s="9">
        <v>61.557067794370951</v>
      </c>
      <c r="K5" s="25">
        <v>2.3999996483325958</v>
      </c>
      <c r="L5" s="25">
        <f t="shared" si="2"/>
        <v>2.3999996483325958</v>
      </c>
      <c r="M5" s="19">
        <v>1.3000000035390258</v>
      </c>
      <c r="N5" s="25">
        <f t="shared" si="3"/>
        <v>1.3000000035390258</v>
      </c>
      <c r="O5" s="9">
        <v>6.3999999999850843</v>
      </c>
      <c r="P5" s="25">
        <f t="shared" si="0"/>
        <v>6.3999999999850843</v>
      </c>
      <c r="Q5" s="25">
        <v>2.7294685052584966</v>
      </c>
      <c r="R5">
        <v>12</v>
      </c>
      <c r="S5">
        <v>14</v>
      </c>
      <c r="T5">
        <v>5.4000000000000003E-3</v>
      </c>
      <c r="U5">
        <v>8.8999999999999999E-3</v>
      </c>
      <c r="V5">
        <v>7.4999999999999997E-3</v>
      </c>
      <c r="W5" s="29">
        <f>SQRT(1/((T5)^{-2}+(U5)^{-2}))</f>
        <v>4.6166742258903614E-3</v>
      </c>
      <c r="X5" s="29">
        <f t="shared" si="1"/>
        <v>1.0410091258005377E-2</v>
      </c>
      <c r="Y5" s="23">
        <f>(MAX(T5,'3-11-12-19_B'!J5))*1000</f>
        <v>5.4</v>
      </c>
      <c r="Z5" s="23">
        <f>(MAX(U5,'3-11-12-19_B'!K5))*1000</f>
        <v>8.9</v>
      </c>
      <c r="AA5" s="23">
        <f>(MAX(W5,'3-11-12-19_B'!M5))*1000</f>
        <v>4.6166742258903612</v>
      </c>
      <c r="AB5" s="23">
        <f>(MAX(V5,'3-11-12-19_B'!L5))*1000</f>
        <v>7.5</v>
      </c>
    </row>
    <row r="6" spans="1:28" x14ac:dyDescent="0.25">
      <c r="A6" t="s">
        <v>75</v>
      </c>
      <c r="B6" s="5">
        <v>43585</v>
      </c>
      <c r="C6" s="13">
        <v>38.507715099000002</v>
      </c>
      <c r="D6" s="13">
        <v>-112.89124981400001</v>
      </c>
      <c r="E6" s="14">
        <v>4263844.6075999998</v>
      </c>
      <c r="F6" s="14">
        <v>335097.6972</v>
      </c>
      <c r="G6" s="14">
        <v>1662.2355</v>
      </c>
      <c r="H6" s="14">
        <v>1662.2334000000001</v>
      </c>
      <c r="I6" s="9">
        <v>-1.3965805438207806</v>
      </c>
      <c r="J6" s="9">
        <v>-80.018170911016043</v>
      </c>
      <c r="K6" s="25">
        <v>-12.500000186264515</v>
      </c>
      <c r="L6" s="25">
        <f t="shared" si="2"/>
        <v>12.500000186264515</v>
      </c>
      <c r="M6" s="19">
        <v>2.199999988079071</v>
      </c>
      <c r="N6" s="25">
        <f t="shared" si="3"/>
        <v>2.199999988079071</v>
      </c>
      <c r="O6" s="9">
        <v>-1.4000000001033186</v>
      </c>
      <c r="P6" s="25">
        <f t="shared" si="0"/>
        <v>1.4000000001033186</v>
      </c>
      <c r="Q6" s="25">
        <v>12.692123723166301</v>
      </c>
      <c r="R6">
        <v>13</v>
      </c>
      <c r="S6">
        <v>13</v>
      </c>
      <c r="T6">
        <v>5.1000000000000004E-3</v>
      </c>
      <c r="U6">
        <v>8.3000000000000001E-3</v>
      </c>
      <c r="V6">
        <v>7.7000000000000002E-3</v>
      </c>
      <c r="W6" s="29">
        <f>SQRT(1/((T6)^{-2}+(U6)^{-2}))</f>
        <v>4.3452539422882469E-3</v>
      </c>
      <c r="X6" s="29">
        <f t="shared" si="1"/>
        <v>9.7416631023660438E-3</v>
      </c>
      <c r="Y6" s="23">
        <f>(MAX(T6,'3-11-12-19_B'!J6))*1000</f>
        <v>5.1000000000000005</v>
      </c>
      <c r="Z6" s="23">
        <f>(MAX(U6,'3-11-12-19_B'!K6))*1000</f>
        <v>8.3000000000000007</v>
      </c>
      <c r="AA6" s="23">
        <f>(MAX(W6,'3-11-12-19_B'!M6))*1000</f>
        <v>4.345253942288247</v>
      </c>
      <c r="AB6" s="23">
        <f>(MAX(V6,'3-11-12-19_B'!L6))*1000</f>
        <v>7.7</v>
      </c>
    </row>
    <row r="7" spans="1:28" x14ac:dyDescent="0.25">
      <c r="A7" t="s">
        <v>62</v>
      </c>
      <c r="B7" s="5">
        <v>43585</v>
      </c>
      <c r="C7" s="13">
        <v>38.507448388</v>
      </c>
      <c r="D7" s="13">
        <v>-112.880350417</v>
      </c>
      <c r="E7" s="14">
        <v>4263795.5094999997</v>
      </c>
      <c r="F7" s="14">
        <v>336047.8236</v>
      </c>
      <c r="G7" s="14">
        <v>1707.6633999999999</v>
      </c>
      <c r="H7" s="14">
        <v>1707.6606999999999</v>
      </c>
      <c r="I7" s="9">
        <v>-1.8876207969141376</v>
      </c>
      <c r="J7" s="9">
        <v>-108.15270498430118</v>
      </c>
      <c r="K7" s="25">
        <v>-12.200000695884228</v>
      </c>
      <c r="L7" s="25">
        <f t="shared" si="2"/>
        <v>12.200000695884228</v>
      </c>
      <c r="M7" s="19">
        <v>-4.0000000153668225</v>
      </c>
      <c r="N7" s="25">
        <f t="shared" si="3"/>
        <v>4.0000000153668225</v>
      </c>
      <c r="O7" s="9">
        <v>0.199999999949796</v>
      </c>
      <c r="P7" s="25">
        <f t="shared" si="0"/>
        <v>0.199999999949796</v>
      </c>
      <c r="Q7" s="25">
        <v>12.839003742600523</v>
      </c>
      <c r="R7">
        <v>13</v>
      </c>
      <c r="S7">
        <v>15</v>
      </c>
      <c r="T7">
        <v>4.5999999999999999E-3</v>
      </c>
      <c r="U7">
        <v>7.4000000000000003E-3</v>
      </c>
      <c r="V7">
        <v>6.6E-3</v>
      </c>
      <c r="W7" s="29">
        <f>SQRT(1/((T7)^{-2}+(U7)^{-2}))</f>
        <v>3.9067124963296021E-3</v>
      </c>
      <c r="X7" s="29">
        <f t="shared" si="1"/>
        <v>8.7132083643167869E-3</v>
      </c>
      <c r="Y7" s="23">
        <f>(MAX(T7,'3-11-12-19_B'!J7))*1000</f>
        <v>4.5999999999999996</v>
      </c>
      <c r="Z7" s="23">
        <f>(MAX(U7,'3-11-12-19_B'!K7))*1000</f>
        <v>7.4</v>
      </c>
      <c r="AA7" s="23">
        <f>(MAX(W7,'3-11-12-19_B'!M7))*1000</f>
        <v>3.906712496329602</v>
      </c>
      <c r="AB7" s="23">
        <f>(MAX(V7,'3-11-12-19_B'!L7))*1000</f>
        <v>6.6</v>
      </c>
    </row>
    <row r="8" spans="1:28" x14ac:dyDescent="0.25">
      <c r="A8" t="s">
        <v>76</v>
      </c>
      <c r="B8" s="5">
        <v>43585</v>
      </c>
      <c r="C8" s="13">
        <v>38.502981198000001</v>
      </c>
      <c r="D8" s="13">
        <v>-112.90803737500001</v>
      </c>
      <c r="E8" s="14">
        <v>4263349.3272000002</v>
      </c>
      <c r="F8" s="14">
        <v>333622.451</v>
      </c>
      <c r="G8" s="14">
        <v>1611.6264000000001</v>
      </c>
      <c r="H8" s="14">
        <v>1611.6239</v>
      </c>
      <c r="I8" s="9">
        <v>-1.9678757716764708</v>
      </c>
      <c r="J8" s="9">
        <v>-112.7509763231118</v>
      </c>
      <c r="K8" s="25">
        <v>-9.3000000342726707</v>
      </c>
      <c r="L8" s="25">
        <f t="shared" si="2"/>
        <v>9.3000000342726707</v>
      </c>
      <c r="M8" s="19">
        <v>-3.9000000106170774</v>
      </c>
      <c r="N8" s="25">
        <f t="shared" si="3"/>
        <v>3.9000000106170774</v>
      </c>
      <c r="O8" s="9">
        <v>7.3000000002139132</v>
      </c>
      <c r="P8" s="25">
        <f t="shared" si="0"/>
        <v>7.3000000002139132</v>
      </c>
      <c r="Q8" s="25">
        <v>10.084641824094938</v>
      </c>
      <c r="R8">
        <v>16</v>
      </c>
      <c r="S8">
        <v>18</v>
      </c>
      <c r="T8">
        <v>5.1000000000000004E-3</v>
      </c>
      <c r="U8">
        <v>8.3999999999999995E-3</v>
      </c>
      <c r="V8">
        <v>7.1000000000000004E-3</v>
      </c>
      <c r="W8" s="29">
        <f>SQRT(1/((T8)^{-2}+(U8)^{-2}))</f>
        <v>4.3594163276308179E-3</v>
      </c>
      <c r="X8" s="29">
        <f t="shared" si="1"/>
        <v>9.8270036124955204E-3</v>
      </c>
      <c r="Y8" s="23">
        <f>(MAX(T8,'3-11-12-19_B'!J8))*1000</f>
        <v>5.1000000000000005</v>
      </c>
      <c r="Z8" s="23">
        <f>(MAX(U8,'3-11-12-19_B'!K8))*1000</f>
        <v>8.4</v>
      </c>
      <c r="AA8" s="23">
        <f>(MAX(W8,'3-11-12-19_B'!M8))*1000</f>
        <v>4.359416327630818</v>
      </c>
      <c r="AB8" s="23">
        <f>(MAX(V8,'3-11-12-19_B'!L8))*1000</f>
        <v>7.1000000000000005</v>
      </c>
    </row>
    <row r="9" spans="1:28" x14ac:dyDescent="0.25">
      <c r="A9" t="s">
        <v>77</v>
      </c>
      <c r="B9" s="5">
        <v>43585</v>
      </c>
      <c r="C9" s="13">
        <v>38.503765717999997</v>
      </c>
      <c r="D9" s="13">
        <v>-112.89761237099999</v>
      </c>
      <c r="E9" s="14">
        <v>4263417.6086999997</v>
      </c>
      <c r="F9" s="14">
        <v>334533.66029999999</v>
      </c>
      <c r="G9" s="14">
        <v>1645.2556999999999</v>
      </c>
      <c r="H9" s="14">
        <v>1645.2533000000001</v>
      </c>
      <c r="I9" s="9">
        <v>-0.63314647222052101</v>
      </c>
      <c r="J9" s="9">
        <v>-36.276620671832873</v>
      </c>
      <c r="K9" s="25">
        <v>-8.0000003799796104</v>
      </c>
      <c r="L9" s="25">
        <f t="shared" si="2"/>
        <v>8.0000003799796104</v>
      </c>
      <c r="M9" s="19">
        <v>10.899999993853271</v>
      </c>
      <c r="N9" s="25">
        <f t="shared" si="3"/>
        <v>10.899999993853271</v>
      </c>
      <c r="O9" s="9">
        <v>1.9999999999527063</v>
      </c>
      <c r="P9" s="25">
        <f t="shared" si="0"/>
        <v>1.9999999999527063</v>
      </c>
      <c r="Q9" s="25">
        <v>13.520725052513834</v>
      </c>
      <c r="R9">
        <v>14</v>
      </c>
      <c r="S9">
        <v>16</v>
      </c>
      <c r="T9">
        <v>5.0000000000000001E-3</v>
      </c>
      <c r="U9">
        <v>7.7999999999999996E-3</v>
      </c>
      <c r="V9">
        <v>7.0000000000000001E-3</v>
      </c>
      <c r="W9" s="29">
        <f>SQRT(1/((T9)^{-2}+(U9)^{-2}))</f>
        <v>4.209395694819369E-3</v>
      </c>
      <c r="X9" s="29">
        <f t="shared" si="1"/>
        <v>9.2649878575203747E-3</v>
      </c>
      <c r="Y9" s="23">
        <f>(MAX(T9,'3-11-12-19_B'!J9))*1000</f>
        <v>5</v>
      </c>
      <c r="Z9" s="23">
        <f>(MAX(U9,'3-11-12-19_B'!K9))*1000</f>
        <v>7.8</v>
      </c>
      <c r="AA9" s="23">
        <f>(MAX(W9,'3-11-12-19_B'!M9))*1000</f>
        <v>4.2093956948193689</v>
      </c>
      <c r="AB9" s="23">
        <f>(MAX(V9,'3-11-12-19_B'!L9))*1000</f>
        <v>7</v>
      </c>
    </row>
    <row r="10" spans="1:28" x14ac:dyDescent="0.25">
      <c r="A10" t="s">
        <v>78</v>
      </c>
      <c r="B10" s="5">
        <v>43585</v>
      </c>
      <c r="C10" s="13">
        <v>38.502157369999999</v>
      </c>
      <c r="D10" s="13">
        <v>-112.892248321</v>
      </c>
      <c r="E10" s="14">
        <v>4263229.4250999996</v>
      </c>
      <c r="F10" s="14">
        <v>334997.90899999999</v>
      </c>
      <c r="G10" s="14">
        <v>1663.2514000000001</v>
      </c>
      <c r="H10" s="14">
        <v>1663.2487000000001</v>
      </c>
      <c r="I10" s="9">
        <v>-1.1218535425883465</v>
      </c>
      <c r="J10" s="9">
        <v>-64.277473222112206</v>
      </c>
      <c r="K10" s="25">
        <v>-13.700000010430813</v>
      </c>
      <c r="L10" s="25">
        <f t="shared" si="2"/>
        <v>13.700000010430813</v>
      </c>
      <c r="M10" s="19">
        <v>6.5999999642372131</v>
      </c>
      <c r="N10" s="25">
        <f t="shared" si="3"/>
        <v>6.5999999642372131</v>
      </c>
      <c r="O10" s="9">
        <v>7.600000000138607</v>
      </c>
      <c r="P10" s="25">
        <f t="shared" si="0"/>
        <v>7.600000000138607</v>
      </c>
      <c r="Q10" s="25">
        <v>15.20690631962121</v>
      </c>
      <c r="R10">
        <v>12</v>
      </c>
      <c r="S10">
        <v>12</v>
      </c>
      <c r="T10">
        <v>7.4999999999999997E-3</v>
      </c>
      <c r="U10">
        <v>1.2200000000000001E-2</v>
      </c>
      <c r="V10">
        <v>1.11E-2</v>
      </c>
      <c r="W10" s="29">
        <f>SQRT(1/((T10)^{-2}+(U10)^{-2}))</f>
        <v>6.3892348452264033E-3</v>
      </c>
      <c r="X10" s="29">
        <f t="shared" si="1"/>
        <v>1.4320963654726591E-2</v>
      </c>
      <c r="Y10" s="23">
        <f>(MAX(T10,'3-11-12-19_B'!J10))*1000</f>
        <v>7.5</v>
      </c>
      <c r="Z10" s="23">
        <f>(MAX(U10,'3-11-12-19_B'!K10))*1000</f>
        <v>12.200000000000001</v>
      </c>
      <c r="AA10" s="23">
        <f>(MAX(W10,'3-11-12-19_B'!M10))*1000</f>
        <v>6.3892348452264036</v>
      </c>
      <c r="AB10" s="23">
        <f>(MAX(V10,'3-11-12-19_B'!L10))*1000</f>
        <v>11.1</v>
      </c>
    </row>
    <row r="11" spans="1:28" x14ac:dyDescent="0.25">
      <c r="A11" t="s">
        <v>63</v>
      </c>
      <c r="B11" s="5">
        <v>43585</v>
      </c>
      <c r="C11" s="13">
        <v>38.504319971999998</v>
      </c>
      <c r="D11" s="13">
        <v>-112.888538876</v>
      </c>
      <c r="E11" s="14">
        <v>4263462.8503</v>
      </c>
      <c r="F11" s="14">
        <v>335326.42940000002</v>
      </c>
      <c r="G11" s="14">
        <v>1654.1831</v>
      </c>
      <c r="H11" s="14">
        <v>1654.1813999999999</v>
      </c>
      <c r="I11" s="9">
        <v>-1.3648049827887512</v>
      </c>
      <c r="J11" s="9">
        <v>-78.197565372220396</v>
      </c>
      <c r="K11" s="25">
        <v>-13.399999588727951</v>
      </c>
      <c r="L11" s="25">
        <f t="shared" si="2"/>
        <v>13.399999588727951</v>
      </c>
      <c r="M11" s="19">
        <v>2.8000000165775418</v>
      </c>
      <c r="N11" s="25">
        <f t="shared" si="3"/>
        <v>2.8000000165775418</v>
      </c>
      <c r="O11" s="9">
        <v>3.3000000000811269</v>
      </c>
      <c r="P11" s="25">
        <f t="shared" si="0"/>
        <v>3.3000000000811269</v>
      </c>
      <c r="Q11" s="25">
        <v>13.689411567731591</v>
      </c>
      <c r="R11">
        <v>14</v>
      </c>
      <c r="S11">
        <v>14</v>
      </c>
      <c r="T11">
        <v>5.0000000000000001E-3</v>
      </c>
      <c r="U11">
        <v>7.9000000000000008E-3</v>
      </c>
      <c r="V11">
        <v>7.4000000000000003E-3</v>
      </c>
      <c r="W11" s="29">
        <f>SQRT(1/((T11)^{-2}+(U11)^{-2}))</f>
        <v>4.2249009874475484E-3</v>
      </c>
      <c r="X11" s="29">
        <f t="shared" si="1"/>
        <v>9.3493315269060819E-3</v>
      </c>
      <c r="Y11" s="23">
        <f>(MAX(T11,'3-11-12-19_B'!J11))*1000</f>
        <v>5</v>
      </c>
      <c r="Z11" s="23">
        <f>(MAX(U11,'3-11-12-19_B'!K11))*1000</f>
        <v>7.9</v>
      </c>
      <c r="AA11" s="23">
        <f>(MAX(W11,'3-11-12-19_B'!M11))*1000</f>
        <v>4.2249009874475485</v>
      </c>
      <c r="AB11" s="23">
        <f>(MAX(V11,'3-11-12-19_B'!L11))*1000</f>
        <v>7.4</v>
      </c>
    </row>
    <row r="12" spans="1:28" x14ac:dyDescent="0.25">
      <c r="A12" t="s">
        <v>64</v>
      </c>
      <c r="B12" s="5">
        <v>43585</v>
      </c>
      <c r="C12" s="13">
        <v>38.501218588</v>
      </c>
      <c r="D12" s="13">
        <v>-112.88639727100001</v>
      </c>
      <c r="E12" s="14">
        <v>4263114.7275</v>
      </c>
      <c r="F12" s="14">
        <v>335506.18650000001</v>
      </c>
      <c r="G12" s="14">
        <v>1686.9460999999999</v>
      </c>
      <c r="H12" s="14">
        <v>1686.9432999999999</v>
      </c>
      <c r="I12" s="9">
        <v>-1.3045442765245931</v>
      </c>
      <c r="J12" s="9">
        <v>-74.744881232806591</v>
      </c>
      <c r="K12" s="25">
        <v>-13.199999928474426</v>
      </c>
      <c r="L12" s="25">
        <f t="shared" si="2"/>
        <v>13.199999928474426</v>
      </c>
      <c r="M12" s="19">
        <v>3.599999996367842</v>
      </c>
      <c r="N12" s="25">
        <f t="shared" si="3"/>
        <v>3.599999996367842</v>
      </c>
      <c r="O12" s="9">
        <v>3.8999999999305146</v>
      </c>
      <c r="P12" s="25">
        <f t="shared" si="0"/>
        <v>3.8999999999305146</v>
      </c>
      <c r="Q12" s="25">
        <v>13.682105031228687</v>
      </c>
      <c r="R12">
        <v>12</v>
      </c>
      <c r="S12">
        <v>12</v>
      </c>
      <c r="T12">
        <v>6.1000000000000004E-3</v>
      </c>
      <c r="U12">
        <v>0.01</v>
      </c>
      <c r="V12">
        <v>8.6E-3</v>
      </c>
      <c r="W12" s="29">
        <f>SQRT(1/((T12)^{-2}+(U12)^{-2}))</f>
        <v>5.2075920202218273E-3</v>
      </c>
      <c r="X12" s="29">
        <f t="shared" si="1"/>
        <v>1.1713667231059623E-2</v>
      </c>
      <c r="Y12" s="23">
        <f>(MAX(T12,'3-11-12-19_B'!J12))*1000</f>
        <v>6.1000000000000005</v>
      </c>
      <c r="Z12" s="23">
        <f>(MAX(U12,'3-11-12-19_B'!K12))*1000</f>
        <v>10</v>
      </c>
      <c r="AA12" s="23">
        <f>(MAX(W12,'3-11-12-19_B'!M12))*1000</f>
        <v>5.2075920202218269</v>
      </c>
      <c r="AB12" s="23">
        <f>(MAX(V12,'3-11-12-19_B'!L12))*1000</f>
        <v>8.6</v>
      </c>
    </row>
    <row r="13" spans="1:28" x14ac:dyDescent="0.25">
      <c r="A13" t="s">
        <v>65</v>
      </c>
      <c r="B13" s="5">
        <v>43585</v>
      </c>
      <c r="C13" s="13">
        <v>38.499825201</v>
      </c>
      <c r="D13" s="13">
        <v>-112.881079653</v>
      </c>
      <c r="E13" s="14">
        <v>4262950.5476000002</v>
      </c>
      <c r="F13" s="14">
        <v>335966.91029999999</v>
      </c>
      <c r="G13" s="14">
        <v>1711.5771999999999</v>
      </c>
      <c r="H13" s="14">
        <v>1711.5748000000001</v>
      </c>
      <c r="I13" s="9">
        <v>-0.72564033404316319</v>
      </c>
      <c r="J13" s="9">
        <v>-41.57612858513648</v>
      </c>
      <c r="K13" s="25">
        <v>-5.4999999701976776</v>
      </c>
      <c r="L13" s="25">
        <f t="shared" si="2"/>
        <v>5.4999999701976776</v>
      </c>
      <c r="M13" s="19">
        <v>6.2000000034458935</v>
      </c>
      <c r="N13" s="25">
        <f t="shared" si="3"/>
        <v>6.2000000034458935</v>
      </c>
      <c r="O13" s="9">
        <v>1.3999999998759449</v>
      </c>
      <c r="P13" s="25">
        <f t="shared" si="0"/>
        <v>1.3999999998759449</v>
      </c>
      <c r="Q13" s="25">
        <v>8.2879430327979158</v>
      </c>
      <c r="R13">
        <v>15</v>
      </c>
      <c r="S13">
        <v>15</v>
      </c>
      <c r="T13">
        <v>4.8999999999999998E-3</v>
      </c>
      <c r="U13">
        <v>7.7999999999999996E-3</v>
      </c>
      <c r="V13">
        <v>6.7000000000000002E-3</v>
      </c>
      <c r="W13" s="29">
        <f>SQRT(1/((T13)^{-2}+(U13)^{-2}))</f>
        <v>4.1492037276283219E-3</v>
      </c>
      <c r="X13" s="29">
        <f t="shared" si="1"/>
        <v>9.2114059730314772E-3</v>
      </c>
      <c r="Y13" s="23">
        <f>(MAX(T13,'3-11-12-19_B'!J13))*1000</f>
        <v>4.8999999999999995</v>
      </c>
      <c r="Z13" s="23">
        <f>(MAX(U13,'3-11-12-19_B'!K13))*1000</f>
        <v>7.8</v>
      </c>
      <c r="AA13" s="23">
        <f>(MAX(W13,'3-11-12-19_B'!M13))*1000</f>
        <v>4.149203727628322</v>
      </c>
      <c r="AB13" s="23">
        <f>(MAX(V13,'3-11-12-19_B'!L13))*1000</f>
        <v>6.7</v>
      </c>
    </row>
    <row r="14" spans="1:28" x14ac:dyDescent="0.25">
      <c r="A14" t="s">
        <v>66</v>
      </c>
      <c r="B14" s="5">
        <v>43585</v>
      </c>
      <c r="C14" s="13">
        <v>38.499729074999998</v>
      </c>
      <c r="D14" s="13">
        <v>-112.864157901</v>
      </c>
      <c r="E14" s="14">
        <v>4262909.8311000001</v>
      </c>
      <c r="F14" s="14">
        <v>337442.9019</v>
      </c>
      <c r="G14" s="14">
        <v>1796.2106000000001</v>
      </c>
      <c r="H14" s="14">
        <v>1796.2083</v>
      </c>
      <c r="I14" s="9">
        <v>-0.9768236411470137</v>
      </c>
      <c r="J14" s="9">
        <v>-55.967871966325546</v>
      </c>
      <c r="K14" s="25">
        <v>-7.6999999582767487</v>
      </c>
      <c r="L14" s="25">
        <f t="shared" si="2"/>
        <v>7.6999999582767487</v>
      </c>
      <c r="M14" s="19">
        <v>5.2000000141561031</v>
      </c>
      <c r="N14" s="25">
        <f t="shared" si="3"/>
        <v>5.2000000141561031</v>
      </c>
      <c r="O14" s="9">
        <v>-7.4999999999363354</v>
      </c>
      <c r="P14" s="25">
        <f t="shared" si="0"/>
        <v>7.4999999999363354</v>
      </c>
      <c r="Q14" s="25">
        <v>9.2913938407908105</v>
      </c>
      <c r="R14">
        <v>15</v>
      </c>
      <c r="S14">
        <v>16</v>
      </c>
      <c r="T14">
        <v>4.5999999999999999E-3</v>
      </c>
      <c r="U14">
        <v>7.4000000000000003E-3</v>
      </c>
      <c r="V14">
        <v>6.4000000000000003E-3</v>
      </c>
      <c r="W14" s="29">
        <f>SQRT(1/((T14)^{-2}+(U14)^{-2}))</f>
        <v>3.9067124963296021E-3</v>
      </c>
      <c r="X14" s="29">
        <f t="shared" si="1"/>
        <v>8.7132083643167869E-3</v>
      </c>
      <c r="Y14" s="23">
        <f>(MAX(T14,'3-11-12-19_B'!J14))*1000</f>
        <v>4.5999999999999996</v>
      </c>
      <c r="Z14" s="23">
        <f>(MAX(U14,'3-11-12-19_B'!K14))*1000</f>
        <v>7.4</v>
      </c>
      <c r="AA14" s="23">
        <f>(MAX(W14,'3-11-12-19_B'!M14))*1000</f>
        <v>3.906712496329602</v>
      </c>
      <c r="AB14" s="23">
        <f>(MAX(V14,'3-11-12-19_B'!L14))*1000</f>
        <v>6.4</v>
      </c>
    </row>
    <row r="15" spans="1:28" x14ac:dyDescent="0.25">
      <c r="A15" t="s">
        <v>70</v>
      </c>
      <c r="B15" s="5">
        <v>43585</v>
      </c>
      <c r="C15" s="13">
        <v>38.495145413000003</v>
      </c>
      <c r="D15" s="13">
        <v>-112.90579189100001</v>
      </c>
      <c r="E15" s="14">
        <v>4262475.4014999997</v>
      </c>
      <c r="F15" s="14">
        <v>333800.31520000001</v>
      </c>
      <c r="G15" s="14">
        <v>1625.5581</v>
      </c>
      <c r="H15" s="14">
        <v>1625.5572</v>
      </c>
      <c r="I15" s="9">
        <v>-0.9736196758348864</v>
      </c>
      <c r="J15" s="9">
        <v>-55.784298276234338</v>
      </c>
      <c r="K15" s="25">
        <v>-12.500000186264515</v>
      </c>
      <c r="L15" s="25">
        <f t="shared" si="2"/>
        <v>12.500000186264515</v>
      </c>
      <c r="M15" s="19">
        <v>8.4999999962747097</v>
      </c>
      <c r="N15" s="25">
        <f t="shared" si="3"/>
        <v>8.4999999962747097</v>
      </c>
      <c r="O15" s="9">
        <v>4.6999999999570719</v>
      </c>
      <c r="P15" s="25">
        <f t="shared" si="0"/>
        <v>4.6999999999570719</v>
      </c>
      <c r="Q15" s="25">
        <v>15.116216609763269</v>
      </c>
      <c r="R15">
        <v>16</v>
      </c>
      <c r="S15">
        <v>16</v>
      </c>
      <c r="T15">
        <v>5.0000000000000001E-3</v>
      </c>
      <c r="U15">
        <v>8.2000000000000007E-3</v>
      </c>
      <c r="V15">
        <v>6.8999999999999999E-3</v>
      </c>
      <c r="W15" s="29">
        <f>SQRT(1/((T15)^{-2}+(U15)^{-2}))</f>
        <v>4.26898087897018E-3</v>
      </c>
      <c r="X15" s="29">
        <f t="shared" si="1"/>
        <v>9.6041657628343768E-3</v>
      </c>
      <c r="Y15" s="23">
        <f>(MAX(T15,'3-11-12-19_B'!J15))*1000</f>
        <v>5</v>
      </c>
      <c r="Z15" s="23">
        <f>(MAX(U15,'3-11-12-19_B'!K15))*1000</f>
        <v>8.2000000000000011</v>
      </c>
      <c r="AA15" s="23">
        <f>(MAX(W15,'3-11-12-19_B'!M15))*1000</f>
        <v>4.2689808789701802</v>
      </c>
      <c r="AB15" s="23">
        <f>(MAX(V15,'3-11-12-19_B'!L15))*1000</f>
        <v>6.8999999999999995</v>
      </c>
    </row>
    <row r="16" spans="1:28" x14ac:dyDescent="0.25">
      <c r="A16" t="s">
        <v>71</v>
      </c>
      <c r="B16" s="5">
        <v>43585</v>
      </c>
      <c r="C16" s="13">
        <v>38.494111400000001</v>
      </c>
      <c r="D16" s="13">
        <v>-112.89740919800001</v>
      </c>
      <c r="E16" s="14">
        <v>4262345.5000999998</v>
      </c>
      <c r="F16" s="14">
        <v>334529.2818</v>
      </c>
      <c r="G16" s="14">
        <v>1656.2582</v>
      </c>
      <c r="H16" s="14">
        <v>1656.2556999999999</v>
      </c>
      <c r="I16" s="9">
        <v>-1.0763365551836968</v>
      </c>
      <c r="J16" s="9">
        <v>-61.669541947675654</v>
      </c>
      <c r="K16" s="25">
        <v>-11.500000022351742</v>
      </c>
      <c r="L16" s="25">
        <f t="shared" si="2"/>
        <v>11.500000022351742</v>
      </c>
      <c r="M16" s="19">
        <v>6.2000000034458935</v>
      </c>
      <c r="N16" s="25">
        <f t="shared" si="3"/>
        <v>6.2000000034458935</v>
      </c>
      <c r="O16" s="9">
        <v>0.39999999989959178</v>
      </c>
      <c r="P16" s="25">
        <f t="shared" si="0"/>
        <v>0.39999999989959178</v>
      </c>
      <c r="Q16" s="25">
        <v>13.064838328766994</v>
      </c>
      <c r="R16">
        <v>16</v>
      </c>
      <c r="S16">
        <v>16</v>
      </c>
      <c r="T16">
        <v>5.1999999999999998E-3</v>
      </c>
      <c r="U16">
        <v>8.3000000000000001E-3</v>
      </c>
      <c r="V16">
        <v>7.1999999999999998E-3</v>
      </c>
      <c r="W16" s="29">
        <f>SQRT(1/((T16)^{-2}+(U16)^{-2}))</f>
        <v>4.4066059221529374E-3</v>
      </c>
      <c r="X16" s="29">
        <f t="shared" si="1"/>
        <v>9.7943861471763514E-3</v>
      </c>
      <c r="Y16" s="23">
        <f>(MAX(T16,'3-11-12-19_B'!J16))*1000</f>
        <v>5.2</v>
      </c>
      <c r="Z16" s="23">
        <f>(MAX(U16,'3-11-12-19_B'!K16))*1000</f>
        <v>8.3000000000000007</v>
      </c>
      <c r="AA16" s="23">
        <f>(MAX(W16,'3-11-12-19_B'!M16))*1000</f>
        <v>4.406605922152937</v>
      </c>
      <c r="AB16" s="23">
        <f>(MAX(V16,'3-11-12-19_B'!L16))*1000</f>
        <v>7.2</v>
      </c>
    </row>
    <row r="17" spans="1:28" x14ac:dyDescent="0.25">
      <c r="A17" t="s">
        <v>72</v>
      </c>
      <c r="B17" s="5">
        <v>43585</v>
      </c>
      <c r="C17" s="13">
        <v>38.498181743000004</v>
      </c>
      <c r="D17" s="13">
        <v>-112.889340914</v>
      </c>
      <c r="E17" s="14">
        <v>4262782.8715000004</v>
      </c>
      <c r="F17" s="14">
        <v>335242.47269999998</v>
      </c>
      <c r="G17" s="14">
        <v>1679.1976</v>
      </c>
      <c r="H17" s="14">
        <v>1679.1953000000001</v>
      </c>
      <c r="I17" s="9">
        <v>-1.4195786384027866</v>
      </c>
      <c r="J17" s="9">
        <v>-81.335864667407677</v>
      </c>
      <c r="K17" s="25">
        <v>-10.499999858438969</v>
      </c>
      <c r="L17" s="25">
        <f t="shared" si="2"/>
        <v>10.499999858438969</v>
      </c>
      <c r="M17" s="19">
        <v>1.5999999595806003</v>
      </c>
      <c r="N17" s="25">
        <f t="shared" si="3"/>
        <v>1.5999999595806003</v>
      </c>
      <c r="O17" s="9">
        <v>1.3999999998759449</v>
      </c>
      <c r="P17" s="25">
        <f t="shared" si="0"/>
        <v>1.3999999998759449</v>
      </c>
      <c r="Q17" s="25">
        <v>10.621205058649243</v>
      </c>
      <c r="R17">
        <v>13</v>
      </c>
      <c r="S17">
        <v>14</v>
      </c>
      <c r="T17">
        <v>5.7000000000000002E-3</v>
      </c>
      <c r="U17">
        <v>8.6999999999999994E-3</v>
      </c>
      <c r="V17">
        <v>8.3000000000000001E-3</v>
      </c>
      <c r="W17" s="29">
        <f>SQRT(1/((T17)^{-2}+(U17)^{-2}))</f>
        <v>4.7678284386045936E-3</v>
      </c>
      <c r="X17" s="29">
        <f t="shared" si="1"/>
        <v>1.0400961494015828E-2</v>
      </c>
      <c r="Y17" s="23">
        <f>(MAX(T17,'3-11-12-19_B'!J17))*1000</f>
        <v>5.7</v>
      </c>
      <c r="Z17" s="23">
        <f>(MAX(U17,'3-11-12-19_B'!K17))*1000</f>
        <v>8.6999999999999993</v>
      </c>
      <c r="AA17" s="23">
        <f>(MAX(W17,'3-11-12-19_B'!M17))*1000</f>
        <v>4.7678284386045933</v>
      </c>
      <c r="AB17" s="23">
        <f>(MAX(V17,'3-11-12-19_B'!L17))*1000</f>
        <v>8.3000000000000007</v>
      </c>
    </row>
    <row r="18" spans="1:28" x14ac:dyDescent="0.25">
      <c r="A18" t="s">
        <v>67</v>
      </c>
      <c r="B18" s="5">
        <v>43585</v>
      </c>
      <c r="C18" s="13">
        <v>38.495794607999997</v>
      </c>
      <c r="D18" s="13">
        <v>-112.878265407</v>
      </c>
      <c r="E18" s="14">
        <v>4262498.0898000002</v>
      </c>
      <c r="F18" s="14">
        <v>336203.28379999998</v>
      </c>
      <c r="G18" s="14">
        <v>1731.1195</v>
      </c>
      <c r="H18" s="14">
        <v>1731.1168</v>
      </c>
      <c r="I18" s="9">
        <v>-1.4161957806927694</v>
      </c>
      <c r="J18" s="9">
        <v>-81.142041197930411</v>
      </c>
      <c r="K18" s="25">
        <v>-7.6999999582767487</v>
      </c>
      <c r="L18" s="25">
        <f t="shared" si="2"/>
        <v>7.6999999582767487</v>
      </c>
      <c r="M18" s="19">
        <v>1.1999999987892807</v>
      </c>
      <c r="N18" s="25">
        <f t="shared" si="3"/>
        <v>1.1999999987892807</v>
      </c>
      <c r="O18" s="9">
        <v>-11.400000000094224</v>
      </c>
      <c r="P18" s="25">
        <f t="shared" si="0"/>
        <v>11.400000000094224</v>
      </c>
      <c r="Q18" s="25">
        <v>7.7929454864355501</v>
      </c>
      <c r="R18">
        <v>18</v>
      </c>
      <c r="S18">
        <v>18</v>
      </c>
      <c r="T18">
        <v>4.7999999999999996E-3</v>
      </c>
      <c r="U18">
        <v>7.7999999999999996E-3</v>
      </c>
      <c r="V18">
        <v>6.7000000000000002E-3</v>
      </c>
      <c r="W18" s="29">
        <f>SQRT(1/((T18)^{-2}+(U18)^{-2}))</f>
        <v>4.0879599201818105E-3</v>
      </c>
      <c r="X18" s="29">
        <f t="shared" si="1"/>
        <v>9.1586025134842482E-3</v>
      </c>
      <c r="Y18" s="23">
        <f>(MAX(T18,'3-11-12-19_B'!J18))*1000</f>
        <v>4.8</v>
      </c>
      <c r="Z18" s="23">
        <f>(MAX(U18,'3-11-12-19_B'!K18))*1000</f>
        <v>7.8</v>
      </c>
      <c r="AA18" s="23">
        <f>(MAX(W18,'3-11-12-19_B'!M18))*1000</f>
        <v>4.0879599201818104</v>
      </c>
      <c r="AB18" s="23">
        <f>(MAX(V18,'3-11-12-19_B'!L18))*1000</f>
        <v>6.7</v>
      </c>
    </row>
    <row r="19" spans="1:28" x14ac:dyDescent="0.25">
      <c r="A19" t="s">
        <v>68</v>
      </c>
      <c r="B19" s="5">
        <v>43585</v>
      </c>
      <c r="C19" s="13">
        <v>38.493625915999999</v>
      </c>
      <c r="D19" s="13">
        <v>-112.866939868</v>
      </c>
      <c r="E19" s="14">
        <v>4262237.2322000004</v>
      </c>
      <c r="F19" s="14">
        <v>337186.46370000002</v>
      </c>
      <c r="G19" s="14">
        <v>1792.9373000000001</v>
      </c>
      <c r="H19" s="14">
        <v>1792.9363000000001</v>
      </c>
      <c r="I19" s="9">
        <v>-1.2360594652657872</v>
      </c>
      <c r="J19" s="9">
        <v>-70.820990586926982</v>
      </c>
      <c r="K19" s="25">
        <v>-6.8999994546175003</v>
      </c>
      <c r="L19" s="25">
        <f t="shared" si="2"/>
        <v>6.8999994546175003</v>
      </c>
      <c r="M19" s="19">
        <v>2.3999999975785613</v>
      </c>
      <c r="N19" s="25">
        <f t="shared" si="3"/>
        <v>2.3999999975785613</v>
      </c>
      <c r="O19" s="9">
        <v>-0.7000000000516593</v>
      </c>
      <c r="P19" s="25">
        <f t="shared" si="0"/>
        <v>0.7000000000516593</v>
      </c>
      <c r="Q19" s="25">
        <v>7.3054768812240383</v>
      </c>
      <c r="R19">
        <v>15</v>
      </c>
      <c r="S19">
        <v>15</v>
      </c>
      <c r="T19">
        <v>5.1999999999999998E-3</v>
      </c>
      <c r="U19">
        <v>8.0000000000000002E-3</v>
      </c>
      <c r="V19">
        <v>7.1000000000000004E-3</v>
      </c>
      <c r="W19" s="29">
        <f>SQRT(1/((T19)^{-2}+(U19)^{-2}))</f>
        <v>4.3599068047633126E-3</v>
      </c>
      <c r="X19" s="29">
        <f t="shared" si="1"/>
        <v>9.5414883535012499E-3</v>
      </c>
      <c r="Y19" s="23">
        <f>(MAX(T19,'3-11-12-19_B'!J19))*1000</f>
        <v>5.2</v>
      </c>
      <c r="Z19" s="23">
        <f>(MAX(U19,'3-11-12-19_B'!K19))*1000</f>
        <v>8</v>
      </c>
      <c r="AA19" s="23">
        <f>(MAX(W19,'3-11-12-19_B'!M19))*1000</f>
        <v>4.3599068047633125</v>
      </c>
      <c r="AB19" s="23">
        <f>(MAX(V19,'3-11-12-19_B'!L19))*1000</f>
        <v>7.1000000000000005</v>
      </c>
    </row>
    <row r="20" spans="1:28" x14ac:dyDescent="0.25">
      <c r="A20" t="s">
        <v>73</v>
      </c>
      <c r="B20" s="5">
        <v>43585</v>
      </c>
      <c r="C20" s="13">
        <v>38.488516711000003</v>
      </c>
      <c r="D20" s="13">
        <v>-112.893162707</v>
      </c>
      <c r="E20" s="14">
        <v>4261716.7938999999</v>
      </c>
      <c r="F20" s="14">
        <v>334886.98739999998</v>
      </c>
      <c r="G20" s="14">
        <v>1683.1921</v>
      </c>
      <c r="H20" s="14">
        <v>1683.1899000000001</v>
      </c>
      <c r="I20" s="9">
        <v>-1.6475682185538145</v>
      </c>
      <c r="J20" s="9">
        <v>-94.398705383021181</v>
      </c>
      <c r="K20" s="25">
        <v>-9.100000374019146</v>
      </c>
      <c r="L20" s="25">
        <f t="shared" si="2"/>
        <v>9.100000374019146</v>
      </c>
      <c r="M20" s="19">
        <v>-0.70000003324821591</v>
      </c>
      <c r="N20" s="25">
        <f t="shared" si="3"/>
        <v>0.70000003324821591</v>
      </c>
      <c r="O20" s="9">
        <v>4.400000000032378</v>
      </c>
      <c r="P20" s="25">
        <f t="shared" si="0"/>
        <v>4.400000000032378</v>
      </c>
      <c r="Q20" s="25">
        <v>9.1268837427511968</v>
      </c>
      <c r="R20">
        <v>14</v>
      </c>
      <c r="S20">
        <v>15</v>
      </c>
      <c r="T20">
        <v>5.0000000000000001E-3</v>
      </c>
      <c r="U20">
        <v>8.0999999999999996E-3</v>
      </c>
      <c r="V20">
        <v>7.4999999999999997E-3</v>
      </c>
      <c r="W20" s="29">
        <f>SQRT(1/((T20)^{-2}+(U20)^{-2}))</f>
        <v>4.2546805507201997E-3</v>
      </c>
      <c r="X20" s="29">
        <f t="shared" si="1"/>
        <v>9.5189285111298098E-3</v>
      </c>
      <c r="Y20" s="23">
        <f>(MAX(T20,'3-11-12-19_B'!J20))*1000</f>
        <v>5</v>
      </c>
      <c r="Z20" s="23">
        <f>(MAX(U20,'3-11-12-19_B'!K20))*1000</f>
        <v>8.1</v>
      </c>
      <c r="AA20" s="23">
        <f>(MAX(W20,'3-11-12-19_B'!M20))*1000</f>
        <v>4.2546805507201997</v>
      </c>
      <c r="AB20" s="23">
        <f>(MAX(V20,'3-11-12-19_B'!L20))*1000</f>
        <v>7.5</v>
      </c>
    </row>
    <row r="21" spans="1:28" x14ac:dyDescent="0.25">
      <c r="A21" t="s">
        <v>69</v>
      </c>
      <c r="B21" s="5">
        <v>43585</v>
      </c>
      <c r="C21" s="13">
        <v>38.487775196000001</v>
      </c>
      <c r="D21" s="13">
        <v>-112.869599122</v>
      </c>
      <c r="E21" s="14">
        <v>4261592.4469999997</v>
      </c>
      <c r="F21" s="14">
        <v>336941.26260000002</v>
      </c>
      <c r="G21" s="14">
        <v>1786.6927000000001</v>
      </c>
      <c r="H21" s="14">
        <v>1786.6903</v>
      </c>
      <c r="I21" s="9">
        <v>-1.1510394277188469</v>
      </c>
      <c r="J21" s="9">
        <v>-65.949701261443508</v>
      </c>
      <c r="K21" s="25">
        <v>-12.099999934434891</v>
      </c>
      <c r="L21" s="25">
        <f t="shared" si="2"/>
        <v>12.099999934434891</v>
      </c>
      <c r="M21" s="19">
        <v>5.4000000236555934</v>
      </c>
      <c r="N21" s="25">
        <f t="shared" si="3"/>
        <v>5.4000000236555934</v>
      </c>
      <c r="O21" s="9">
        <v>6.0000000000854925</v>
      </c>
      <c r="P21" s="25">
        <f t="shared" si="0"/>
        <v>6.0000000000854925</v>
      </c>
      <c r="Q21" s="25">
        <v>13.25028296561265</v>
      </c>
      <c r="R21">
        <v>12</v>
      </c>
      <c r="S21">
        <v>14</v>
      </c>
      <c r="T21">
        <v>5.1999999999999998E-3</v>
      </c>
      <c r="U21">
        <v>8.3999999999999995E-3</v>
      </c>
      <c r="V21">
        <v>7.1999999999999998E-3</v>
      </c>
      <c r="W21" s="29">
        <f>SQRT(1/((T21)^{-2}+(U21)^{-2}))</f>
        <v>4.4213787627768808E-3</v>
      </c>
      <c r="X21" s="29">
        <f t="shared" si="1"/>
        <v>9.879271228182775E-3</v>
      </c>
      <c r="Y21" s="23">
        <f>(MAX(T21,'3-11-12-19_B'!J21))*1000</f>
        <v>5.2</v>
      </c>
      <c r="Z21" s="23">
        <f>(MAX(U21,'3-11-12-19_B'!K21))*1000</f>
        <v>8.4</v>
      </c>
      <c r="AA21" s="23">
        <f>(MAX(W21,'3-11-12-19_B'!M21))*1000</f>
        <v>4.4213787627768806</v>
      </c>
      <c r="AB21" s="23">
        <f>(MAX(V21,'3-11-12-19_B'!L21))*1000</f>
        <v>7.2</v>
      </c>
    </row>
    <row r="23" spans="1:28" x14ac:dyDescent="0.25">
      <c r="J23" t="s">
        <v>112</v>
      </c>
      <c r="K23" s="20">
        <f>MIN(K2:K21)</f>
        <v>-15.999999828636646</v>
      </c>
      <c r="L23" s="20"/>
      <c r="M23" s="20">
        <f>MIN(M2:M21)</f>
        <v>-4.0000000153668225</v>
      </c>
      <c r="O23">
        <f t="array" ref="O23">INDEX(O2:O21,MATCH(MIN(ABS(O2:O21)),ABS(O2:O21),0))</f>
        <v>0.199999999949796</v>
      </c>
      <c r="S23" t="s">
        <v>110</v>
      </c>
      <c r="T23" s="15">
        <f>MIN(T2:T21)</f>
        <v>4.5999999999999999E-3</v>
      </c>
      <c r="U23" s="15">
        <f t="shared" ref="U23:V23" si="4">MIN(U2:U21)</f>
        <v>7.4000000000000003E-3</v>
      </c>
      <c r="V23" s="15">
        <f t="shared" si="4"/>
        <v>6.4000000000000003E-3</v>
      </c>
      <c r="W23" s="15"/>
      <c r="X23" s="15"/>
    </row>
    <row r="24" spans="1:28" x14ac:dyDescent="0.25">
      <c r="J24" t="s">
        <v>111</v>
      </c>
      <c r="K24" s="20">
        <f>IF(ABS(MIN(K2:K21))&gt;MAX(K2:K21),MIN(K2:K21),MAX(K2:K21))</f>
        <v>-15.999999828636646</v>
      </c>
      <c r="L24" s="20"/>
      <c r="M24" s="20">
        <f>IF(ABS(MIN(M2:M21))&gt;MAX(M2:M21),MIN(M2:M21),MAX(M2:M21))</f>
        <v>10.899999993853271</v>
      </c>
      <c r="O24">
        <f>IF(ABS(MIN(O2:O21))&gt;MAX(O2:O21),MIN(O2:O21),MAX(O2:O21))</f>
        <v>-11.400000000094224</v>
      </c>
      <c r="S24" t="s">
        <v>109</v>
      </c>
      <c r="T24" s="15">
        <f>MAX(T2:T21)</f>
        <v>7.4999999999999997E-3</v>
      </c>
      <c r="U24" s="15">
        <f t="shared" ref="U24:V24" si="5">MAX(U2:U21)</f>
        <v>1.2200000000000001E-2</v>
      </c>
      <c r="V24" s="15">
        <f t="shared" si="5"/>
        <v>1.11E-2</v>
      </c>
      <c r="W24" s="15"/>
      <c r="X24" s="15"/>
    </row>
    <row r="26" spans="1:28" x14ac:dyDescent="0.25">
      <c r="S26" t="s">
        <v>113</v>
      </c>
      <c r="T26">
        <f>COUNTIF(T2:T21,T23)</f>
        <v>2</v>
      </c>
      <c r="U26">
        <f t="shared" ref="U26:V26" si="6">COUNTIF(U2:U21,U23)</f>
        <v>2</v>
      </c>
      <c r="V26">
        <f t="shared" si="6"/>
        <v>2</v>
      </c>
    </row>
    <row r="27" spans="1:28" x14ac:dyDescent="0.25">
      <c r="S27" t="s">
        <v>114</v>
      </c>
      <c r="T27">
        <f>COUNTIF(T2:T21,T24)</f>
        <v>1</v>
      </c>
      <c r="U27">
        <f t="shared" ref="U27:V27" si="7">COUNTIF(U2:U21,U24)</f>
        <v>1</v>
      </c>
      <c r="V27">
        <f t="shared" si="7"/>
        <v>1</v>
      </c>
    </row>
    <row r="29" spans="1:28" x14ac:dyDescent="0.25">
      <c r="A29" s="35" t="s">
        <v>159</v>
      </c>
      <c r="B29" s="36" t="s">
        <v>152</v>
      </c>
      <c r="C29" s="36" t="s">
        <v>1</v>
      </c>
      <c r="D29" s="37" t="s">
        <v>158</v>
      </c>
      <c r="E29" s="37" t="s">
        <v>157</v>
      </c>
      <c r="F29" s="38" t="s">
        <v>156</v>
      </c>
      <c r="G29" s="38" t="s">
        <v>153</v>
      </c>
      <c r="H29" s="38" t="s">
        <v>154</v>
      </c>
      <c r="I29" s="38" t="s">
        <v>155</v>
      </c>
    </row>
    <row r="30" spans="1:28" x14ac:dyDescent="0.25">
      <c r="A30" s="53" t="s">
        <v>14</v>
      </c>
      <c r="B30" s="54">
        <v>43535</v>
      </c>
      <c r="C30" s="54">
        <v>43585</v>
      </c>
      <c r="D30" s="55" t="str">
        <f>CONCATENATE(TEXT(ROUND(M2,1),"0.0")," ±",TEXT(ROUNDDOWN(G30,1),"0.0"))</f>
        <v>0.9 ±8.1</v>
      </c>
      <c r="E30" s="55" t="str">
        <f>CONCATENATE(TEXT(ROUND(K2,1),"0.0")," ±",TEXT(ROUND(H30,1),"0.0"))</f>
        <v>-12.4 ±5.0</v>
      </c>
      <c r="F30" s="55" t="str">
        <f t="shared" ref="F30" si="8">CONCATENATE(TEXT(ROUNDDOWN(O2,1),"0.0")," ±",TEXT(ROUNDDOWN(I30,1),"0.0"))</f>
        <v>8.1 ±6.9</v>
      </c>
      <c r="G30" s="56">
        <f>U2*1000</f>
        <v>8.1</v>
      </c>
      <c r="H30" s="56">
        <f>T2*1000</f>
        <v>5</v>
      </c>
      <c r="I30" s="56">
        <f t="shared" ref="I30" si="9">V2*1000</f>
        <v>6.8999999999999995</v>
      </c>
    </row>
    <row r="31" spans="1:28" x14ac:dyDescent="0.25">
      <c r="A31" s="53" t="s">
        <v>15</v>
      </c>
      <c r="B31" s="54">
        <v>43535</v>
      </c>
      <c r="C31" s="54">
        <v>43585</v>
      </c>
      <c r="D31" s="55" t="str">
        <f t="shared" ref="D31:D49" si="10">CONCATENATE(TEXT(ROUND(M3,1),"0.0")," ±",TEXT(ROUNDDOWN(G31,1),"0.0"))</f>
        <v>6.7 ±7.6</v>
      </c>
      <c r="E31" s="55" t="str">
        <f t="shared" ref="E31:E49" si="11">CONCATENATE(TEXT(ROUND(K3,1),"0.0")," ±",TEXT(ROUND(H31,1),"0.0"))</f>
        <v>-16.0 ±4.8</v>
      </c>
      <c r="F31" s="55" t="str">
        <f t="shared" ref="F31:F49" si="12">CONCATENATE(TEXT(ROUNDDOWN(O3,1),"0.0")," ±",TEXT(ROUNDDOWN(I31,1),"0.0"))</f>
        <v>-5.9 ±6.4</v>
      </c>
      <c r="G31" s="56">
        <f t="shared" ref="G31:G49" si="13">U3*1000</f>
        <v>7.6</v>
      </c>
      <c r="H31" s="56">
        <f t="shared" ref="H31:H49" si="14">T3*1000</f>
        <v>4.8</v>
      </c>
      <c r="I31" s="56">
        <f t="shared" ref="I31:I49" si="15">V3*1000</f>
        <v>6.4</v>
      </c>
    </row>
    <row r="32" spans="1:28" x14ac:dyDescent="0.25">
      <c r="A32" s="53" t="s">
        <v>16</v>
      </c>
      <c r="B32" s="54">
        <v>43535</v>
      </c>
      <c r="C32" s="54">
        <v>43585</v>
      </c>
      <c r="D32" s="55" t="str">
        <f t="shared" si="10"/>
        <v>-0.1 ±8.0</v>
      </c>
      <c r="E32" s="55" t="str">
        <f t="shared" si="11"/>
        <v>-13.9 ±5.1</v>
      </c>
      <c r="F32" s="55" t="str">
        <f t="shared" si="12"/>
        <v>-7.3 ±6.9</v>
      </c>
      <c r="G32" s="56">
        <f t="shared" si="13"/>
        <v>8</v>
      </c>
      <c r="H32" s="56">
        <f t="shared" si="14"/>
        <v>5.1000000000000005</v>
      </c>
      <c r="I32" s="56">
        <f t="shared" si="15"/>
        <v>6.8999999999999995</v>
      </c>
    </row>
    <row r="33" spans="1:9" x14ac:dyDescent="0.25">
      <c r="A33" s="53" t="s">
        <v>17</v>
      </c>
      <c r="B33" s="54">
        <v>43536</v>
      </c>
      <c r="C33" s="54">
        <v>43585</v>
      </c>
      <c r="D33" s="55" t="str">
        <f t="shared" si="10"/>
        <v>1.3 ±8.9</v>
      </c>
      <c r="E33" s="55" t="str">
        <f t="shared" si="11"/>
        <v>2.4 ±5.4</v>
      </c>
      <c r="F33" s="55" t="str">
        <f t="shared" si="12"/>
        <v>6.3 ±7.5</v>
      </c>
      <c r="G33" s="56">
        <f t="shared" si="13"/>
        <v>8.9</v>
      </c>
      <c r="H33" s="56">
        <f t="shared" si="14"/>
        <v>5.4</v>
      </c>
      <c r="I33" s="56">
        <f t="shared" si="15"/>
        <v>7.5</v>
      </c>
    </row>
    <row r="34" spans="1:9" x14ac:dyDescent="0.25">
      <c r="A34" s="53" t="s">
        <v>18</v>
      </c>
      <c r="B34" s="54">
        <v>43535</v>
      </c>
      <c r="C34" s="54">
        <v>43585</v>
      </c>
      <c r="D34" s="55" t="str">
        <f t="shared" si="10"/>
        <v>2.2 ±8.3</v>
      </c>
      <c r="E34" s="55" t="str">
        <f t="shared" si="11"/>
        <v>-12.5 ±5.1</v>
      </c>
      <c r="F34" s="55" t="str">
        <f t="shared" si="12"/>
        <v>-1.4 ±7.7</v>
      </c>
      <c r="G34" s="56">
        <f t="shared" si="13"/>
        <v>8.3000000000000007</v>
      </c>
      <c r="H34" s="56">
        <f t="shared" si="14"/>
        <v>5.1000000000000005</v>
      </c>
      <c r="I34" s="56">
        <f t="shared" si="15"/>
        <v>7.7</v>
      </c>
    </row>
    <row r="35" spans="1:9" x14ac:dyDescent="0.25">
      <c r="A35" s="53" t="s">
        <v>19</v>
      </c>
      <c r="B35" s="54">
        <v>43535</v>
      </c>
      <c r="C35" s="54">
        <v>43585</v>
      </c>
      <c r="D35" s="55" t="str">
        <f t="shared" si="10"/>
        <v>-4.0 ±7.4</v>
      </c>
      <c r="E35" s="55" t="str">
        <f t="shared" si="11"/>
        <v>-12.2 ±4.6</v>
      </c>
      <c r="F35" s="55" t="str">
        <f t="shared" si="12"/>
        <v>0.1 ±6.6</v>
      </c>
      <c r="G35" s="56">
        <f t="shared" si="13"/>
        <v>7.4</v>
      </c>
      <c r="H35" s="56">
        <f t="shared" si="14"/>
        <v>4.5999999999999996</v>
      </c>
      <c r="I35" s="56">
        <f t="shared" si="15"/>
        <v>6.6</v>
      </c>
    </row>
    <row r="36" spans="1:9" x14ac:dyDescent="0.25">
      <c r="A36" s="53" t="s">
        <v>20</v>
      </c>
      <c r="B36" s="54">
        <v>43535</v>
      </c>
      <c r="C36" s="54">
        <v>43585</v>
      </c>
      <c r="D36" s="55" t="str">
        <f t="shared" si="10"/>
        <v>-3.9 ±8.4</v>
      </c>
      <c r="E36" s="55" t="str">
        <f t="shared" si="11"/>
        <v>-9.3 ±5.1</v>
      </c>
      <c r="F36" s="55" t="str">
        <f t="shared" si="12"/>
        <v>7.3 ±7.1</v>
      </c>
      <c r="G36" s="56">
        <f t="shared" si="13"/>
        <v>8.4</v>
      </c>
      <c r="H36" s="56">
        <f t="shared" si="14"/>
        <v>5.1000000000000005</v>
      </c>
      <c r="I36" s="56">
        <f t="shared" si="15"/>
        <v>7.1000000000000005</v>
      </c>
    </row>
    <row r="37" spans="1:9" x14ac:dyDescent="0.25">
      <c r="A37" s="53" t="s">
        <v>21</v>
      </c>
      <c r="B37" s="54">
        <v>43536</v>
      </c>
      <c r="C37" s="54">
        <v>43585</v>
      </c>
      <c r="D37" s="55" t="str">
        <f t="shared" si="10"/>
        <v>10.9 ±7.8</v>
      </c>
      <c r="E37" s="55" t="str">
        <f t="shared" si="11"/>
        <v>-8.0 ±5.0</v>
      </c>
      <c r="F37" s="55" t="str">
        <f t="shared" si="12"/>
        <v>1.9 ±7.0</v>
      </c>
      <c r="G37" s="56">
        <f t="shared" si="13"/>
        <v>7.8</v>
      </c>
      <c r="H37" s="56">
        <f t="shared" si="14"/>
        <v>5</v>
      </c>
      <c r="I37" s="56">
        <f t="shared" si="15"/>
        <v>7</v>
      </c>
    </row>
    <row r="38" spans="1:9" x14ac:dyDescent="0.25">
      <c r="A38" s="53" t="s">
        <v>22</v>
      </c>
      <c r="B38" s="54">
        <v>43536</v>
      </c>
      <c r="C38" s="54">
        <v>43585</v>
      </c>
      <c r="D38" s="55" t="str">
        <f t="shared" si="10"/>
        <v>6.6 ±12.2</v>
      </c>
      <c r="E38" s="55" t="str">
        <f t="shared" si="11"/>
        <v>-13.7 ±7.5</v>
      </c>
      <c r="F38" s="55" t="str">
        <f t="shared" si="12"/>
        <v>7.6 ±11.1</v>
      </c>
      <c r="G38" s="56">
        <f t="shared" si="13"/>
        <v>12.200000000000001</v>
      </c>
      <c r="H38" s="56">
        <f t="shared" si="14"/>
        <v>7.5</v>
      </c>
      <c r="I38" s="56">
        <f t="shared" si="15"/>
        <v>11.1</v>
      </c>
    </row>
    <row r="39" spans="1:9" x14ac:dyDescent="0.25">
      <c r="A39" s="53" t="s">
        <v>23</v>
      </c>
      <c r="B39" s="54">
        <v>43535</v>
      </c>
      <c r="C39" s="54">
        <v>43585</v>
      </c>
      <c r="D39" s="55" t="str">
        <f t="shared" si="10"/>
        <v>2.8 ±7.9</v>
      </c>
      <c r="E39" s="55" t="str">
        <f t="shared" si="11"/>
        <v>-13.4 ±5.0</v>
      </c>
      <c r="F39" s="55" t="str">
        <f t="shared" si="12"/>
        <v>3.3 ±7.4</v>
      </c>
      <c r="G39" s="56">
        <f t="shared" si="13"/>
        <v>7.9</v>
      </c>
      <c r="H39" s="56">
        <f t="shared" si="14"/>
        <v>5</v>
      </c>
      <c r="I39" s="56">
        <f t="shared" si="15"/>
        <v>7.4</v>
      </c>
    </row>
    <row r="40" spans="1:9" x14ac:dyDescent="0.25">
      <c r="A40" s="53" t="s">
        <v>24</v>
      </c>
      <c r="B40" s="54">
        <v>43536</v>
      </c>
      <c r="C40" s="54">
        <v>43585</v>
      </c>
      <c r="D40" s="55" t="str">
        <f t="shared" si="10"/>
        <v>3.6 ±10.0</v>
      </c>
      <c r="E40" s="55" t="str">
        <f t="shared" si="11"/>
        <v>-13.2 ±6.1</v>
      </c>
      <c r="F40" s="55" t="str">
        <f t="shared" si="12"/>
        <v>3.8 ±8.6</v>
      </c>
      <c r="G40" s="56">
        <f t="shared" si="13"/>
        <v>10</v>
      </c>
      <c r="H40" s="56">
        <f t="shared" si="14"/>
        <v>6.1000000000000005</v>
      </c>
      <c r="I40" s="56">
        <f t="shared" si="15"/>
        <v>8.6</v>
      </c>
    </row>
    <row r="41" spans="1:9" x14ac:dyDescent="0.25">
      <c r="A41" s="53" t="s">
        <v>25</v>
      </c>
      <c r="B41" s="54">
        <v>43536</v>
      </c>
      <c r="C41" s="54">
        <v>43585</v>
      </c>
      <c r="D41" s="55" t="str">
        <f t="shared" si="10"/>
        <v>6.2 ±7.8</v>
      </c>
      <c r="E41" s="55" t="str">
        <f t="shared" si="11"/>
        <v>-5.5 ±4.9</v>
      </c>
      <c r="F41" s="55" t="str">
        <f t="shared" si="12"/>
        <v>1.3 ±6.7</v>
      </c>
      <c r="G41" s="56">
        <f t="shared" si="13"/>
        <v>7.8</v>
      </c>
      <c r="H41" s="56">
        <f t="shared" si="14"/>
        <v>4.8999999999999995</v>
      </c>
      <c r="I41" s="56">
        <f t="shared" si="15"/>
        <v>6.7</v>
      </c>
    </row>
    <row r="42" spans="1:9" x14ac:dyDescent="0.25">
      <c r="A42" s="53" t="s">
        <v>26</v>
      </c>
      <c r="B42" s="54">
        <v>43536</v>
      </c>
      <c r="C42" s="54">
        <v>43585</v>
      </c>
      <c r="D42" s="55" t="str">
        <f t="shared" si="10"/>
        <v>5.2 ±7.4</v>
      </c>
      <c r="E42" s="55" t="str">
        <f t="shared" si="11"/>
        <v>-7.7 ±4.6</v>
      </c>
      <c r="F42" s="55" t="str">
        <f t="shared" si="12"/>
        <v>-7.4 ±6.4</v>
      </c>
      <c r="G42" s="56">
        <f t="shared" si="13"/>
        <v>7.4</v>
      </c>
      <c r="H42" s="56">
        <f t="shared" si="14"/>
        <v>4.5999999999999996</v>
      </c>
      <c r="I42" s="56">
        <f t="shared" si="15"/>
        <v>6.4</v>
      </c>
    </row>
    <row r="43" spans="1:9" x14ac:dyDescent="0.25">
      <c r="A43" s="53" t="s">
        <v>27</v>
      </c>
      <c r="B43" s="54">
        <v>43535</v>
      </c>
      <c r="C43" s="54">
        <v>43585</v>
      </c>
      <c r="D43" s="55" t="str">
        <f t="shared" si="10"/>
        <v>8.5 ±8.2</v>
      </c>
      <c r="E43" s="55" t="str">
        <f t="shared" si="11"/>
        <v>-12.5 ±5.0</v>
      </c>
      <c r="F43" s="55" t="str">
        <f t="shared" si="12"/>
        <v>4.6 ±6.9</v>
      </c>
      <c r="G43" s="56">
        <f t="shared" si="13"/>
        <v>8.2000000000000011</v>
      </c>
      <c r="H43" s="56">
        <f t="shared" si="14"/>
        <v>5</v>
      </c>
      <c r="I43" s="56">
        <f t="shared" si="15"/>
        <v>6.8999999999999995</v>
      </c>
    </row>
    <row r="44" spans="1:9" x14ac:dyDescent="0.25">
      <c r="A44" s="53" t="s">
        <v>28</v>
      </c>
      <c r="B44" s="54">
        <v>43535</v>
      </c>
      <c r="C44" s="54">
        <v>43585</v>
      </c>
      <c r="D44" s="55" t="str">
        <f t="shared" si="10"/>
        <v>6.2 ±8.3</v>
      </c>
      <c r="E44" s="55" t="str">
        <f t="shared" si="11"/>
        <v>-11.5 ±5.2</v>
      </c>
      <c r="F44" s="55" t="str">
        <f t="shared" si="12"/>
        <v>0.3 ±7.2</v>
      </c>
      <c r="G44" s="56">
        <f t="shared" si="13"/>
        <v>8.3000000000000007</v>
      </c>
      <c r="H44" s="56">
        <f t="shared" si="14"/>
        <v>5.2</v>
      </c>
      <c r="I44" s="56">
        <f t="shared" si="15"/>
        <v>7.2</v>
      </c>
    </row>
    <row r="45" spans="1:9" x14ac:dyDescent="0.25">
      <c r="A45" s="53" t="s">
        <v>29</v>
      </c>
      <c r="B45" s="54">
        <v>43535</v>
      </c>
      <c r="C45" s="54">
        <v>43585</v>
      </c>
      <c r="D45" s="55" t="str">
        <f t="shared" si="10"/>
        <v>1.6 ±8.7</v>
      </c>
      <c r="E45" s="55" t="str">
        <f t="shared" si="11"/>
        <v>-10.5 ±5.7</v>
      </c>
      <c r="F45" s="55" t="str">
        <f t="shared" si="12"/>
        <v>1.3 ±8.3</v>
      </c>
      <c r="G45" s="56">
        <f t="shared" si="13"/>
        <v>8.6999999999999993</v>
      </c>
      <c r="H45" s="56">
        <f t="shared" si="14"/>
        <v>5.7</v>
      </c>
      <c r="I45" s="56">
        <f t="shared" si="15"/>
        <v>8.3000000000000007</v>
      </c>
    </row>
    <row r="46" spans="1:9" x14ac:dyDescent="0.25">
      <c r="A46" s="53" t="s">
        <v>30</v>
      </c>
      <c r="B46" s="54">
        <v>43535</v>
      </c>
      <c r="C46" s="54">
        <v>43585</v>
      </c>
      <c r="D46" s="55" t="str">
        <f t="shared" si="10"/>
        <v>1.2 ±7.8</v>
      </c>
      <c r="E46" s="55" t="str">
        <f t="shared" si="11"/>
        <v>-7.7 ±4.8</v>
      </c>
      <c r="F46" s="55" t="str">
        <f t="shared" si="12"/>
        <v>-11.4 ±6.7</v>
      </c>
      <c r="G46" s="56">
        <f t="shared" si="13"/>
        <v>7.8</v>
      </c>
      <c r="H46" s="56">
        <f t="shared" si="14"/>
        <v>4.8</v>
      </c>
      <c r="I46" s="56">
        <f t="shared" si="15"/>
        <v>6.7</v>
      </c>
    </row>
    <row r="47" spans="1:9" x14ac:dyDescent="0.25">
      <c r="A47" s="53" t="s">
        <v>31</v>
      </c>
      <c r="B47" s="54">
        <v>43536</v>
      </c>
      <c r="C47" s="54">
        <v>43585</v>
      </c>
      <c r="D47" s="55" t="str">
        <f t="shared" si="10"/>
        <v>2.4 ±8.0</v>
      </c>
      <c r="E47" s="55" t="str">
        <f t="shared" si="11"/>
        <v>-6.9 ±5.2</v>
      </c>
      <c r="F47" s="55" t="str">
        <f t="shared" si="12"/>
        <v>-0.7 ±7.1</v>
      </c>
      <c r="G47" s="56">
        <f t="shared" si="13"/>
        <v>8</v>
      </c>
      <c r="H47" s="56">
        <f t="shared" si="14"/>
        <v>5.2</v>
      </c>
      <c r="I47" s="56">
        <f t="shared" si="15"/>
        <v>7.1000000000000005</v>
      </c>
    </row>
    <row r="48" spans="1:9" x14ac:dyDescent="0.25">
      <c r="A48" s="53" t="s">
        <v>32</v>
      </c>
      <c r="B48" s="54">
        <v>43535</v>
      </c>
      <c r="C48" s="54">
        <v>43585</v>
      </c>
      <c r="D48" s="55" t="str">
        <f t="shared" si="10"/>
        <v>-0.7 ±8.1</v>
      </c>
      <c r="E48" s="55" t="str">
        <f t="shared" si="11"/>
        <v>-9.1 ±5.0</v>
      </c>
      <c r="F48" s="55" t="str">
        <f t="shared" si="12"/>
        <v>4.4 ±7.5</v>
      </c>
      <c r="G48" s="56">
        <f t="shared" si="13"/>
        <v>8.1</v>
      </c>
      <c r="H48" s="56">
        <f t="shared" si="14"/>
        <v>5</v>
      </c>
      <c r="I48" s="56">
        <f t="shared" si="15"/>
        <v>7.5</v>
      </c>
    </row>
    <row r="49" spans="1:9" x14ac:dyDescent="0.25">
      <c r="A49" s="53" t="s">
        <v>33</v>
      </c>
      <c r="B49" s="54">
        <v>43536</v>
      </c>
      <c r="C49" s="54">
        <v>43585</v>
      </c>
      <c r="D49" s="55" t="str">
        <f t="shared" si="10"/>
        <v>5.4 ±8.4</v>
      </c>
      <c r="E49" s="55" t="str">
        <f t="shared" si="11"/>
        <v>-12.1 ±5.2</v>
      </c>
      <c r="F49" s="55" t="str">
        <f t="shared" si="12"/>
        <v>6.0 ±7.2</v>
      </c>
      <c r="G49" s="56">
        <f t="shared" si="13"/>
        <v>8.4</v>
      </c>
      <c r="H49" s="56">
        <f t="shared" si="14"/>
        <v>5.2</v>
      </c>
      <c r="I49" s="56">
        <f t="shared" si="15"/>
        <v>7.2</v>
      </c>
    </row>
    <row r="50" spans="1:9" x14ac:dyDescent="0.25">
      <c r="C50"/>
      <c r="D50"/>
      <c r="E50" s="23"/>
      <c r="F50" s="23"/>
      <c r="G50" s="20"/>
      <c r="H50" s="20"/>
    </row>
    <row r="51" spans="1:9" x14ac:dyDescent="0.25">
      <c r="C51"/>
      <c r="D51"/>
      <c r="E51" s="23"/>
      <c r="F51" s="23"/>
      <c r="G51" s="20"/>
      <c r="H51" s="20"/>
    </row>
    <row r="52" spans="1:9" x14ac:dyDescent="0.25">
      <c r="C52"/>
      <c r="D52"/>
      <c r="E52" s="23"/>
      <c r="F52" s="23"/>
      <c r="G52" s="20"/>
      <c r="H52" s="20"/>
    </row>
    <row r="53" spans="1:9" x14ac:dyDescent="0.25">
      <c r="C53"/>
      <c r="D53"/>
      <c r="E53" s="23"/>
      <c r="F53" s="23"/>
      <c r="G53" s="20"/>
      <c r="H53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1DBC-66C4-45AC-A817-EF482764E12B}">
  <sheetPr codeName="Sheet6"/>
  <dimension ref="A1:AB49"/>
  <sheetViews>
    <sheetView workbookViewId="0"/>
  </sheetViews>
  <sheetFormatPr defaultRowHeight="15" x14ac:dyDescent="0.25"/>
  <cols>
    <col min="1" max="1" width="20.7109375" customWidth="1"/>
    <col min="2" max="2" width="10.85546875" bestFit="1" customWidth="1"/>
    <col min="3" max="3" width="16" customWidth="1"/>
    <col min="4" max="4" width="14.42578125" bestFit="1" customWidth="1"/>
    <col min="5" max="5" width="12.5703125" style="14" bestFit="1" customWidth="1"/>
    <col min="6" max="6" width="12.140625" style="14" bestFit="1" customWidth="1"/>
    <col min="7" max="8" width="13.7109375" style="14" bestFit="1" customWidth="1"/>
    <col min="9" max="9" width="13.5703125" bestFit="1" customWidth="1"/>
    <col min="10" max="10" width="11.7109375" bestFit="1" customWidth="1"/>
    <col min="11" max="11" width="8" style="23" bestFit="1" customWidth="1"/>
    <col min="12" max="12" width="5.85546875" style="23" bestFit="1" customWidth="1"/>
    <col min="13" max="13" width="8" style="23" bestFit="1" customWidth="1"/>
    <col min="14" max="14" width="5.85546875" style="23" bestFit="1" customWidth="1"/>
    <col min="15" max="15" width="7.85546875" bestFit="1" customWidth="1"/>
    <col min="16" max="16" width="5.7109375" bestFit="1" customWidth="1"/>
    <col min="17" max="17" width="9" style="20" bestFit="1" customWidth="1"/>
    <col min="18" max="18" width="7.7109375" bestFit="1" customWidth="1"/>
    <col min="19" max="19" width="8.28515625" customWidth="1"/>
    <col min="20" max="21" width="10.42578125" bestFit="1" customWidth="1"/>
    <col min="22" max="22" width="10.28515625" bestFit="1" customWidth="1"/>
    <col min="23" max="24" width="10.28515625" customWidth="1"/>
    <col min="25" max="26" width="11.140625" style="23" bestFit="1" customWidth="1"/>
    <col min="27" max="27" width="12.28515625" style="23" bestFit="1" customWidth="1"/>
    <col min="28" max="28" width="11" style="23" bestFit="1" customWidth="1"/>
  </cols>
  <sheetData>
    <row r="1" spans="1:28" ht="15.75" thickBot="1" x14ac:dyDescent="0.3">
      <c r="A1" s="1" t="s">
        <v>0</v>
      </c>
      <c r="B1" s="2" t="s">
        <v>1</v>
      </c>
      <c r="C1" s="12" t="s">
        <v>80</v>
      </c>
      <c r="D1" s="12" t="s">
        <v>81</v>
      </c>
      <c r="E1" s="17" t="s">
        <v>2</v>
      </c>
      <c r="F1" s="17" t="s">
        <v>3</v>
      </c>
      <c r="G1" s="17" t="s">
        <v>4</v>
      </c>
      <c r="H1" s="21" t="s">
        <v>136</v>
      </c>
      <c r="I1" s="10" t="s">
        <v>6</v>
      </c>
      <c r="J1" s="11" t="s">
        <v>7</v>
      </c>
      <c r="K1" s="28" t="s">
        <v>138</v>
      </c>
      <c r="L1" s="18" t="s">
        <v>148</v>
      </c>
      <c r="M1" s="28" t="s">
        <v>137</v>
      </c>
      <c r="N1" s="18" t="s">
        <v>147</v>
      </c>
      <c r="O1" s="11" t="s">
        <v>79</v>
      </c>
      <c r="P1" s="18" t="s">
        <v>149</v>
      </c>
      <c r="Q1" s="18" t="s">
        <v>142</v>
      </c>
      <c r="R1" s="11" t="s">
        <v>83</v>
      </c>
      <c r="S1" s="11" t="s">
        <v>82</v>
      </c>
      <c r="T1" s="11" t="s">
        <v>145</v>
      </c>
      <c r="U1" s="11" t="s">
        <v>144</v>
      </c>
      <c r="V1" s="11" t="s">
        <v>146</v>
      </c>
      <c r="W1" s="11" t="s">
        <v>150</v>
      </c>
      <c r="X1" s="11" t="s">
        <v>150</v>
      </c>
      <c r="Y1" s="28" t="s">
        <v>140</v>
      </c>
      <c r="Z1" s="28" t="s">
        <v>139</v>
      </c>
      <c r="AA1" s="11" t="s">
        <v>151</v>
      </c>
      <c r="AB1" s="28" t="s">
        <v>141</v>
      </c>
    </row>
    <row r="2" spans="1:28" x14ac:dyDescent="0.25">
      <c r="A2" t="s">
        <v>115</v>
      </c>
      <c r="B2" s="5">
        <v>43621</v>
      </c>
      <c r="C2" s="13">
        <v>38.513620861</v>
      </c>
      <c r="D2" s="13">
        <v>-112.916968568</v>
      </c>
      <c r="E2" s="14">
        <v>4264546.6561000003</v>
      </c>
      <c r="F2" s="14">
        <v>332867.96189999999</v>
      </c>
      <c r="G2" s="14">
        <v>1584.066</v>
      </c>
      <c r="H2" s="14">
        <v>1584.0599</v>
      </c>
      <c r="I2">
        <v>-1.5617056676488215</v>
      </c>
      <c r="J2">
        <v>-89.479143597937892</v>
      </c>
      <c r="K2" s="23">
        <v>-10.999999940395355</v>
      </c>
      <c r="L2" s="25">
        <f>ABS(K2)</f>
        <v>10.999999940395355</v>
      </c>
      <c r="M2" s="23">
        <v>0.10000000474974513</v>
      </c>
      <c r="N2" s="25">
        <f>ABS(M2)</f>
        <v>0.10000000474974513</v>
      </c>
      <c r="O2">
        <v>45.699999999897003</v>
      </c>
      <c r="P2" s="25">
        <f>ABS(O2)</f>
        <v>45.699999999897003</v>
      </c>
      <c r="Q2" s="20">
        <v>11.000454476504499</v>
      </c>
      <c r="R2">
        <v>12</v>
      </c>
      <c r="S2">
        <v>14</v>
      </c>
      <c r="T2">
        <v>5.1999999999999998E-3</v>
      </c>
      <c r="U2">
        <v>8.5000000000000006E-3</v>
      </c>
      <c r="V2">
        <v>8.0000000000000002E-3</v>
      </c>
      <c r="W2" s="29">
        <f>SQRT(1/((T2)^{-2}+(U2)^{-2}))</f>
        <v>4.4357750520305625E-3</v>
      </c>
      <c r="X2" s="29">
        <f>SQRT((T2^2)+(U2^2))</f>
        <v>9.9644367628080217E-3</v>
      </c>
      <c r="Y2" s="23">
        <f>(MAX(T2,'3-11-12-19_B'!J2))*1000</f>
        <v>5.2</v>
      </c>
      <c r="Z2" s="23">
        <f>(MAX(U2,'3-11-12-19_B'!K2))*1000</f>
        <v>8.5</v>
      </c>
      <c r="AA2" s="23">
        <f>(MAX(W2,'3-11-12-19_B'!M2))*1000</f>
        <v>4.4357750520305625</v>
      </c>
      <c r="AB2" s="23">
        <f>(MAX(V2,'3-11-12-19_B'!L2))*1000</f>
        <v>8</v>
      </c>
    </row>
    <row r="3" spans="1:28" x14ac:dyDescent="0.25">
      <c r="A3" t="s">
        <v>116</v>
      </c>
      <c r="B3" s="5">
        <v>43621</v>
      </c>
      <c r="C3" s="13">
        <v>38.514039130999997</v>
      </c>
      <c r="D3" s="13">
        <v>-112.896964668</v>
      </c>
      <c r="E3" s="14">
        <v>4264556.9150999999</v>
      </c>
      <c r="F3" s="14">
        <v>334613.68</v>
      </c>
      <c r="G3" s="14">
        <v>1630.5963999999999</v>
      </c>
      <c r="H3" s="14">
        <v>1630.5906</v>
      </c>
      <c r="I3">
        <v>-1.1801892846279833</v>
      </c>
      <c r="J3">
        <v>-67.619865035747296</v>
      </c>
      <c r="K3" s="23">
        <v>-15.300000086426735</v>
      </c>
      <c r="L3" s="25">
        <f t="shared" ref="L3:N21" si="0">ABS(K3)</f>
        <v>15.300000086426735</v>
      </c>
      <c r="M3" s="23">
        <v>6.3000000081956387</v>
      </c>
      <c r="N3" s="25">
        <f t="shared" si="0"/>
        <v>6.3000000081956387</v>
      </c>
      <c r="O3">
        <v>38.299999999935608</v>
      </c>
      <c r="P3" s="25">
        <f t="shared" ref="P3" si="1">ABS(O3)</f>
        <v>38.299999999935608</v>
      </c>
      <c r="Q3" s="20">
        <v>16.546298762802611</v>
      </c>
      <c r="R3">
        <v>12</v>
      </c>
      <c r="S3">
        <v>12</v>
      </c>
      <c r="T3">
        <v>5.1000000000000004E-3</v>
      </c>
      <c r="U3">
        <v>8.6E-3</v>
      </c>
      <c r="V3">
        <v>8.0000000000000002E-3</v>
      </c>
      <c r="W3" s="29">
        <f>SQRT(1/((T3)^{-2}+(U3)^{-2}))</f>
        <v>4.3866580480645167E-3</v>
      </c>
      <c r="X3" s="29">
        <f t="shared" ref="X3:X21" si="2">SQRT((T3^2)+(U3^2))</f>
        <v>9.9984998874831227E-3</v>
      </c>
      <c r="Y3" s="23">
        <f>(MAX(T3,'3-11-12-19_B'!J3))*1000</f>
        <v>5.1000000000000005</v>
      </c>
      <c r="Z3" s="23">
        <f>(MAX(U3,'3-11-12-19_B'!K3))*1000</f>
        <v>8.6</v>
      </c>
      <c r="AA3" s="23">
        <f>(MAX(W3,'3-11-12-19_B'!M3))*1000</f>
        <v>4.3866580480645165</v>
      </c>
      <c r="AB3" s="23">
        <f>(MAX(V3,'3-11-12-19_B'!L3))*1000</f>
        <v>8</v>
      </c>
    </row>
    <row r="4" spans="1:28" x14ac:dyDescent="0.25">
      <c r="A4" t="s">
        <v>117</v>
      </c>
      <c r="B4" s="5">
        <v>43621</v>
      </c>
      <c r="C4" s="13">
        <v>38.513138521000002</v>
      </c>
      <c r="D4" s="13">
        <v>-112.88003955799999</v>
      </c>
      <c r="E4" s="14">
        <v>4264426.6267999997</v>
      </c>
      <c r="F4" s="14">
        <v>336087.84970000002</v>
      </c>
      <c r="G4" s="14">
        <v>1700.6093000000001</v>
      </c>
      <c r="H4" s="14">
        <v>1700.6038000000001</v>
      </c>
      <c r="I4">
        <v>-1.0506052856826984</v>
      </c>
      <c r="J4">
        <v>-60.195248803754751</v>
      </c>
      <c r="K4" s="23">
        <v>-10.300000198185444</v>
      </c>
      <c r="L4" s="25">
        <f t="shared" si="0"/>
        <v>10.300000198185444</v>
      </c>
      <c r="M4" s="23">
        <v>5.900000047404319</v>
      </c>
      <c r="N4" s="25">
        <f t="shared" si="0"/>
        <v>5.900000047404319</v>
      </c>
      <c r="O4">
        <v>35.600000000158616</v>
      </c>
      <c r="P4" s="25">
        <f t="shared" ref="P4" si="3">ABS(O4)</f>
        <v>35.600000000158616</v>
      </c>
      <c r="Q4" s="20">
        <v>11.870130776111575</v>
      </c>
      <c r="R4">
        <v>13</v>
      </c>
      <c r="S4">
        <v>14</v>
      </c>
      <c r="T4">
        <v>5.1999999999999998E-3</v>
      </c>
      <c r="U4">
        <v>8.5000000000000006E-3</v>
      </c>
      <c r="V4">
        <v>8.0000000000000002E-3</v>
      </c>
      <c r="W4" s="29">
        <f>SQRT(1/((T4)^{-2}+(U4)^{-2}))</f>
        <v>4.4357750520305625E-3</v>
      </c>
      <c r="X4" s="29">
        <f t="shared" si="2"/>
        <v>9.9644367628080217E-3</v>
      </c>
      <c r="Y4" s="23">
        <f>(MAX(T4,'3-11-12-19_B'!J4))*1000</f>
        <v>5.2</v>
      </c>
      <c r="Z4" s="23">
        <f>(MAX(U4,'3-11-12-19_B'!K4))*1000</f>
        <v>8.5</v>
      </c>
      <c r="AA4" s="23">
        <f>(MAX(W4,'3-11-12-19_B'!M4))*1000</f>
        <v>4.4357750520305625</v>
      </c>
      <c r="AB4" s="23">
        <f>(MAX(V4,'3-11-12-19_B'!L4))*1000</f>
        <v>8</v>
      </c>
    </row>
    <row r="5" spans="1:28" x14ac:dyDescent="0.25">
      <c r="A5" t="s">
        <v>118</v>
      </c>
      <c r="B5" s="5">
        <v>43621</v>
      </c>
      <c r="C5" s="13">
        <v>38.508181119</v>
      </c>
      <c r="D5" s="13">
        <v>-112.90513116299999</v>
      </c>
      <c r="E5" s="14">
        <v>4263921.3268999998</v>
      </c>
      <c r="F5" s="14">
        <v>333887.92570000002</v>
      </c>
      <c r="G5" s="14">
        <v>1615.4961000000001</v>
      </c>
      <c r="H5" s="14">
        <v>1615.4902</v>
      </c>
      <c r="I5">
        <v>-2.4244114374661234</v>
      </c>
      <c r="J5">
        <v>-138.90854317005397</v>
      </c>
      <c r="K5" s="23">
        <v>-7.5000002980232239</v>
      </c>
      <c r="L5" s="25">
        <f t="shared" si="0"/>
        <v>7.5000002980232239</v>
      </c>
      <c r="M5" s="23">
        <v>-8.6000000010244548</v>
      </c>
      <c r="N5" s="25">
        <f t="shared" si="0"/>
        <v>8.6000000010244548</v>
      </c>
      <c r="O5">
        <v>17.200000000002547</v>
      </c>
      <c r="P5" s="25">
        <f t="shared" ref="P5" si="4">ABS(O5)</f>
        <v>17.200000000002547</v>
      </c>
      <c r="Q5" s="20">
        <v>11.410959840783292</v>
      </c>
      <c r="R5">
        <v>14</v>
      </c>
      <c r="S5">
        <v>15</v>
      </c>
      <c r="T5">
        <v>5.1999999999999998E-3</v>
      </c>
      <c r="U5">
        <v>8.8000000000000005E-3</v>
      </c>
      <c r="V5">
        <v>7.7999999999999996E-3</v>
      </c>
      <c r="W5" s="29">
        <f>SQRT(1/((T5)^{-2}+(U5)^{-2}))</f>
        <v>4.4768179467144413E-3</v>
      </c>
      <c r="X5" s="29">
        <f t="shared" si="2"/>
        <v>1.0221545871344511E-2</v>
      </c>
      <c r="Y5" s="23">
        <f>(MAX(T5,'3-11-12-19_B'!J5))*1000</f>
        <v>5.2</v>
      </c>
      <c r="Z5" s="23">
        <f>(MAX(U5,'3-11-12-19_B'!K5))*1000</f>
        <v>8.8000000000000007</v>
      </c>
      <c r="AA5" s="23">
        <f>(MAX(W5,'3-11-12-19_B'!M5))*1000</f>
        <v>4.4768179467144416</v>
      </c>
      <c r="AB5" s="23">
        <f>(MAX(V5,'3-11-12-19_B'!L5))*1000</f>
        <v>7.8</v>
      </c>
    </row>
    <row r="6" spans="1:28" x14ac:dyDescent="0.25">
      <c r="A6" t="s">
        <v>134</v>
      </c>
      <c r="B6" s="5">
        <v>43621</v>
      </c>
      <c r="C6" s="13">
        <v>38.507715114</v>
      </c>
      <c r="D6" s="13">
        <v>-112.891249696</v>
      </c>
      <c r="E6" s="14">
        <v>4263844.6090000002</v>
      </c>
      <c r="F6" s="14">
        <v>335097.70750000002</v>
      </c>
      <c r="G6" s="14">
        <v>1662.2784999999999</v>
      </c>
      <c r="H6" s="14">
        <v>1662.2711999999999</v>
      </c>
      <c r="I6">
        <v>-0.72614555900727662</v>
      </c>
      <c r="J6">
        <v>-41.60507584328483</v>
      </c>
      <c r="K6" s="23">
        <v>-11.099999770522118</v>
      </c>
      <c r="L6" s="25">
        <f t="shared" si="0"/>
        <v>11.099999770522118</v>
      </c>
      <c r="M6" s="23">
        <v>12.500000011641532</v>
      </c>
      <c r="N6" s="25">
        <f t="shared" si="0"/>
        <v>12.500000011641532</v>
      </c>
      <c r="O6">
        <v>34.299999999802822</v>
      </c>
      <c r="P6" s="25">
        <f t="shared" ref="P6" si="5">ABS(O6)</f>
        <v>34.299999999802822</v>
      </c>
      <c r="Q6" s="20">
        <v>16.717057013620231</v>
      </c>
      <c r="R6">
        <v>12</v>
      </c>
      <c r="S6">
        <v>15</v>
      </c>
      <c r="T6">
        <v>6.0000000000000001E-3</v>
      </c>
      <c r="U6">
        <v>9.7000000000000003E-3</v>
      </c>
      <c r="V6">
        <v>9.1000000000000004E-3</v>
      </c>
      <c r="W6" s="29">
        <f>SQRT(1/((T6)^{-2}+(U6)^{-2}))</f>
        <v>5.1027116547058384E-3</v>
      </c>
      <c r="X6" s="29">
        <f t="shared" si="2"/>
        <v>1.1405700329221349E-2</v>
      </c>
      <c r="Y6" s="23">
        <f>(MAX(T6,'3-11-12-19_B'!J6))*1000</f>
        <v>6</v>
      </c>
      <c r="Z6" s="23">
        <f>(MAX(U6,'3-11-12-19_B'!K6))*1000</f>
        <v>9.7000000000000011</v>
      </c>
      <c r="AA6" s="23">
        <f>(MAX(W6,'3-11-12-19_B'!M6))*1000</f>
        <v>5.1027116547058382</v>
      </c>
      <c r="AB6" s="23">
        <f>(MAX(V6,'3-11-12-19_B'!L6))*1000</f>
        <v>9.1</v>
      </c>
    </row>
    <row r="7" spans="1:28" x14ac:dyDescent="0.25">
      <c r="A7" t="s">
        <v>119</v>
      </c>
      <c r="B7" s="5">
        <v>43621</v>
      </c>
      <c r="C7" s="13">
        <v>38.507448367999999</v>
      </c>
      <c r="D7" s="13">
        <v>-112.88035039099999</v>
      </c>
      <c r="E7" s="14">
        <v>4263795.5072999997</v>
      </c>
      <c r="F7" s="14">
        <v>336047.82579999999</v>
      </c>
      <c r="G7" s="14">
        <v>1707.7013999999999</v>
      </c>
      <c r="H7" s="14">
        <v>1707.6931999999999</v>
      </c>
      <c r="I7">
        <v>-1.695151317361647</v>
      </c>
      <c r="J7">
        <v>-97.125016120863961</v>
      </c>
      <c r="K7" s="23">
        <v>-14.400000683963299</v>
      </c>
      <c r="L7" s="25">
        <f t="shared" si="0"/>
        <v>14.400000683963299</v>
      </c>
      <c r="M7" s="23">
        <v>-1.8000000272877514</v>
      </c>
      <c r="N7" s="25">
        <f t="shared" si="0"/>
        <v>1.8000000272877514</v>
      </c>
      <c r="O7">
        <v>29.999999999972715</v>
      </c>
      <c r="P7" s="25">
        <f t="shared" ref="P7" si="6">ABS(O7)</f>
        <v>29.999999999972715</v>
      </c>
      <c r="Q7" s="20">
        <v>14.512064629003669</v>
      </c>
      <c r="R7">
        <v>12</v>
      </c>
      <c r="S7">
        <v>13</v>
      </c>
      <c r="T7">
        <v>5.8999999999999999E-3</v>
      </c>
      <c r="U7">
        <v>1.0699999999999999E-2</v>
      </c>
      <c r="V7">
        <v>9.7000000000000003E-3</v>
      </c>
      <c r="W7" s="29">
        <f>SQRT(1/((T7)^{-2}+(U7)^{-2}))</f>
        <v>5.1666124420088801E-3</v>
      </c>
      <c r="X7" s="29">
        <f t="shared" si="2"/>
        <v>1.2218837915284742E-2</v>
      </c>
      <c r="Y7" s="23">
        <f>(MAX(T7,'3-11-12-19_B'!J7))*1000</f>
        <v>5.8999999999999995</v>
      </c>
      <c r="Z7" s="23">
        <f>(MAX(U7,'3-11-12-19_B'!K7))*1000</f>
        <v>10.7</v>
      </c>
      <c r="AA7" s="23">
        <f>(MAX(W7,'3-11-12-19_B'!M7))*1000</f>
        <v>5.1666124420088799</v>
      </c>
      <c r="AB7" s="23">
        <f>(MAX(V7,'3-11-12-19_B'!L7))*1000</f>
        <v>9.7000000000000011</v>
      </c>
    </row>
    <row r="8" spans="1:28" x14ac:dyDescent="0.25">
      <c r="A8" t="s">
        <v>120</v>
      </c>
      <c r="B8" s="5">
        <v>43621</v>
      </c>
      <c r="C8" s="13">
        <v>38.502981198000001</v>
      </c>
      <c r="D8" s="13">
        <v>-112.908037283</v>
      </c>
      <c r="E8" s="14">
        <v>4263349.3269999996</v>
      </c>
      <c r="F8" s="14">
        <v>333622.45899999997</v>
      </c>
      <c r="G8" s="14">
        <v>1611.6713999999999</v>
      </c>
      <c r="H8" s="14">
        <v>1611.6664000000001</v>
      </c>
      <c r="I8">
        <v>-1.1633665022414257</v>
      </c>
      <c r="J8">
        <v>-66.655990605330516</v>
      </c>
      <c r="K8" s="23">
        <v>-9.5000006258487701</v>
      </c>
      <c r="L8" s="25">
        <f t="shared" si="0"/>
        <v>9.5000006258487701</v>
      </c>
      <c r="M8" s="23">
        <v>4.0999999619089067</v>
      </c>
      <c r="N8" s="25">
        <f t="shared" si="0"/>
        <v>4.0999999619089067</v>
      </c>
      <c r="O8">
        <v>47.300000000177533</v>
      </c>
      <c r="P8" s="25">
        <f t="shared" ref="P8" si="7">ABS(O8)</f>
        <v>47.300000000177533</v>
      </c>
      <c r="Q8" s="20">
        <v>10.346980795322859</v>
      </c>
      <c r="R8">
        <v>12</v>
      </c>
      <c r="S8">
        <v>15</v>
      </c>
      <c r="T8">
        <v>5.8999999999999999E-3</v>
      </c>
      <c r="U8">
        <v>0.01</v>
      </c>
      <c r="V8">
        <v>9.1999999999999998E-3</v>
      </c>
      <c r="W8" s="29">
        <f>SQRT(1/((T8)^{-2}+(U8)^{-2}))</f>
        <v>5.0814886197828599E-3</v>
      </c>
      <c r="X8" s="29">
        <f t="shared" si="2"/>
        <v>1.1610770861575042E-2</v>
      </c>
      <c r="Y8" s="23">
        <f>(MAX(T8,'3-11-12-19_B'!J8))*1000</f>
        <v>5.8999999999999995</v>
      </c>
      <c r="Z8" s="23">
        <f>(MAX(U8,'3-11-12-19_B'!K8))*1000</f>
        <v>10</v>
      </c>
      <c r="AA8" s="23">
        <f>(MAX(W8,'3-11-12-19_B'!M8))*1000</f>
        <v>5.0814886197828599</v>
      </c>
      <c r="AB8" s="23">
        <f>(MAX(V8,'3-11-12-19_B'!L8))*1000</f>
        <v>9.1999999999999993</v>
      </c>
    </row>
    <row r="9" spans="1:28" x14ac:dyDescent="0.25">
      <c r="A9" t="s">
        <v>121</v>
      </c>
      <c r="B9" s="5">
        <v>43621</v>
      </c>
      <c r="C9" s="13">
        <v>38.503765725000001</v>
      </c>
      <c r="D9" s="13">
        <v>-112.897612466</v>
      </c>
      <c r="E9" s="14">
        <v>4263417.6096999999</v>
      </c>
      <c r="F9" s="14">
        <v>334533.65210000001</v>
      </c>
      <c r="G9" s="14">
        <v>1645.2742000000001</v>
      </c>
      <c r="H9" s="14">
        <v>1645.2684999999999</v>
      </c>
      <c r="I9">
        <v>-1.2026655643627135</v>
      </c>
      <c r="J9">
        <v>-68.907661003702756</v>
      </c>
      <c r="K9" s="23">
        <v>-7.0000002160668373</v>
      </c>
      <c r="L9" s="25">
        <f t="shared" si="0"/>
        <v>7.0000002160668373</v>
      </c>
      <c r="M9" s="23">
        <v>2.7000000118277967</v>
      </c>
      <c r="N9" s="25">
        <f t="shared" si="0"/>
        <v>2.7000000118277967</v>
      </c>
      <c r="O9">
        <v>14.799999999922875</v>
      </c>
      <c r="P9" s="25">
        <f t="shared" ref="P9" si="8">ABS(O9)</f>
        <v>14.799999999922875</v>
      </c>
      <c r="Q9" s="20">
        <v>7.5026663986082882</v>
      </c>
      <c r="R9">
        <v>16</v>
      </c>
      <c r="S9">
        <v>16</v>
      </c>
      <c r="T9">
        <v>6.1999999999999998E-3</v>
      </c>
      <c r="U9">
        <v>1.01E-2</v>
      </c>
      <c r="V9">
        <v>9.1999999999999998E-3</v>
      </c>
      <c r="W9" s="29">
        <f>SQRT(1/((T9)^{-2}+(U9)^{-2}))</f>
        <v>5.2838708207938422E-3</v>
      </c>
      <c r="X9" s="29">
        <f t="shared" si="2"/>
        <v>1.1851160280748885E-2</v>
      </c>
      <c r="Y9" s="23">
        <f>(MAX(T9,'3-11-12-19_B'!J9))*1000</f>
        <v>6.2</v>
      </c>
      <c r="Z9" s="23">
        <f>(MAX(U9,'3-11-12-19_B'!K9))*1000</f>
        <v>10.1</v>
      </c>
      <c r="AA9" s="23">
        <f>(MAX(W9,'3-11-12-19_B'!M9))*1000</f>
        <v>5.2838708207938421</v>
      </c>
      <c r="AB9" s="23">
        <f>(MAX(V9,'3-11-12-19_B'!L9))*1000</f>
        <v>9.1999999999999993</v>
      </c>
    </row>
    <row r="10" spans="1:28" x14ac:dyDescent="0.25">
      <c r="A10" t="s">
        <v>122</v>
      </c>
      <c r="B10" s="5">
        <v>43621</v>
      </c>
      <c r="C10" s="13">
        <v>38.502157435999997</v>
      </c>
      <c r="D10" s="13">
        <v>-112.892248475</v>
      </c>
      <c r="E10" s="14">
        <v>4263229.4327999996</v>
      </c>
      <c r="F10" s="14">
        <v>334997.89569999999</v>
      </c>
      <c r="G10" s="14">
        <v>1663.2422999999999</v>
      </c>
      <c r="H10" s="14">
        <v>1663.2371000000001</v>
      </c>
      <c r="I10">
        <v>-2.4112568832633263</v>
      </c>
      <c r="J10">
        <v>-138.15484273285762</v>
      </c>
      <c r="K10" s="23">
        <v>-6.0000000521540642</v>
      </c>
      <c r="L10" s="25">
        <f t="shared" si="0"/>
        <v>6.0000000521540642</v>
      </c>
      <c r="M10" s="23">
        <v>-6.7000000271946192</v>
      </c>
      <c r="N10" s="25">
        <f t="shared" si="0"/>
        <v>6.7000000271946192</v>
      </c>
      <c r="O10">
        <v>-6.6999999999097781</v>
      </c>
      <c r="P10" s="25">
        <f t="shared" ref="P10" si="9">ABS(O10)</f>
        <v>6.6999999999097781</v>
      </c>
      <c r="Q10" s="20">
        <v>8.9938868677706125</v>
      </c>
      <c r="R10">
        <v>13</v>
      </c>
      <c r="S10">
        <v>13</v>
      </c>
      <c r="T10">
        <v>8.2000000000000007E-3</v>
      </c>
      <c r="U10">
        <v>1.6799999999999999E-2</v>
      </c>
      <c r="V10">
        <v>1.38E-2</v>
      </c>
      <c r="W10" s="29">
        <f>SQRT(1/((T10)^{-2}+(U10)^{-2}))</f>
        <v>7.3690579292602539E-3</v>
      </c>
      <c r="X10" s="29">
        <f t="shared" si="2"/>
        <v>1.8694384183492112E-2</v>
      </c>
      <c r="Y10" s="23">
        <f>(MAX(T10,'3-11-12-19_B'!J10))*1000</f>
        <v>8.2000000000000011</v>
      </c>
      <c r="Z10" s="23">
        <f>(MAX(U10,'3-11-12-19_B'!K10))*1000</f>
        <v>16.8</v>
      </c>
      <c r="AA10" s="23">
        <f>(MAX(W10,'3-11-12-19_B'!M10))*1000</f>
        <v>7.3690579292602543</v>
      </c>
      <c r="AB10" s="23">
        <f>(MAX(V10,'3-11-12-19_B'!L10))*1000</f>
        <v>13.799999999999999</v>
      </c>
    </row>
    <row r="11" spans="1:28" x14ac:dyDescent="0.25">
      <c r="A11" t="s">
        <v>123</v>
      </c>
      <c r="B11" s="5">
        <v>43621</v>
      </c>
      <c r="C11" s="13">
        <v>38.504320014000001</v>
      </c>
      <c r="D11" s="13">
        <v>-112.888538924</v>
      </c>
      <c r="E11" s="14">
        <v>4263462.8550000004</v>
      </c>
      <c r="F11" s="14">
        <v>335326.4253</v>
      </c>
      <c r="G11" s="14">
        <v>1654.2154</v>
      </c>
      <c r="H11" s="14">
        <v>1654.2071000000001</v>
      </c>
      <c r="I11">
        <v>-1.7191241749081654</v>
      </c>
      <c r="J11">
        <v>-98.49855968114781</v>
      </c>
      <c r="K11" s="23">
        <v>-8.6999991908669472</v>
      </c>
      <c r="L11" s="25">
        <f t="shared" si="0"/>
        <v>8.6999991908669472</v>
      </c>
      <c r="M11" s="23">
        <v>-1.3000000035390258</v>
      </c>
      <c r="N11" s="25">
        <f t="shared" si="0"/>
        <v>1.3000000035390258</v>
      </c>
      <c r="O11">
        <v>27.300000000195723</v>
      </c>
      <c r="P11" s="25">
        <f t="shared" ref="P11" si="10">ABS(O11)</f>
        <v>27.300000000195723</v>
      </c>
      <c r="Q11" s="20">
        <v>8.7965894487742808</v>
      </c>
      <c r="R11">
        <v>14</v>
      </c>
      <c r="S11">
        <v>16</v>
      </c>
      <c r="T11">
        <v>5.5999999999999999E-3</v>
      </c>
      <c r="U11">
        <v>9.1000000000000004E-3</v>
      </c>
      <c r="V11">
        <v>8.2000000000000007E-3</v>
      </c>
      <c r="W11" s="29">
        <f>SQRT(1/((T11)^{-2}+(U11)^{-2}))</f>
        <v>4.7692865735454457E-3</v>
      </c>
      <c r="X11" s="29">
        <f t="shared" si="2"/>
        <v>1.0685036265731624E-2</v>
      </c>
      <c r="Y11" s="23">
        <f>(MAX(T11,'3-11-12-19_B'!J11))*1000</f>
        <v>5.6</v>
      </c>
      <c r="Z11" s="23">
        <f>(MAX(U11,'3-11-12-19_B'!K11))*1000</f>
        <v>9.1</v>
      </c>
      <c r="AA11" s="23">
        <f>(MAX(W11,'3-11-12-19_B'!M11))*1000</f>
        <v>4.7692865735454459</v>
      </c>
      <c r="AB11" s="23">
        <f>(MAX(V11,'3-11-12-19_B'!L11))*1000</f>
        <v>8.2000000000000011</v>
      </c>
    </row>
    <row r="12" spans="1:28" x14ac:dyDescent="0.25">
      <c r="A12" t="s">
        <v>124</v>
      </c>
      <c r="B12" s="5">
        <v>43621</v>
      </c>
      <c r="C12" s="13">
        <v>38.501218664</v>
      </c>
      <c r="D12" s="13">
        <v>-112.88639741599999</v>
      </c>
      <c r="E12" s="14">
        <v>4263114.7363</v>
      </c>
      <c r="F12" s="14">
        <v>335506.1741</v>
      </c>
      <c r="G12" s="14">
        <v>1686.9457</v>
      </c>
      <c r="H12" s="14">
        <v>1686.9413</v>
      </c>
      <c r="I12">
        <v>-2.6779450472347897</v>
      </c>
      <c r="J12">
        <v>-153.43494897451532</v>
      </c>
      <c r="K12" s="23">
        <v>-4.3999999761581421</v>
      </c>
      <c r="L12" s="25">
        <f t="shared" si="0"/>
        <v>4.3999999761581421</v>
      </c>
      <c r="M12" s="23">
        <v>-8.8000000105239451</v>
      </c>
      <c r="N12" s="25">
        <f t="shared" si="0"/>
        <v>8.8000000105239451</v>
      </c>
      <c r="O12">
        <v>-0.90000000000145519</v>
      </c>
      <c r="P12" s="25">
        <f t="shared" ref="P12" si="11">ABS(O12)</f>
        <v>0.90000000000145519</v>
      </c>
      <c r="Q12" s="20">
        <v>9.838699099749574</v>
      </c>
      <c r="R12">
        <v>17</v>
      </c>
      <c r="S12">
        <v>17</v>
      </c>
      <c r="T12">
        <v>6.0000000000000001E-3</v>
      </c>
      <c r="U12">
        <v>1.09E-2</v>
      </c>
      <c r="V12">
        <v>9.1000000000000004E-3</v>
      </c>
      <c r="W12" s="29">
        <f>SQRT(1/((T12)^{-2}+(U12)^{-2}))</f>
        <v>5.2562769880107685E-3</v>
      </c>
      <c r="X12" s="29">
        <f t="shared" si="2"/>
        <v>1.2442266674525184E-2</v>
      </c>
      <c r="Y12" s="23">
        <f>(MAX(T12,'3-11-12-19_B'!J12))*1000</f>
        <v>6</v>
      </c>
      <c r="Z12" s="23">
        <f>(MAX(U12,'3-11-12-19_B'!K12))*1000</f>
        <v>10.9</v>
      </c>
      <c r="AA12" s="23">
        <f>(MAX(W12,'3-11-12-19_B'!M12))*1000</f>
        <v>5.2562769880107689</v>
      </c>
      <c r="AB12" s="23">
        <f>(MAX(V12,'3-11-12-19_B'!L12))*1000</f>
        <v>9.1</v>
      </c>
    </row>
    <row r="13" spans="1:28" x14ac:dyDescent="0.25">
      <c r="A13" t="s">
        <v>125</v>
      </c>
      <c r="B13" s="5">
        <v>43621</v>
      </c>
      <c r="C13" s="13">
        <v>38.499825199999997</v>
      </c>
      <c r="D13" s="13">
        <v>-112.881079744</v>
      </c>
      <c r="E13" s="14">
        <v>4262950.5477</v>
      </c>
      <c r="F13" s="14">
        <v>335966.90240000002</v>
      </c>
      <c r="G13" s="14">
        <v>1711.5703000000001</v>
      </c>
      <c r="H13" s="14">
        <v>1711.5664999999999</v>
      </c>
      <c r="I13">
        <v>-1.8757886601697791</v>
      </c>
      <c r="J13">
        <v>-107.47477348622776</v>
      </c>
      <c r="K13" s="23">
        <v>-5.4000001400709152</v>
      </c>
      <c r="L13" s="25">
        <f t="shared" si="0"/>
        <v>5.4000001400709152</v>
      </c>
      <c r="M13" s="23">
        <v>-1.6999999643303454</v>
      </c>
      <c r="N13" s="25">
        <f t="shared" si="0"/>
        <v>1.6999999643303454</v>
      </c>
      <c r="O13">
        <v>-9.3000000001666194</v>
      </c>
      <c r="P13" s="25">
        <f t="shared" ref="P13" si="12">ABS(O13)</f>
        <v>9.3000000001666194</v>
      </c>
      <c r="Q13" s="20">
        <v>5.6612720647827093</v>
      </c>
      <c r="R13">
        <v>17</v>
      </c>
      <c r="S13">
        <v>17</v>
      </c>
      <c r="T13">
        <v>5.7999999999999996E-3</v>
      </c>
      <c r="U13">
        <v>1.0500000000000001E-2</v>
      </c>
      <c r="V13">
        <v>8.6999999999999994E-3</v>
      </c>
      <c r="W13" s="29">
        <f>SQRT(1/((T13)^{-2}+(U13)^{-2}))</f>
        <v>5.0769394792863241E-3</v>
      </c>
      <c r="X13" s="29">
        <f t="shared" si="2"/>
        <v>1.1995415791042843E-2</v>
      </c>
      <c r="Y13" s="23">
        <f>(MAX(T13,'3-11-12-19_B'!J13))*1000</f>
        <v>5.8</v>
      </c>
      <c r="Z13" s="23">
        <f>(MAX(U13,'3-11-12-19_B'!K13))*1000</f>
        <v>10.5</v>
      </c>
      <c r="AA13" s="23">
        <f>(MAX(W13,'3-11-12-19_B'!M13))*1000</f>
        <v>5.0769394792863238</v>
      </c>
      <c r="AB13" s="23">
        <f>(MAX(V13,'3-11-12-19_B'!L13))*1000</f>
        <v>8.6999999999999993</v>
      </c>
    </row>
    <row r="14" spans="1:28" x14ac:dyDescent="0.25">
      <c r="A14" t="s">
        <v>126</v>
      </c>
      <c r="B14" s="5">
        <v>43622</v>
      </c>
      <c r="C14" s="13">
        <v>38.499729090000002</v>
      </c>
      <c r="D14" s="13">
        <v>-112.864157999</v>
      </c>
      <c r="E14" s="14">
        <v>4262909.8328999998</v>
      </c>
      <c r="F14" s="14">
        <v>337442.8934</v>
      </c>
      <c r="G14" s="14">
        <v>1796.2171000000001</v>
      </c>
      <c r="H14" s="14">
        <v>1796.213</v>
      </c>
      <c r="I14">
        <v>-2.080768368155165</v>
      </c>
      <c r="J14">
        <v>-119.21924563961444</v>
      </c>
      <c r="K14" s="23">
        <v>-5.9000002220273018</v>
      </c>
      <c r="L14" s="25">
        <f t="shared" si="0"/>
        <v>5.9000002220273018</v>
      </c>
      <c r="M14" s="23">
        <v>-3.2999999821186066</v>
      </c>
      <c r="N14" s="25">
        <f t="shared" si="0"/>
        <v>3.2999999821186066</v>
      </c>
      <c r="O14">
        <v>-5.1000000000840373</v>
      </c>
      <c r="P14" s="25">
        <f t="shared" ref="P14" si="13">ABS(O14)</f>
        <v>5.1000000000840373</v>
      </c>
      <c r="Q14" s="20">
        <v>6.7601776975095129</v>
      </c>
      <c r="R14">
        <v>16</v>
      </c>
      <c r="S14">
        <v>16</v>
      </c>
      <c r="T14">
        <v>7.4000000000000003E-3</v>
      </c>
      <c r="U14">
        <v>1.34E-2</v>
      </c>
      <c r="V14">
        <v>1.0999999999999999E-2</v>
      </c>
      <c r="W14" s="29">
        <f>SQRT(1/((T14)^{-2}+(U14)^{-2}))</f>
        <v>6.4778641911778677E-3</v>
      </c>
      <c r="X14" s="29">
        <f t="shared" si="2"/>
        <v>1.5307514494521965E-2</v>
      </c>
      <c r="Y14" s="23">
        <f>(MAX(T14,'3-11-12-19_B'!J14))*1000</f>
        <v>7.4</v>
      </c>
      <c r="Z14" s="23">
        <f>(MAX(U14,'3-11-12-19_B'!K14))*1000</f>
        <v>13.4</v>
      </c>
      <c r="AA14" s="23">
        <f>(MAX(W14,'3-11-12-19_B'!M14))*1000</f>
        <v>6.4778641911778676</v>
      </c>
      <c r="AB14" s="23">
        <f>(MAX(V14,'3-11-12-19_B'!L14))*1000</f>
        <v>11</v>
      </c>
    </row>
    <row r="15" spans="1:28" x14ac:dyDescent="0.25">
      <c r="A15" t="s">
        <v>127</v>
      </c>
      <c r="B15" s="5">
        <v>43621</v>
      </c>
      <c r="C15" s="13">
        <v>38.495145407999999</v>
      </c>
      <c r="D15" s="13">
        <v>-112.90579195799999</v>
      </c>
      <c r="E15" s="14">
        <v>4262475.4011000004</v>
      </c>
      <c r="F15" s="14">
        <v>333800.30940000003</v>
      </c>
      <c r="G15" s="14">
        <v>1625.5617999999999</v>
      </c>
      <c r="H15" s="14">
        <v>1625.56</v>
      </c>
      <c r="I15">
        <v>-1.3644724242200128</v>
      </c>
      <c r="J15">
        <v>-78.178511169790781</v>
      </c>
      <c r="K15" s="23">
        <v>-12.899999506771564</v>
      </c>
      <c r="L15" s="25">
        <f t="shared" si="0"/>
        <v>12.899999506771564</v>
      </c>
      <c r="M15" s="23">
        <v>2.7000000118277967</v>
      </c>
      <c r="N15" s="25">
        <f t="shared" si="0"/>
        <v>2.7000000118277967</v>
      </c>
      <c r="O15">
        <v>6.5999999999348802</v>
      </c>
      <c r="P15" s="25">
        <f t="shared" ref="P15" si="14">ABS(O15)</f>
        <v>6.5999999999348802</v>
      </c>
      <c r="Q15" s="20">
        <v>13.179529101548988</v>
      </c>
      <c r="R15">
        <v>12</v>
      </c>
      <c r="S15">
        <v>12</v>
      </c>
      <c r="T15">
        <v>1.3899999999999999E-2</v>
      </c>
      <c r="U15">
        <v>2.6800000000000001E-2</v>
      </c>
      <c r="V15">
        <v>2.5899999999999999E-2</v>
      </c>
      <c r="W15" s="29">
        <f>SQRT(1/((T15)^{-2}+(U15)^{-2}))</f>
        <v>1.2339091071380662E-2</v>
      </c>
      <c r="X15" s="29">
        <f t="shared" si="2"/>
        <v>3.0190230207800671E-2</v>
      </c>
      <c r="Y15" s="23">
        <f>(MAX(T15,'3-11-12-19_B'!J15))*1000</f>
        <v>13.899999999999999</v>
      </c>
      <c r="Z15" s="23">
        <f>(MAX(U15,'3-11-12-19_B'!K15))*1000</f>
        <v>26.8</v>
      </c>
      <c r="AA15" s="23">
        <f>(MAX(W15,'3-11-12-19_B'!M15))*1000</f>
        <v>12.339091071380661</v>
      </c>
      <c r="AB15" s="23">
        <f>(MAX(V15,'3-11-12-19_B'!L15))*1000</f>
        <v>25.9</v>
      </c>
    </row>
    <row r="16" spans="1:28" x14ac:dyDescent="0.25">
      <c r="A16" t="s">
        <v>128</v>
      </c>
      <c r="B16" s="5">
        <v>43621</v>
      </c>
      <c r="C16" s="13">
        <v>38.494111406999998</v>
      </c>
      <c r="D16" s="13">
        <v>-112.897409411</v>
      </c>
      <c r="E16" s="14">
        <v>4262345.5012999997</v>
      </c>
      <c r="F16" s="14">
        <v>334529.26319999999</v>
      </c>
      <c r="G16" s="14">
        <v>1656.2754</v>
      </c>
      <c r="H16" s="14">
        <v>1656.2702999999999</v>
      </c>
      <c r="I16">
        <v>-2.4484429292237033</v>
      </c>
      <c r="J16">
        <v>-140.28544622316673</v>
      </c>
      <c r="K16" s="23">
        <v>-10.300000198185444</v>
      </c>
      <c r="L16" s="25">
        <f t="shared" si="0"/>
        <v>10.300000198185444</v>
      </c>
      <c r="M16" s="23">
        <v>-12.400000006891787</v>
      </c>
      <c r="N16" s="25">
        <f t="shared" si="0"/>
        <v>12.400000006891787</v>
      </c>
      <c r="O16">
        <v>12.499999999818101</v>
      </c>
      <c r="P16" s="25">
        <f t="shared" ref="P16" si="15">ABS(O16)</f>
        <v>12.499999999818101</v>
      </c>
      <c r="Q16" s="20">
        <v>16.1198636549301</v>
      </c>
      <c r="R16">
        <v>14</v>
      </c>
      <c r="S16">
        <v>14</v>
      </c>
      <c r="T16">
        <v>9.4000000000000004E-3</v>
      </c>
      <c r="U16">
        <v>2.1399999999999999E-2</v>
      </c>
      <c r="V16">
        <v>1.6799999999999999E-2</v>
      </c>
      <c r="W16" s="29">
        <f>SQRT(1/((T16)^{-2}+(U16)^{-2}))</f>
        <v>8.606331634821102E-3</v>
      </c>
      <c r="X16" s="29">
        <f t="shared" si="2"/>
        <v>2.3373489255992565E-2</v>
      </c>
      <c r="Y16" s="23">
        <f>(MAX(T16,'3-11-12-19_B'!J16))*1000</f>
        <v>9.4</v>
      </c>
      <c r="Z16" s="23">
        <f>(MAX(U16,'3-11-12-19_B'!K16))*1000</f>
        <v>21.4</v>
      </c>
      <c r="AA16" s="23">
        <f>(MAX(W16,'3-11-12-19_B'!M16))*1000</f>
        <v>8.6063316348211014</v>
      </c>
      <c r="AB16" s="23">
        <f>(MAX(V16,'3-11-12-19_B'!L16))*1000</f>
        <v>16.8</v>
      </c>
    </row>
    <row r="17" spans="1:28" x14ac:dyDescent="0.25">
      <c r="A17" t="s">
        <v>129</v>
      </c>
      <c r="B17" s="5">
        <v>43621</v>
      </c>
      <c r="C17" s="13">
        <v>38.498181785</v>
      </c>
      <c r="D17" s="13">
        <v>-112.889341069</v>
      </c>
      <c r="E17" s="14">
        <v>4262782.8765000002</v>
      </c>
      <c r="F17" s="14">
        <v>335242.45919999998</v>
      </c>
      <c r="G17" s="14">
        <v>1679.203</v>
      </c>
      <c r="H17" s="14">
        <v>1679.1989000000001</v>
      </c>
      <c r="I17">
        <v>-2.7086521164059723</v>
      </c>
      <c r="J17">
        <v>-155.19433443924038</v>
      </c>
      <c r="K17" s="23">
        <v>-5.4999999701976776</v>
      </c>
      <c r="L17" s="25">
        <f t="shared" si="0"/>
        <v>5.4999999701976776</v>
      </c>
      <c r="M17" s="23">
        <v>-11.900000041350722</v>
      </c>
      <c r="N17" s="25">
        <f t="shared" si="0"/>
        <v>11.900000041350722</v>
      </c>
      <c r="O17">
        <v>2.7000000000043656</v>
      </c>
      <c r="P17" s="25">
        <f t="shared" ref="P17" si="16">ABS(O17)</f>
        <v>2.7000000000043656</v>
      </c>
      <c r="Q17" s="20">
        <v>13.109538537123328</v>
      </c>
      <c r="R17">
        <v>17</v>
      </c>
      <c r="S17">
        <v>17</v>
      </c>
      <c r="T17">
        <v>6.1000000000000004E-3</v>
      </c>
      <c r="U17">
        <v>1.0999999999999999E-2</v>
      </c>
      <c r="V17">
        <v>9.1999999999999998E-3</v>
      </c>
      <c r="W17" s="29">
        <f>SQRT(1/((T17)^{-2}+(U17)^{-2}))</f>
        <v>5.3346453782964817E-3</v>
      </c>
      <c r="X17" s="29">
        <f t="shared" si="2"/>
        <v>1.2578155667664476E-2</v>
      </c>
      <c r="Y17" s="23">
        <f>(MAX(T17,'3-11-12-19_B'!J17))*1000</f>
        <v>6.1000000000000005</v>
      </c>
      <c r="Z17" s="23">
        <f>(MAX(U17,'3-11-12-19_B'!K17))*1000</f>
        <v>11</v>
      </c>
      <c r="AA17" s="23">
        <f>(MAX(W17,'3-11-12-19_B'!M17))*1000</f>
        <v>5.3346453782964813</v>
      </c>
      <c r="AB17" s="23">
        <f>(MAX(V17,'3-11-12-19_B'!L17))*1000</f>
        <v>9.1999999999999993</v>
      </c>
    </row>
    <row r="18" spans="1:28" x14ac:dyDescent="0.25">
      <c r="A18" t="s">
        <v>130</v>
      </c>
      <c r="B18" s="5">
        <v>43621</v>
      </c>
      <c r="C18" s="13">
        <v>38.495794635000003</v>
      </c>
      <c r="D18" s="13">
        <v>-112.87826548699999</v>
      </c>
      <c r="E18" s="14">
        <v>4262498.0928999996</v>
      </c>
      <c r="F18" s="14">
        <v>336203.2769</v>
      </c>
      <c r="G18" s="14">
        <v>1731.1277</v>
      </c>
      <c r="H18" s="14">
        <v>1731.1217999999999</v>
      </c>
      <c r="I18">
        <v>-2.4625872828320121</v>
      </c>
      <c r="J18">
        <v>-141.09585798886346</v>
      </c>
      <c r="K18" s="23">
        <v>-4.6000005677342415</v>
      </c>
      <c r="L18" s="25">
        <f t="shared" si="0"/>
        <v>4.6000005677342415</v>
      </c>
      <c r="M18" s="23">
        <v>-5.6999999796971679</v>
      </c>
      <c r="N18" s="25">
        <f t="shared" si="0"/>
        <v>5.6999999796971679</v>
      </c>
      <c r="O18">
        <v>-9.1000000002168235</v>
      </c>
      <c r="P18" s="25">
        <f t="shared" ref="P18" si="17">ABS(O18)</f>
        <v>9.1000000002168235</v>
      </c>
      <c r="Q18" s="20">
        <v>7.3246163716404329</v>
      </c>
      <c r="R18">
        <v>14</v>
      </c>
      <c r="S18">
        <v>14</v>
      </c>
      <c r="T18">
        <v>7.7000000000000002E-3</v>
      </c>
      <c r="U18">
        <v>1.5599999999999999E-2</v>
      </c>
      <c r="V18">
        <v>1.2999999999999999E-2</v>
      </c>
      <c r="W18" s="29">
        <f>SQRT(1/((T18)^{-2}+(U18)^{-2}))</f>
        <v>6.9047027122120016E-3</v>
      </c>
      <c r="X18" s="29">
        <f t="shared" si="2"/>
        <v>1.739683879329805E-2</v>
      </c>
      <c r="Y18" s="23">
        <f>(MAX(T18,'3-11-12-19_B'!J18))*1000</f>
        <v>7.7</v>
      </c>
      <c r="Z18" s="23">
        <f>(MAX(U18,'3-11-12-19_B'!K18))*1000</f>
        <v>15.6</v>
      </c>
      <c r="AA18" s="23">
        <f>(MAX(W18,'3-11-12-19_B'!M18))*1000</f>
        <v>6.9047027122120017</v>
      </c>
      <c r="AB18" s="23">
        <f>(MAX(V18,'3-11-12-19_B'!L18))*1000</f>
        <v>13</v>
      </c>
    </row>
    <row r="19" spans="1:28" x14ac:dyDescent="0.25">
      <c r="A19" t="s">
        <v>131</v>
      </c>
      <c r="B19" s="5">
        <v>43622</v>
      </c>
      <c r="C19" s="13">
        <v>38.493625919999999</v>
      </c>
      <c r="D19" s="13">
        <v>-112.866939926</v>
      </c>
      <c r="E19" s="14">
        <v>4262237.2328000003</v>
      </c>
      <c r="F19" s="14">
        <v>337186.45860000001</v>
      </c>
      <c r="G19" s="14">
        <v>1792.9332999999999</v>
      </c>
      <c r="H19" s="14">
        <v>1792.9314999999999</v>
      </c>
      <c r="I19">
        <v>-1.9756881409572138</v>
      </c>
      <c r="J19">
        <v>-113.19859211089603</v>
      </c>
      <c r="K19" s="23">
        <v>-6.2999995425343513</v>
      </c>
      <c r="L19" s="25">
        <f t="shared" si="0"/>
        <v>6.2999995425343513</v>
      </c>
      <c r="M19" s="23">
        <v>-2.7000000118277967</v>
      </c>
      <c r="N19" s="25">
        <f t="shared" si="0"/>
        <v>2.7000000118277967</v>
      </c>
      <c r="O19">
        <v>-6.5000000001873559</v>
      </c>
      <c r="P19" s="25">
        <f t="shared" ref="P19" si="18">ABS(O19)</f>
        <v>6.5000000001873559</v>
      </c>
      <c r="Q19" s="20">
        <v>6.8541953794594397</v>
      </c>
      <c r="R19">
        <v>16</v>
      </c>
      <c r="S19">
        <v>17</v>
      </c>
      <c r="T19">
        <v>6.6E-3</v>
      </c>
      <c r="U19">
        <v>1.23E-2</v>
      </c>
      <c r="V19">
        <v>1.01E-2</v>
      </c>
      <c r="W19" s="29">
        <f>SQRT(1/((T19)^{-2}+(U19)^{-2}))</f>
        <v>5.8156577692195406E-3</v>
      </c>
      <c r="X19" s="29">
        <f t="shared" si="2"/>
        <v>1.395886814895821E-2</v>
      </c>
      <c r="Y19" s="23">
        <f>(MAX(T19,'3-11-12-19_B'!J19))*1000</f>
        <v>6.6</v>
      </c>
      <c r="Z19" s="23">
        <f>(MAX(U19,'3-11-12-19_B'!K19))*1000</f>
        <v>12.3</v>
      </c>
      <c r="AA19" s="23">
        <f>(MAX(W19,'3-11-12-19_B'!M19))*1000</f>
        <v>5.8156577692195404</v>
      </c>
      <c r="AB19" s="23">
        <f>(MAX(V19,'3-11-12-19_B'!L19))*1000</f>
        <v>10.1</v>
      </c>
    </row>
    <row r="20" spans="1:28" x14ac:dyDescent="0.25">
      <c r="A20" t="s">
        <v>132</v>
      </c>
      <c r="B20" s="5">
        <v>43621</v>
      </c>
      <c r="C20" s="13">
        <v>38.488516746999998</v>
      </c>
      <c r="D20" s="13">
        <v>-112.893162821</v>
      </c>
      <c r="E20" s="14">
        <v>4261716.7980000004</v>
      </c>
      <c r="F20" s="14">
        <v>334886.97749999998</v>
      </c>
      <c r="G20" s="14">
        <v>1683.2094</v>
      </c>
      <c r="H20" s="14">
        <v>1683.2049</v>
      </c>
      <c r="I20">
        <v>-2.7008418158111049</v>
      </c>
      <c r="J20">
        <v>-154.74683717842598</v>
      </c>
      <c r="K20" s="23">
        <v>-4.999999888241291</v>
      </c>
      <c r="L20" s="25">
        <f t="shared" si="0"/>
        <v>4.999999888241291</v>
      </c>
      <c r="M20" s="23">
        <v>-10.600000037811697</v>
      </c>
      <c r="N20" s="25">
        <f t="shared" si="0"/>
        <v>10.600000037811697</v>
      </c>
      <c r="O20">
        <v>17.200000000002547</v>
      </c>
      <c r="P20" s="25">
        <f t="shared" ref="P20" si="19">ABS(O20)</f>
        <v>17.200000000002547</v>
      </c>
      <c r="Q20" s="20">
        <v>11.720068245706631</v>
      </c>
      <c r="R20">
        <v>15</v>
      </c>
      <c r="S20">
        <v>15</v>
      </c>
      <c r="T20">
        <v>1.0500000000000001E-2</v>
      </c>
      <c r="U20">
        <v>1.89E-2</v>
      </c>
      <c r="V20">
        <v>1.6299999999999999E-2</v>
      </c>
      <c r="W20" s="29">
        <f>SQRT(1/((T20)^{-2}+(U20)^{-2}))</f>
        <v>9.1786513992761463E-3</v>
      </c>
      <c r="X20" s="29">
        <f t="shared" si="2"/>
        <v>2.1620823296072702E-2</v>
      </c>
      <c r="Y20" s="23">
        <f>(MAX(T20,'3-11-12-19_B'!J20))*1000</f>
        <v>10.5</v>
      </c>
      <c r="Z20" s="23">
        <f>(MAX(U20,'3-11-12-19_B'!K20))*1000</f>
        <v>18.899999999999999</v>
      </c>
      <c r="AA20" s="23">
        <f>(MAX(W20,'3-11-12-19_B'!M20))*1000</f>
        <v>9.1786513992761467</v>
      </c>
      <c r="AB20" s="23">
        <f>(MAX(V20,'3-11-12-19_B'!L20))*1000</f>
        <v>16.299999999999997</v>
      </c>
    </row>
    <row r="21" spans="1:28" x14ac:dyDescent="0.25">
      <c r="A21" t="s">
        <v>133</v>
      </c>
      <c r="B21" s="5">
        <v>43622</v>
      </c>
      <c r="C21" s="13">
        <v>38.487775307</v>
      </c>
      <c r="D21" s="13">
        <v>-112.869599255</v>
      </c>
      <c r="E21" s="14">
        <v>4261592.4594999999</v>
      </c>
      <c r="F21" s="14">
        <v>336941.2512</v>
      </c>
      <c r="G21" s="14">
        <v>1786.6891000000001</v>
      </c>
      <c r="H21" s="14">
        <v>1786.6848</v>
      </c>
      <c r="I21">
        <v>3.0750244479611157</v>
      </c>
      <c r="J21">
        <v>176.18592276771778</v>
      </c>
      <c r="K21" s="23">
        <v>0.40000025182962418</v>
      </c>
      <c r="L21" s="25">
        <f t="shared" si="0"/>
        <v>0.40000025182962418</v>
      </c>
      <c r="M21" s="23">
        <v>-5.9999999939464033</v>
      </c>
      <c r="N21" s="25">
        <f t="shared" si="0"/>
        <v>5.9999999939464033</v>
      </c>
      <c r="O21">
        <v>-1.8999999999778083</v>
      </c>
      <c r="P21" s="25">
        <f t="shared" ref="P21" si="20">ABS(O21)</f>
        <v>1.8999999999778083</v>
      </c>
      <c r="Q21" s="20">
        <v>6.0133185620604364</v>
      </c>
      <c r="R21">
        <v>16</v>
      </c>
      <c r="S21">
        <v>16</v>
      </c>
      <c r="T21">
        <v>7.0000000000000001E-3</v>
      </c>
      <c r="U21">
        <v>1.3100000000000001E-2</v>
      </c>
      <c r="V21">
        <v>1.0800000000000001E-2</v>
      </c>
      <c r="W21" s="29">
        <f>SQRT(1/((T21)^{-2}+(U21)^{-2}))</f>
        <v>6.1738594494317092E-3</v>
      </c>
      <c r="X21" s="29">
        <f t="shared" si="2"/>
        <v>1.4852945835759317E-2</v>
      </c>
      <c r="Y21" s="23">
        <f>(MAX(T21,'3-11-12-19_B'!J21))*1000</f>
        <v>7</v>
      </c>
      <c r="Z21" s="23">
        <f>(MAX(U21,'3-11-12-19_B'!K21))*1000</f>
        <v>13.100000000000001</v>
      </c>
      <c r="AA21" s="23">
        <f>(MAX(W21,'3-11-12-19_B'!M21))*1000</f>
        <v>6.1738594494317089</v>
      </c>
      <c r="AB21" s="23">
        <f>(MAX(V21,'3-11-12-19_B'!L21))*1000</f>
        <v>10.8</v>
      </c>
    </row>
    <row r="23" spans="1:28" x14ac:dyDescent="0.25">
      <c r="A23" t="s">
        <v>135</v>
      </c>
      <c r="J23" t="s">
        <v>112</v>
      </c>
      <c r="O23">
        <f t="array" ref="O23">INDEX(O2:O21,MATCH(MIN(ABS(O2:O21)),ABS(O2:O21),0))</f>
        <v>-0.90000000000145519</v>
      </c>
      <c r="S23" t="s">
        <v>110</v>
      </c>
      <c r="T23" s="15">
        <f>MIN(T2:T21)</f>
        <v>5.1000000000000004E-3</v>
      </c>
      <c r="U23" s="15">
        <f t="shared" ref="U23:V23" si="21">MIN(U2:U21)</f>
        <v>8.5000000000000006E-3</v>
      </c>
      <c r="V23" s="15">
        <f t="shared" si="21"/>
        <v>7.7999999999999996E-3</v>
      </c>
      <c r="W23" s="15"/>
      <c r="X23" s="15"/>
    </row>
    <row r="24" spans="1:28" x14ac:dyDescent="0.25">
      <c r="J24" t="s">
        <v>111</v>
      </c>
      <c r="O24">
        <f>IF(ABS(MIN(O2:O21))&gt;MAX(O2:O21),MIN(O2:O21),MAX(O2:O21))</f>
        <v>47.300000000177533</v>
      </c>
      <c r="S24" t="s">
        <v>109</v>
      </c>
      <c r="T24" s="15">
        <f>MAX(T2:T21)</f>
        <v>1.3899999999999999E-2</v>
      </c>
      <c r="U24" s="15">
        <f t="shared" ref="U24:V24" si="22">MAX(U2:U21)</f>
        <v>2.6800000000000001E-2</v>
      </c>
      <c r="V24" s="15">
        <f t="shared" si="22"/>
        <v>2.5899999999999999E-2</v>
      </c>
      <c r="W24" s="15"/>
      <c r="X24" s="15"/>
    </row>
    <row r="26" spans="1:28" x14ac:dyDescent="0.25">
      <c r="S26" t="s">
        <v>113</v>
      </c>
      <c r="T26">
        <f>COUNTIF(T2:T21,T23)</f>
        <v>1</v>
      </c>
      <c r="U26">
        <f t="shared" ref="U26" si="23">COUNTIF(U2:U21,U23)</f>
        <v>2</v>
      </c>
      <c r="V26">
        <f>COUNTIF(V2:V21,V23)</f>
        <v>1</v>
      </c>
    </row>
    <row r="27" spans="1:28" x14ac:dyDescent="0.25">
      <c r="S27" t="s">
        <v>114</v>
      </c>
      <c r="T27">
        <f>COUNTIF(T2:T21,T24)</f>
        <v>1</v>
      </c>
      <c r="U27">
        <f t="shared" ref="U27" si="24">COUNTIF(U2:U21,U24)</f>
        <v>1</v>
      </c>
      <c r="V27">
        <f>COUNTIF(V2:V21,V24)</f>
        <v>1</v>
      </c>
    </row>
    <row r="28" spans="1:28" x14ac:dyDescent="0.25">
      <c r="A28" s="31"/>
      <c r="B28" s="31"/>
    </row>
    <row r="29" spans="1:28" x14ac:dyDescent="0.25">
      <c r="A29" s="57" t="s">
        <v>206</v>
      </c>
      <c r="B29" s="58" t="s">
        <v>152</v>
      </c>
      <c r="C29" s="58" t="s">
        <v>1</v>
      </c>
      <c r="D29" s="59" t="s">
        <v>207</v>
      </c>
      <c r="E29" s="59" t="s">
        <v>208</v>
      </c>
      <c r="F29" s="60" t="s">
        <v>209</v>
      </c>
      <c r="G29" s="60" t="s">
        <v>153</v>
      </c>
      <c r="H29" s="60" t="s">
        <v>154</v>
      </c>
      <c r="I29" s="60" t="s">
        <v>155</v>
      </c>
    </row>
    <row r="30" spans="1:28" x14ac:dyDescent="0.25">
      <c r="A30" s="53" t="s">
        <v>14</v>
      </c>
      <c r="B30" s="54">
        <v>43535</v>
      </c>
      <c r="C30" s="54">
        <f>B2</f>
        <v>43621</v>
      </c>
      <c r="D30" s="55" t="str">
        <f>CONCATENATE(TEXT(ROUND(M2,1),"0.0")," ±",TEXT(ROUND(G30,1),"0.0"))</f>
        <v>0.1 ±8.5</v>
      </c>
      <c r="E30" s="55" t="str">
        <f>CONCATENATE(TEXT(ROUND(K2,1),"0.0")," ±",TEXT(ROUND(H30,1),"0.0"))</f>
        <v>-11.0 ±5.2</v>
      </c>
      <c r="F30" s="55" t="str">
        <f>CONCATENATE(TEXT(ROUND(O2,1),"0.0")," ±",TEXT(ROUND(I30,1),"0.0"))</f>
        <v>45.7 ±8.0</v>
      </c>
      <c r="G30" s="56">
        <f>U2*1000</f>
        <v>8.5</v>
      </c>
      <c r="H30" s="56">
        <f>T2*1000</f>
        <v>5.2</v>
      </c>
      <c r="I30" s="56">
        <f t="shared" ref="I30:I49" si="25">V2*1000</f>
        <v>8</v>
      </c>
    </row>
    <row r="31" spans="1:28" x14ac:dyDescent="0.25">
      <c r="A31" s="53" t="s">
        <v>15</v>
      </c>
      <c r="B31" s="54">
        <v>43535</v>
      </c>
      <c r="C31" s="54">
        <f t="shared" ref="C31:C49" si="26">B3</f>
        <v>43621</v>
      </c>
      <c r="D31" s="55" t="str">
        <f t="shared" ref="D31:D49" si="27">CONCATENATE(TEXT(ROUND(M3,1),"0.0")," ±",TEXT(ROUND(G31,1),"0.0"))</f>
        <v>6.3 ±8.6</v>
      </c>
      <c r="E31" s="55" t="str">
        <f t="shared" ref="E31:E49" si="28">CONCATENATE(TEXT(ROUND(K3,1),"0.0")," ±",TEXT(ROUND(H31,1),"0.0"))</f>
        <v>-15.3 ±5.1</v>
      </c>
      <c r="F31" s="55" t="str">
        <f t="shared" ref="F31:F49" si="29">CONCATENATE(TEXT(ROUND(O3,1),"0.0")," ±",TEXT(ROUND(I31,1),"0.0"))</f>
        <v>38.3 ±8.0</v>
      </c>
      <c r="G31" s="56">
        <f t="shared" ref="G31:G49" si="30">U3*1000</f>
        <v>8.6</v>
      </c>
      <c r="H31" s="56">
        <f t="shared" ref="H31:H49" si="31">T3*1000</f>
        <v>5.1000000000000005</v>
      </c>
      <c r="I31" s="56">
        <f t="shared" si="25"/>
        <v>8</v>
      </c>
    </row>
    <row r="32" spans="1:28" x14ac:dyDescent="0.25">
      <c r="A32" s="53" t="s">
        <v>16</v>
      </c>
      <c r="B32" s="54">
        <v>43535</v>
      </c>
      <c r="C32" s="54">
        <f t="shared" si="26"/>
        <v>43621</v>
      </c>
      <c r="D32" s="55" t="str">
        <f t="shared" si="27"/>
        <v>5.9 ±8.5</v>
      </c>
      <c r="E32" s="55" t="str">
        <f t="shared" si="28"/>
        <v>-10.3 ±5.2</v>
      </c>
      <c r="F32" s="55" t="str">
        <f t="shared" si="29"/>
        <v>35.6 ±8.0</v>
      </c>
      <c r="G32" s="56">
        <f t="shared" si="30"/>
        <v>8.5</v>
      </c>
      <c r="H32" s="56">
        <f t="shared" si="31"/>
        <v>5.2</v>
      </c>
      <c r="I32" s="56">
        <f t="shared" si="25"/>
        <v>8</v>
      </c>
    </row>
    <row r="33" spans="1:9" x14ac:dyDescent="0.25">
      <c r="A33" s="53" t="s">
        <v>17</v>
      </c>
      <c r="B33" s="54">
        <v>43536</v>
      </c>
      <c r="C33" s="54">
        <f t="shared" si="26"/>
        <v>43621</v>
      </c>
      <c r="D33" s="55" t="str">
        <f t="shared" si="27"/>
        <v>-8.6 ±8.8</v>
      </c>
      <c r="E33" s="55" t="str">
        <f t="shared" si="28"/>
        <v>-7.5 ±5.2</v>
      </c>
      <c r="F33" s="55" t="str">
        <f t="shared" si="29"/>
        <v>17.2 ±7.8</v>
      </c>
      <c r="G33" s="56">
        <f t="shared" si="30"/>
        <v>8.8000000000000007</v>
      </c>
      <c r="H33" s="56">
        <f t="shared" si="31"/>
        <v>5.2</v>
      </c>
      <c r="I33" s="56">
        <f t="shared" si="25"/>
        <v>7.8</v>
      </c>
    </row>
    <row r="34" spans="1:9" x14ac:dyDescent="0.25">
      <c r="A34" s="53" t="s">
        <v>18</v>
      </c>
      <c r="B34" s="54">
        <v>43535</v>
      </c>
      <c r="C34" s="54">
        <f t="shared" si="26"/>
        <v>43621</v>
      </c>
      <c r="D34" s="55" t="str">
        <f t="shared" si="27"/>
        <v>12.5 ±9.7</v>
      </c>
      <c r="E34" s="55" t="str">
        <f t="shared" si="28"/>
        <v>-11.1 ±6.0</v>
      </c>
      <c r="F34" s="55" t="str">
        <f t="shared" si="29"/>
        <v>34.3 ±9.1</v>
      </c>
      <c r="G34" s="56">
        <f t="shared" si="30"/>
        <v>9.7000000000000011</v>
      </c>
      <c r="H34" s="56">
        <f t="shared" si="31"/>
        <v>6</v>
      </c>
      <c r="I34" s="56">
        <f t="shared" si="25"/>
        <v>9.1</v>
      </c>
    </row>
    <row r="35" spans="1:9" x14ac:dyDescent="0.25">
      <c r="A35" s="53" t="s">
        <v>19</v>
      </c>
      <c r="B35" s="54">
        <v>43535</v>
      </c>
      <c r="C35" s="54">
        <f t="shared" si="26"/>
        <v>43621</v>
      </c>
      <c r="D35" s="55" t="str">
        <f t="shared" si="27"/>
        <v>-1.8 ±10.7</v>
      </c>
      <c r="E35" s="55" t="str">
        <f t="shared" si="28"/>
        <v>-14.4 ±5.9</v>
      </c>
      <c r="F35" s="55" t="str">
        <f t="shared" si="29"/>
        <v>30.0 ±9.7</v>
      </c>
      <c r="G35" s="56">
        <f t="shared" si="30"/>
        <v>10.7</v>
      </c>
      <c r="H35" s="56">
        <f t="shared" si="31"/>
        <v>5.8999999999999995</v>
      </c>
      <c r="I35" s="56">
        <f t="shared" si="25"/>
        <v>9.7000000000000011</v>
      </c>
    </row>
    <row r="36" spans="1:9" x14ac:dyDescent="0.25">
      <c r="A36" s="53" t="s">
        <v>20</v>
      </c>
      <c r="B36" s="54">
        <v>43535</v>
      </c>
      <c r="C36" s="54">
        <f t="shared" si="26"/>
        <v>43621</v>
      </c>
      <c r="D36" s="55" t="str">
        <f t="shared" si="27"/>
        <v>4.1 ±10.0</v>
      </c>
      <c r="E36" s="55" t="str">
        <f t="shared" si="28"/>
        <v>-9.5 ±5.9</v>
      </c>
      <c r="F36" s="55" t="str">
        <f t="shared" si="29"/>
        <v>47.3 ±9.2</v>
      </c>
      <c r="G36" s="56">
        <f t="shared" si="30"/>
        <v>10</v>
      </c>
      <c r="H36" s="56">
        <f t="shared" si="31"/>
        <v>5.8999999999999995</v>
      </c>
      <c r="I36" s="56">
        <f t="shared" si="25"/>
        <v>9.1999999999999993</v>
      </c>
    </row>
    <row r="37" spans="1:9" x14ac:dyDescent="0.25">
      <c r="A37" s="53" t="s">
        <v>21</v>
      </c>
      <c r="B37" s="54">
        <v>43536</v>
      </c>
      <c r="C37" s="54">
        <f t="shared" si="26"/>
        <v>43621</v>
      </c>
      <c r="D37" s="55" t="str">
        <f t="shared" si="27"/>
        <v>2.7 ±10.1</v>
      </c>
      <c r="E37" s="55" t="str">
        <f t="shared" si="28"/>
        <v>-7.0 ±6.2</v>
      </c>
      <c r="F37" s="55" t="str">
        <f t="shared" si="29"/>
        <v>14.8 ±9.2</v>
      </c>
      <c r="G37" s="56">
        <f t="shared" si="30"/>
        <v>10.1</v>
      </c>
      <c r="H37" s="56">
        <f t="shared" si="31"/>
        <v>6.2</v>
      </c>
      <c r="I37" s="56">
        <f t="shared" si="25"/>
        <v>9.1999999999999993</v>
      </c>
    </row>
    <row r="38" spans="1:9" x14ac:dyDescent="0.25">
      <c r="A38" s="53" t="s">
        <v>22</v>
      </c>
      <c r="B38" s="54">
        <v>43536</v>
      </c>
      <c r="C38" s="54">
        <f t="shared" si="26"/>
        <v>43621</v>
      </c>
      <c r="D38" s="55" t="str">
        <f t="shared" si="27"/>
        <v>-6.7 ±16.8</v>
      </c>
      <c r="E38" s="55" t="str">
        <f t="shared" si="28"/>
        <v>-6.0 ±8.2</v>
      </c>
      <c r="F38" s="55" t="str">
        <f t="shared" si="29"/>
        <v>-6.7 ±13.8</v>
      </c>
      <c r="G38" s="56">
        <f t="shared" si="30"/>
        <v>16.8</v>
      </c>
      <c r="H38" s="56">
        <f t="shared" si="31"/>
        <v>8.2000000000000011</v>
      </c>
      <c r="I38" s="56">
        <f t="shared" si="25"/>
        <v>13.799999999999999</v>
      </c>
    </row>
    <row r="39" spans="1:9" x14ac:dyDescent="0.25">
      <c r="A39" s="53" t="s">
        <v>23</v>
      </c>
      <c r="B39" s="54">
        <v>43535</v>
      </c>
      <c r="C39" s="54">
        <f t="shared" si="26"/>
        <v>43621</v>
      </c>
      <c r="D39" s="55" t="str">
        <f t="shared" si="27"/>
        <v>-1.3 ±9.1</v>
      </c>
      <c r="E39" s="55" t="str">
        <f t="shared" si="28"/>
        <v>-8.7 ±5.6</v>
      </c>
      <c r="F39" s="55" t="str">
        <f t="shared" si="29"/>
        <v>27.3 ±8.2</v>
      </c>
      <c r="G39" s="56">
        <f t="shared" si="30"/>
        <v>9.1</v>
      </c>
      <c r="H39" s="56">
        <f t="shared" si="31"/>
        <v>5.6</v>
      </c>
      <c r="I39" s="56">
        <f t="shared" si="25"/>
        <v>8.2000000000000011</v>
      </c>
    </row>
    <row r="40" spans="1:9" x14ac:dyDescent="0.25">
      <c r="A40" s="53" t="s">
        <v>24</v>
      </c>
      <c r="B40" s="54">
        <v>43536</v>
      </c>
      <c r="C40" s="54">
        <f t="shared" si="26"/>
        <v>43621</v>
      </c>
      <c r="D40" s="55" t="str">
        <f t="shared" si="27"/>
        <v>-8.8 ±10.9</v>
      </c>
      <c r="E40" s="55" t="str">
        <f t="shared" si="28"/>
        <v>-4.4 ±6.0</v>
      </c>
      <c r="F40" s="55" t="str">
        <f t="shared" si="29"/>
        <v>-0.9 ±9.1</v>
      </c>
      <c r="G40" s="56">
        <f t="shared" si="30"/>
        <v>10.9</v>
      </c>
      <c r="H40" s="56">
        <f t="shared" si="31"/>
        <v>6</v>
      </c>
      <c r="I40" s="56">
        <f t="shared" si="25"/>
        <v>9.1</v>
      </c>
    </row>
    <row r="41" spans="1:9" x14ac:dyDescent="0.25">
      <c r="A41" s="53" t="s">
        <v>25</v>
      </c>
      <c r="B41" s="54">
        <v>43536</v>
      </c>
      <c r="C41" s="54">
        <f t="shared" si="26"/>
        <v>43621</v>
      </c>
      <c r="D41" s="55" t="str">
        <f t="shared" si="27"/>
        <v>-1.7 ±10.5</v>
      </c>
      <c r="E41" s="55" t="str">
        <f t="shared" si="28"/>
        <v>-5.4 ±5.8</v>
      </c>
      <c r="F41" s="55" t="str">
        <f t="shared" si="29"/>
        <v>-9.3 ±8.7</v>
      </c>
      <c r="G41" s="56">
        <f t="shared" si="30"/>
        <v>10.5</v>
      </c>
      <c r="H41" s="56">
        <f t="shared" si="31"/>
        <v>5.8</v>
      </c>
      <c r="I41" s="56">
        <f t="shared" si="25"/>
        <v>8.6999999999999993</v>
      </c>
    </row>
    <row r="42" spans="1:9" x14ac:dyDescent="0.25">
      <c r="A42" s="53" t="s">
        <v>26</v>
      </c>
      <c r="B42" s="54">
        <v>43536</v>
      </c>
      <c r="C42" s="54">
        <f t="shared" si="26"/>
        <v>43622</v>
      </c>
      <c r="D42" s="55" t="str">
        <f t="shared" si="27"/>
        <v>-3.3 ±13.4</v>
      </c>
      <c r="E42" s="55" t="str">
        <f t="shared" si="28"/>
        <v>-5.9 ±7.4</v>
      </c>
      <c r="F42" s="55" t="str">
        <f t="shared" si="29"/>
        <v>-5.1 ±11.0</v>
      </c>
      <c r="G42" s="56">
        <f t="shared" si="30"/>
        <v>13.4</v>
      </c>
      <c r="H42" s="56">
        <f t="shared" si="31"/>
        <v>7.4</v>
      </c>
      <c r="I42" s="56">
        <f t="shared" si="25"/>
        <v>11</v>
      </c>
    </row>
    <row r="43" spans="1:9" x14ac:dyDescent="0.25">
      <c r="A43" s="53" t="s">
        <v>27</v>
      </c>
      <c r="B43" s="54">
        <v>43535</v>
      </c>
      <c r="C43" s="54">
        <f t="shared" si="26"/>
        <v>43621</v>
      </c>
      <c r="D43" s="55" t="str">
        <f t="shared" si="27"/>
        <v>2.7 ±26.8</v>
      </c>
      <c r="E43" s="55" t="str">
        <f t="shared" si="28"/>
        <v>-12.9 ±13.9</v>
      </c>
      <c r="F43" s="55" t="str">
        <f t="shared" si="29"/>
        <v>6.6 ±25.9</v>
      </c>
      <c r="G43" s="56">
        <f t="shared" si="30"/>
        <v>26.8</v>
      </c>
      <c r="H43" s="56">
        <f t="shared" si="31"/>
        <v>13.899999999999999</v>
      </c>
      <c r="I43" s="56">
        <f t="shared" si="25"/>
        <v>25.9</v>
      </c>
    </row>
    <row r="44" spans="1:9" x14ac:dyDescent="0.25">
      <c r="A44" s="53" t="s">
        <v>28</v>
      </c>
      <c r="B44" s="54">
        <v>43535</v>
      </c>
      <c r="C44" s="54">
        <f t="shared" si="26"/>
        <v>43621</v>
      </c>
      <c r="D44" s="55" t="str">
        <f t="shared" si="27"/>
        <v>-12.4 ±21.4</v>
      </c>
      <c r="E44" s="55" t="str">
        <f t="shared" si="28"/>
        <v>-10.3 ±9.4</v>
      </c>
      <c r="F44" s="55" t="str">
        <f t="shared" si="29"/>
        <v>12.5 ±16.8</v>
      </c>
      <c r="G44" s="56">
        <f t="shared" si="30"/>
        <v>21.4</v>
      </c>
      <c r="H44" s="56">
        <f t="shared" si="31"/>
        <v>9.4</v>
      </c>
      <c r="I44" s="56">
        <f t="shared" si="25"/>
        <v>16.8</v>
      </c>
    </row>
    <row r="45" spans="1:9" x14ac:dyDescent="0.25">
      <c r="A45" s="53" t="s">
        <v>29</v>
      </c>
      <c r="B45" s="54">
        <v>43535</v>
      </c>
      <c r="C45" s="54">
        <f t="shared" si="26"/>
        <v>43621</v>
      </c>
      <c r="D45" s="55" t="str">
        <f t="shared" si="27"/>
        <v>-11.9 ±11.0</v>
      </c>
      <c r="E45" s="55" t="str">
        <f t="shared" si="28"/>
        <v>-5.5 ±6.1</v>
      </c>
      <c r="F45" s="55" t="str">
        <f t="shared" si="29"/>
        <v>2.7 ±9.2</v>
      </c>
      <c r="G45" s="56">
        <f t="shared" si="30"/>
        <v>11</v>
      </c>
      <c r="H45" s="56">
        <f t="shared" si="31"/>
        <v>6.1000000000000005</v>
      </c>
      <c r="I45" s="56">
        <f t="shared" si="25"/>
        <v>9.1999999999999993</v>
      </c>
    </row>
    <row r="46" spans="1:9" x14ac:dyDescent="0.25">
      <c r="A46" s="53" t="s">
        <v>30</v>
      </c>
      <c r="B46" s="54">
        <v>43535</v>
      </c>
      <c r="C46" s="54">
        <f t="shared" si="26"/>
        <v>43621</v>
      </c>
      <c r="D46" s="55" t="str">
        <f t="shared" si="27"/>
        <v>-5.7 ±15.6</v>
      </c>
      <c r="E46" s="55" t="str">
        <f t="shared" si="28"/>
        <v>-4.6 ±7.7</v>
      </c>
      <c r="F46" s="55" t="str">
        <f t="shared" si="29"/>
        <v>-9.1 ±13.0</v>
      </c>
      <c r="G46" s="56">
        <f t="shared" si="30"/>
        <v>15.6</v>
      </c>
      <c r="H46" s="56">
        <f t="shared" si="31"/>
        <v>7.7</v>
      </c>
      <c r="I46" s="56">
        <f t="shared" si="25"/>
        <v>13</v>
      </c>
    </row>
    <row r="47" spans="1:9" x14ac:dyDescent="0.25">
      <c r="A47" s="53" t="s">
        <v>31</v>
      </c>
      <c r="B47" s="54">
        <v>43536</v>
      </c>
      <c r="C47" s="54">
        <f t="shared" si="26"/>
        <v>43622</v>
      </c>
      <c r="D47" s="55" t="str">
        <f t="shared" si="27"/>
        <v>-2.7 ±12.3</v>
      </c>
      <c r="E47" s="55" t="str">
        <f t="shared" si="28"/>
        <v>-6.3 ±6.6</v>
      </c>
      <c r="F47" s="55" t="str">
        <f t="shared" si="29"/>
        <v>-6.5 ±10.1</v>
      </c>
      <c r="G47" s="56">
        <f t="shared" si="30"/>
        <v>12.3</v>
      </c>
      <c r="H47" s="56">
        <f t="shared" si="31"/>
        <v>6.6</v>
      </c>
      <c r="I47" s="56">
        <f t="shared" si="25"/>
        <v>10.1</v>
      </c>
    </row>
    <row r="48" spans="1:9" x14ac:dyDescent="0.25">
      <c r="A48" s="53" t="s">
        <v>32</v>
      </c>
      <c r="B48" s="54">
        <v>43535</v>
      </c>
      <c r="C48" s="54">
        <f t="shared" si="26"/>
        <v>43621</v>
      </c>
      <c r="D48" s="55" t="str">
        <f t="shared" si="27"/>
        <v>-10.6 ±18.9</v>
      </c>
      <c r="E48" s="55" t="str">
        <f t="shared" si="28"/>
        <v>-5.0 ±10.5</v>
      </c>
      <c r="F48" s="55" t="str">
        <f t="shared" si="29"/>
        <v>17.2 ±16.3</v>
      </c>
      <c r="G48" s="56">
        <f t="shared" si="30"/>
        <v>18.899999999999999</v>
      </c>
      <c r="H48" s="56">
        <f t="shared" si="31"/>
        <v>10.5</v>
      </c>
      <c r="I48" s="56">
        <f t="shared" si="25"/>
        <v>16.299999999999997</v>
      </c>
    </row>
    <row r="49" spans="1:9" x14ac:dyDescent="0.25">
      <c r="A49" s="53" t="s">
        <v>33</v>
      </c>
      <c r="B49" s="54">
        <v>43536</v>
      </c>
      <c r="C49" s="54">
        <f t="shared" si="26"/>
        <v>43622</v>
      </c>
      <c r="D49" s="55" t="str">
        <f t="shared" si="27"/>
        <v>-6.0 ±13.1</v>
      </c>
      <c r="E49" s="55" t="str">
        <f t="shared" si="28"/>
        <v>0.4 ±7.0</v>
      </c>
      <c r="F49" s="55" t="str">
        <f t="shared" si="29"/>
        <v>-1.9 ±10.8</v>
      </c>
      <c r="G49" s="56">
        <f t="shared" si="30"/>
        <v>13.100000000000001</v>
      </c>
      <c r="H49" s="56">
        <f t="shared" si="31"/>
        <v>7</v>
      </c>
      <c r="I49" s="56">
        <f t="shared" si="25"/>
        <v>10.8</v>
      </c>
    </row>
  </sheetData>
  <pageMargins left="0.7" right="0.7" top="0.75" bottom="0.75" header="0.3" footer="0.3"/>
  <pageSetup orientation="portrait" r:id="rId1"/>
  <ignoredErrors>
    <ignoredError sqref="E30:E49" formula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F77A-D9E4-4126-8724-5A9BB6AE4798}">
  <dimension ref="A1:Y50"/>
  <sheetViews>
    <sheetView tabSelected="1" topLeftCell="A21" workbookViewId="0">
      <selection activeCell="K49" sqref="K49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2" bestFit="1" customWidth="1"/>
    <col min="4" max="4" width="12.7109375" bestFit="1" customWidth="1"/>
    <col min="5" max="6" width="12" bestFit="1" customWidth="1"/>
    <col min="7" max="7" width="10" bestFit="1" customWidth="1"/>
    <col min="8" max="8" width="13.140625" style="14" customWidth="1"/>
    <col min="9" max="9" width="13.7109375" customWidth="1"/>
    <col min="11" max="11" width="8.140625" customWidth="1"/>
    <col min="12" max="12" width="9.28515625" customWidth="1"/>
    <col min="13" max="13" width="8" bestFit="1" customWidth="1"/>
    <col min="14" max="14" width="8.7109375" bestFit="1" customWidth="1"/>
    <col min="15" max="15" width="10.28515625" bestFit="1" customWidth="1"/>
    <col min="16" max="16" width="6.7109375" bestFit="1" customWidth="1"/>
    <col min="17" max="17" width="9.5703125" bestFit="1" customWidth="1"/>
    <col min="18" max="18" width="10.5703125" customWidth="1"/>
    <col min="19" max="19" width="8" bestFit="1" customWidth="1"/>
    <col min="20" max="21" width="10.42578125" bestFit="1" customWidth="1"/>
    <col min="22" max="22" width="10.28515625" bestFit="1" customWidth="1"/>
    <col min="23" max="24" width="11.140625" bestFit="1" customWidth="1"/>
  </cols>
  <sheetData>
    <row r="1" spans="1:25" ht="15.75" thickBot="1" x14ac:dyDescent="0.3">
      <c r="A1" s="1" t="s">
        <v>0</v>
      </c>
      <c r="B1" s="2" t="s">
        <v>1</v>
      </c>
      <c r="C1" s="12" t="s">
        <v>80</v>
      </c>
      <c r="D1" s="12" t="s">
        <v>81</v>
      </c>
      <c r="E1" s="17" t="s">
        <v>2</v>
      </c>
      <c r="F1" s="17" t="s">
        <v>3</v>
      </c>
      <c r="G1" s="17" t="s">
        <v>4</v>
      </c>
      <c r="H1" s="21" t="s">
        <v>136</v>
      </c>
      <c r="I1" s="10" t="s">
        <v>6</v>
      </c>
      <c r="J1" s="11" t="s">
        <v>7</v>
      </c>
      <c r="K1" s="28" t="s">
        <v>138</v>
      </c>
      <c r="L1" s="18" t="s">
        <v>148</v>
      </c>
      <c r="M1" s="28" t="s">
        <v>137</v>
      </c>
      <c r="N1" s="18" t="s">
        <v>147</v>
      </c>
      <c r="O1" s="11" t="s">
        <v>79</v>
      </c>
      <c r="P1" s="18" t="s">
        <v>149</v>
      </c>
      <c r="Q1" s="18" t="s">
        <v>142</v>
      </c>
      <c r="R1" s="11" t="s">
        <v>83</v>
      </c>
      <c r="S1" s="11" t="s">
        <v>82</v>
      </c>
      <c r="T1" s="11" t="s">
        <v>145</v>
      </c>
      <c r="U1" s="11" t="s">
        <v>144</v>
      </c>
      <c r="V1" s="11" t="s">
        <v>146</v>
      </c>
      <c r="W1" s="28" t="s">
        <v>140</v>
      </c>
      <c r="X1" s="28" t="s">
        <v>139</v>
      </c>
      <c r="Y1" s="28" t="s">
        <v>141</v>
      </c>
    </row>
    <row r="2" spans="1:25" x14ac:dyDescent="0.25">
      <c r="A2" t="s">
        <v>115</v>
      </c>
      <c r="B2" s="5">
        <v>43621</v>
      </c>
      <c r="C2">
        <v>38.513620861</v>
      </c>
      <c r="D2">
        <v>-112.916968568</v>
      </c>
      <c r="E2">
        <v>4264546.6561000003</v>
      </c>
      <c r="F2">
        <v>332867.96189999999</v>
      </c>
      <c r="G2" s="14">
        <v>1584.047</v>
      </c>
      <c r="H2" s="14">
        <v>1584.0409253600001</v>
      </c>
      <c r="I2">
        <v>-1.5617056676488215</v>
      </c>
      <c r="J2">
        <v>-89.479143597937892</v>
      </c>
      <c r="K2" s="23">
        <v>-10.999999940395355</v>
      </c>
      <c r="L2" s="25">
        <f t="shared" ref="L2:L21" si="0">ABS(K2)</f>
        <v>10.999999940395355</v>
      </c>
      <c r="M2" s="23">
        <v>0.10000000474974513</v>
      </c>
      <c r="N2" s="25">
        <f>ABS(M2)</f>
        <v>0.10000000474974513</v>
      </c>
      <c r="O2" s="23">
        <v>26.725360000000364</v>
      </c>
      <c r="P2" s="25">
        <f>ABS(O2)</f>
        <v>26.725360000000364</v>
      </c>
      <c r="Q2" s="41">
        <v>11.000454476504494</v>
      </c>
      <c r="R2">
        <v>12</v>
      </c>
      <c r="S2">
        <v>14</v>
      </c>
      <c r="T2">
        <v>5.7000000000000002E-3</v>
      </c>
      <c r="U2">
        <v>9.4000000000000004E-3</v>
      </c>
      <c r="V2">
        <v>8.8000000000000005E-3</v>
      </c>
      <c r="W2" s="23">
        <f>(MAX(T2,'3-11-12-19_B'!J2))*1000</f>
        <v>5.7</v>
      </c>
      <c r="X2" s="23">
        <f>(MAX(U2,'3-11-12-19_B'!K2))*1000</f>
        <v>9.4</v>
      </c>
      <c r="Y2" s="23">
        <f>(MAX(V2,'3-11-12-19_B'!L2))*1000</f>
        <v>8.8000000000000007</v>
      </c>
    </row>
    <row r="3" spans="1:25" x14ac:dyDescent="0.25">
      <c r="A3" t="s">
        <v>116</v>
      </c>
      <c r="B3" s="5">
        <v>43621</v>
      </c>
      <c r="C3">
        <v>38.514039130999997</v>
      </c>
      <c r="D3">
        <v>-112.896964669</v>
      </c>
      <c r="E3">
        <v>4264556.9151999997</v>
      </c>
      <c r="F3">
        <v>334613.68</v>
      </c>
      <c r="G3" s="14">
        <v>1630.5789</v>
      </c>
      <c r="H3" s="14">
        <v>1630.57313688</v>
      </c>
      <c r="I3">
        <v>-1.1778752431449306</v>
      </c>
      <c r="J3">
        <v>-67.487280225150172</v>
      </c>
      <c r="K3" s="23">
        <v>-15.200000256299973</v>
      </c>
      <c r="L3" s="25">
        <f t="shared" si="0"/>
        <v>15.200000256299973</v>
      </c>
      <c r="M3" s="23">
        <v>6.3000000081956387</v>
      </c>
      <c r="N3" s="25">
        <f t="shared" ref="N3:N21" si="1">ABS(M3)</f>
        <v>6.3000000081956387</v>
      </c>
      <c r="O3" s="23">
        <v>20.836879999933444</v>
      </c>
      <c r="P3" s="25">
        <f t="shared" ref="P3:P21" si="2">ABS(O3)</f>
        <v>20.836879999933444</v>
      </c>
      <c r="Q3" s="41">
        <v>16.453875163461774</v>
      </c>
      <c r="R3">
        <v>12</v>
      </c>
      <c r="S3">
        <v>12</v>
      </c>
      <c r="T3">
        <v>5.5999999999999999E-3</v>
      </c>
      <c r="U3">
        <v>9.4999999999999998E-3</v>
      </c>
      <c r="V3">
        <v>8.8999999999999999E-3</v>
      </c>
      <c r="W3" s="23">
        <f>(MAX(T3,'3-11-12-19_B'!J3))*1000</f>
        <v>5.6</v>
      </c>
      <c r="X3" s="23">
        <f>(MAX(U3,'3-11-12-19_B'!K3))*1000</f>
        <v>9.5</v>
      </c>
      <c r="Y3" s="23">
        <f>(MAX(V3,'3-11-12-19_B'!L3))*1000</f>
        <v>8.9</v>
      </c>
    </row>
    <row r="4" spans="1:25" x14ac:dyDescent="0.25">
      <c r="A4" t="s">
        <v>117</v>
      </c>
      <c r="B4" s="5">
        <v>43621</v>
      </c>
      <c r="C4">
        <v>38.513138521000002</v>
      </c>
      <c r="D4">
        <v>-112.88003955799999</v>
      </c>
      <c r="E4">
        <v>4264426.6267999997</v>
      </c>
      <c r="F4">
        <v>336087.84970000002</v>
      </c>
      <c r="G4" s="14">
        <v>1700.5929000000001</v>
      </c>
      <c r="H4" s="14">
        <v>1700.5873776000001</v>
      </c>
      <c r="I4">
        <v>-1.0506052856826984</v>
      </c>
      <c r="J4">
        <v>-60.195248803754751</v>
      </c>
      <c r="K4" s="23">
        <v>-10.300000198185444</v>
      </c>
      <c r="L4" s="25">
        <f t="shared" si="0"/>
        <v>10.300000198185444</v>
      </c>
      <c r="M4" s="23">
        <v>5.900000047404319</v>
      </c>
      <c r="N4" s="25">
        <f t="shared" si="1"/>
        <v>5.900000047404319</v>
      </c>
      <c r="O4" s="23">
        <v>19.177600000148232</v>
      </c>
      <c r="P4" s="25">
        <f t="shared" si="2"/>
        <v>19.177600000148232</v>
      </c>
      <c r="Q4" s="41">
        <v>11.870130776111575</v>
      </c>
      <c r="R4">
        <v>13</v>
      </c>
      <c r="S4">
        <v>14</v>
      </c>
      <c r="T4">
        <v>5.7999999999999996E-3</v>
      </c>
      <c r="U4">
        <v>9.4000000000000004E-3</v>
      </c>
      <c r="V4">
        <v>8.8000000000000005E-3</v>
      </c>
      <c r="W4" s="23">
        <f>(MAX(T4,'3-11-12-19_B'!J4))*1000</f>
        <v>5.8</v>
      </c>
      <c r="X4" s="23">
        <f>(MAX(U4,'3-11-12-19_B'!K4))*1000</f>
        <v>9.4</v>
      </c>
      <c r="Y4" s="23">
        <f>(MAX(V4,'3-11-12-19_B'!L4))*1000</f>
        <v>8.8000000000000007</v>
      </c>
    </row>
    <row r="5" spans="1:25" x14ac:dyDescent="0.25">
      <c r="A5" t="s">
        <v>118</v>
      </c>
      <c r="B5" s="5">
        <v>43621</v>
      </c>
      <c r="C5">
        <v>38.508181120000003</v>
      </c>
      <c r="D5">
        <v>-112.90513116299999</v>
      </c>
      <c r="E5">
        <v>4263921.3269999996</v>
      </c>
      <c r="F5">
        <v>333887.92560000002</v>
      </c>
      <c r="G5" s="14">
        <v>1615.4788000000001</v>
      </c>
      <c r="H5" s="14">
        <v>1615.4728528000001</v>
      </c>
      <c r="I5">
        <v>-2.4367650027786421</v>
      </c>
      <c r="J5">
        <v>-139.61635032440051</v>
      </c>
      <c r="K5" s="23">
        <v>-7.4000004678964615</v>
      </c>
      <c r="L5" s="25">
        <f t="shared" si="0"/>
        <v>7.4000004678964615</v>
      </c>
      <c r="M5" s="23">
        <v>-8.7000000057742</v>
      </c>
      <c r="N5" s="25">
        <f t="shared" si="1"/>
        <v>8.7000000057742</v>
      </c>
      <c r="O5" s="23">
        <v>-0.14719999990120414</v>
      </c>
      <c r="P5" s="25">
        <f t="shared" si="2"/>
        <v>0.14719999990120414</v>
      </c>
      <c r="Q5" s="41">
        <v>11.421471316136943</v>
      </c>
      <c r="R5">
        <v>14</v>
      </c>
      <c r="S5">
        <v>15</v>
      </c>
      <c r="T5">
        <v>5.7999999999999996E-3</v>
      </c>
      <c r="U5">
        <v>9.7000000000000003E-3</v>
      </c>
      <c r="V5">
        <v>8.6E-3</v>
      </c>
      <c r="W5" s="23">
        <f>(MAX(T5,'3-11-12-19_B'!J5))*1000</f>
        <v>5.8</v>
      </c>
      <c r="X5" s="23">
        <f>(MAX(U5,'3-11-12-19_B'!K5))*1000</f>
        <v>9.7000000000000011</v>
      </c>
      <c r="Y5" s="23">
        <f>(MAX(V5,'3-11-12-19_B'!L5))*1000</f>
        <v>8.6</v>
      </c>
    </row>
    <row r="6" spans="1:25" x14ac:dyDescent="0.25">
      <c r="A6" t="s">
        <v>134</v>
      </c>
      <c r="B6" s="5">
        <v>43621</v>
      </c>
      <c r="C6">
        <v>38.507715114</v>
      </c>
      <c r="D6">
        <v>-112.891249696</v>
      </c>
      <c r="E6">
        <v>4263844.6091</v>
      </c>
      <c r="F6">
        <v>335097.70760000002</v>
      </c>
      <c r="G6" s="14">
        <v>1662.2627</v>
      </c>
      <c r="H6" s="14">
        <v>1662.2554075999999</v>
      </c>
      <c r="I6">
        <v>-0.71770513737447417</v>
      </c>
      <c r="J6">
        <v>-41.121475306414332</v>
      </c>
      <c r="K6" s="23">
        <v>-10.999999940395355</v>
      </c>
      <c r="L6" s="25">
        <f t="shared" si="0"/>
        <v>10.999999940395355</v>
      </c>
      <c r="M6" s="23">
        <v>12.600000016391277</v>
      </c>
      <c r="N6" s="25">
        <f t="shared" si="1"/>
        <v>12.600000016391277</v>
      </c>
      <c r="O6" s="23">
        <v>18.507599999793456</v>
      </c>
      <c r="P6" s="25">
        <f t="shared" si="2"/>
        <v>18.507599999793456</v>
      </c>
      <c r="Q6" s="41">
        <v>16.726027594792434</v>
      </c>
      <c r="R6">
        <v>12</v>
      </c>
      <c r="S6">
        <v>15</v>
      </c>
      <c r="T6">
        <v>6.6E-3</v>
      </c>
      <c r="U6">
        <v>1.0699999999999999E-2</v>
      </c>
      <c r="V6">
        <v>0.01</v>
      </c>
      <c r="W6" s="23">
        <f>(MAX(T6,'3-11-12-19_B'!J6))*1000</f>
        <v>6.6</v>
      </c>
      <c r="X6" s="23">
        <f>(MAX(U6,'3-11-12-19_B'!K6))*1000</f>
        <v>10.7</v>
      </c>
      <c r="Y6" s="23">
        <f>(MAX(V6,'3-11-12-19_B'!L6))*1000</f>
        <v>10</v>
      </c>
    </row>
    <row r="7" spans="1:25" x14ac:dyDescent="0.25">
      <c r="A7" t="s">
        <v>119</v>
      </c>
      <c r="B7" s="5">
        <v>43621</v>
      </c>
      <c r="C7">
        <v>38.507448369000002</v>
      </c>
      <c r="D7">
        <v>-112.88035039099999</v>
      </c>
      <c r="E7">
        <v>4263795.5073999995</v>
      </c>
      <c r="F7">
        <v>336047.82579999999</v>
      </c>
      <c r="G7" s="14">
        <v>1707.6846</v>
      </c>
      <c r="H7" s="14">
        <v>1707.6764049000001</v>
      </c>
      <c r="I7">
        <v>-1.6960119008070385</v>
      </c>
      <c r="J7">
        <v>-97.174323920203719</v>
      </c>
      <c r="K7" s="23">
        <v>-14.300000853836536</v>
      </c>
      <c r="L7" s="25">
        <f t="shared" si="0"/>
        <v>14.300000853836536</v>
      </c>
      <c r="M7" s="23">
        <v>-1.8000000272877514</v>
      </c>
      <c r="N7" s="25">
        <f t="shared" si="1"/>
        <v>1.8000000272877514</v>
      </c>
      <c r="O7" s="23">
        <v>13.204900000118869</v>
      </c>
      <c r="P7" s="25">
        <f t="shared" si="2"/>
        <v>13.204900000118869</v>
      </c>
      <c r="Q7" s="41">
        <v>14.412842346947446</v>
      </c>
      <c r="R7">
        <v>12</v>
      </c>
      <c r="S7">
        <v>13</v>
      </c>
      <c r="T7">
        <v>6.4999999999999997E-3</v>
      </c>
      <c r="U7">
        <v>1.18E-2</v>
      </c>
      <c r="V7">
        <v>1.0699999999999999E-2</v>
      </c>
      <c r="W7" s="23">
        <f>(MAX(T7,'3-11-12-19_B'!J7))*1000</f>
        <v>6.5</v>
      </c>
      <c r="X7" s="23">
        <f>(MAX(U7,'3-11-12-19_B'!K7))*1000</f>
        <v>11.799999999999999</v>
      </c>
      <c r="Y7" s="23">
        <f>(MAX(V7,'3-11-12-19_B'!L7))*1000</f>
        <v>10.7</v>
      </c>
    </row>
    <row r="8" spans="1:25" x14ac:dyDescent="0.25">
      <c r="A8" t="s">
        <v>120</v>
      </c>
      <c r="B8" s="5">
        <v>43621</v>
      </c>
      <c r="C8">
        <v>38.502981198000001</v>
      </c>
      <c r="D8">
        <v>-112.908037282</v>
      </c>
      <c r="E8">
        <v>4263349.3269999996</v>
      </c>
      <c r="F8">
        <v>333622.45899999997</v>
      </c>
      <c r="G8" s="14">
        <v>1611.6542999999999</v>
      </c>
      <c r="H8" s="14">
        <v>1611.64931568</v>
      </c>
      <c r="I8">
        <v>-1.1633665022414257</v>
      </c>
      <c r="J8">
        <v>-66.655990605330516</v>
      </c>
      <c r="K8" s="23">
        <v>-9.5000006258487701</v>
      </c>
      <c r="L8" s="25">
        <f t="shared" si="0"/>
        <v>9.5000006258487701</v>
      </c>
      <c r="M8" s="23">
        <v>4.0999999619089067</v>
      </c>
      <c r="N8" s="25">
        <f t="shared" si="1"/>
        <v>4.0999999619089067</v>
      </c>
      <c r="O8" s="23">
        <v>30.215680000083012</v>
      </c>
      <c r="P8" s="25">
        <f t="shared" si="2"/>
        <v>30.215680000083012</v>
      </c>
      <c r="Q8" s="41">
        <v>10.346980795322859</v>
      </c>
      <c r="R8">
        <v>12</v>
      </c>
      <c r="S8">
        <v>15</v>
      </c>
      <c r="T8">
        <v>6.6E-3</v>
      </c>
      <c r="U8">
        <v>1.11E-2</v>
      </c>
      <c r="V8">
        <v>1.0200000000000001E-2</v>
      </c>
      <c r="W8" s="23">
        <f>(MAX(T8,'3-11-12-19_B'!J8))*1000</f>
        <v>6.6</v>
      </c>
      <c r="X8" s="23">
        <f>(MAX(U8,'3-11-12-19_B'!K8))*1000</f>
        <v>11.1</v>
      </c>
      <c r="Y8" s="23">
        <f>(MAX(V8,'3-11-12-19_B'!L8))*1000</f>
        <v>10.200000000000001</v>
      </c>
    </row>
    <row r="9" spans="1:25" x14ac:dyDescent="0.25">
      <c r="A9" t="s">
        <v>121</v>
      </c>
      <c r="B9" s="5">
        <v>43621</v>
      </c>
      <c r="C9">
        <v>38.503765725999997</v>
      </c>
      <c r="D9">
        <v>-112.89761246499999</v>
      </c>
      <c r="E9">
        <v>4263417.6097999997</v>
      </c>
      <c r="F9">
        <v>334533.65210000001</v>
      </c>
      <c r="G9" s="14">
        <v>1645.259</v>
      </c>
      <c r="H9" s="14">
        <v>1645.2532793600001</v>
      </c>
      <c r="I9">
        <v>-1.1978086224889406</v>
      </c>
      <c r="J9">
        <v>-68.629378732995207</v>
      </c>
      <c r="K9" s="23">
        <v>-6.9000003859400749</v>
      </c>
      <c r="L9" s="25">
        <f t="shared" si="0"/>
        <v>6.9000003859400749</v>
      </c>
      <c r="M9" s="23">
        <v>2.7000000118277967</v>
      </c>
      <c r="N9" s="25">
        <f t="shared" si="1"/>
        <v>2.7000000118277967</v>
      </c>
      <c r="O9" s="23">
        <v>-0.42063999990205048</v>
      </c>
      <c r="P9" s="25">
        <f t="shared" si="2"/>
        <v>0.42063999990205048</v>
      </c>
      <c r="Q9" s="41">
        <v>7.4094537848510322</v>
      </c>
      <c r="R9">
        <v>16</v>
      </c>
      <c r="S9">
        <v>16</v>
      </c>
      <c r="T9">
        <v>6.7999999999999996E-3</v>
      </c>
      <c r="U9">
        <v>1.12E-2</v>
      </c>
      <c r="V9">
        <v>1.01E-2</v>
      </c>
      <c r="W9" s="23">
        <f>(MAX(T9,'3-11-12-19_B'!J9))*1000</f>
        <v>6.8</v>
      </c>
      <c r="X9" s="23">
        <f>(MAX(U9,'3-11-12-19_B'!K9))*1000</f>
        <v>11.2</v>
      </c>
      <c r="Y9" s="23">
        <f>(MAX(V9,'3-11-12-19_B'!L9))*1000</f>
        <v>10.1</v>
      </c>
    </row>
    <row r="10" spans="1:25" x14ac:dyDescent="0.25">
      <c r="A10" t="s">
        <v>122</v>
      </c>
      <c r="B10" s="5">
        <v>43621</v>
      </c>
      <c r="C10">
        <v>38.502157435999997</v>
      </c>
      <c r="D10">
        <v>-112.892248474</v>
      </c>
      <c r="E10">
        <v>4263229.4326999998</v>
      </c>
      <c r="F10">
        <v>334997.8958</v>
      </c>
      <c r="G10" s="14">
        <v>1663.2316000000001</v>
      </c>
      <c r="H10" s="14">
        <v>1663.2264256378951</v>
      </c>
      <c r="I10">
        <v>-2.395544257895303</v>
      </c>
      <c r="J10">
        <v>-137.25457561419969</v>
      </c>
      <c r="K10" s="23">
        <v>-6.0999998822808266</v>
      </c>
      <c r="L10" s="25">
        <f t="shared" si="0"/>
        <v>6.0999998822808266</v>
      </c>
      <c r="M10" s="23">
        <v>-6.600000022444874</v>
      </c>
      <c r="N10" s="25">
        <f t="shared" si="1"/>
        <v>6.600000022444874</v>
      </c>
      <c r="O10" s="23">
        <v>-17.374362104874308</v>
      </c>
      <c r="P10" s="25">
        <f t="shared" si="2"/>
        <v>17.374362104874308</v>
      </c>
      <c r="Q10" s="41">
        <v>8.9872130752585608</v>
      </c>
      <c r="R10">
        <v>13</v>
      </c>
      <c r="S10">
        <v>13</v>
      </c>
      <c r="T10">
        <v>8.9999999999999993E-3</v>
      </c>
      <c r="U10">
        <v>1.8499999999999999E-2</v>
      </c>
      <c r="V10">
        <v>1.5299999999999999E-2</v>
      </c>
      <c r="W10" s="23">
        <f>(MAX(T10,'3-11-12-19_B'!J10))*1000</f>
        <v>9</v>
      </c>
      <c r="X10" s="23">
        <f>(MAX(U10,'3-11-12-19_B'!K10))*1000</f>
        <v>18.5</v>
      </c>
      <c r="Y10" s="23">
        <f>(MAX(V10,'3-11-12-19_B'!L10))*1000</f>
        <v>15.299999999999999</v>
      </c>
    </row>
    <row r="11" spans="1:25" x14ac:dyDescent="0.25">
      <c r="A11" t="s">
        <v>123</v>
      </c>
      <c r="B11" s="5">
        <v>43621</v>
      </c>
      <c r="C11">
        <v>38.504320014999998</v>
      </c>
      <c r="D11">
        <v>-112.888538924</v>
      </c>
      <c r="E11">
        <v>4263462.8551000003</v>
      </c>
      <c r="F11">
        <v>335326.4253</v>
      </c>
      <c r="G11" s="14">
        <v>1654.2001</v>
      </c>
      <c r="H11" s="14">
        <v>1654.1917951600001</v>
      </c>
      <c r="I11">
        <v>-1.7208232949666242</v>
      </c>
      <c r="J11">
        <v>-98.595912089383532</v>
      </c>
      <c r="K11" s="23">
        <v>-8.5999993607401848</v>
      </c>
      <c r="L11" s="25">
        <f t="shared" si="0"/>
        <v>8.5999993607401848</v>
      </c>
      <c r="M11" s="23">
        <v>-1.3000000035390258</v>
      </c>
      <c r="N11" s="25">
        <f t="shared" si="1"/>
        <v>1.3000000035390258</v>
      </c>
      <c r="O11" s="23">
        <v>11.995160000196847</v>
      </c>
      <c r="P11" s="25">
        <f t="shared" si="2"/>
        <v>11.995160000196847</v>
      </c>
      <c r="Q11" s="41">
        <v>8.6977002140757342</v>
      </c>
      <c r="R11">
        <v>14</v>
      </c>
      <c r="S11">
        <v>16</v>
      </c>
      <c r="T11">
        <v>6.1000000000000004E-3</v>
      </c>
      <c r="U11">
        <v>0.01</v>
      </c>
      <c r="V11">
        <v>9.1000000000000004E-3</v>
      </c>
      <c r="W11" s="23">
        <f>(MAX(T11,'3-11-12-19_B'!J11))*1000</f>
        <v>6.1000000000000005</v>
      </c>
      <c r="X11" s="23">
        <f>(MAX(U11,'3-11-12-19_B'!K11))*1000</f>
        <v>10</v>
      </c>
      <c r="Y11" s="23">
        <f>(MAX(V11,'3-11-12-19_B'!L11))*1000</f>
        <v>9.1</v>
      </c>
    </row>
    <row r="12" spans="1:25" x14ac:dyDescent="0.25">
      <c r="A12" t="s">
        <v>124</v>
      </c>
      <c r="B12" s="5">
        <v>43621</v>
      </c>
      <c r="C12">
        <v>38.501218663000003</v>
      </c>
      <c r="D12">
        <v>-112.886397414</v>
      </c>
      <c r="E12">
        <v>4263114.7361000003</v>
      </c>
      <c r="F12">
        <v>335506.17420000001</v>
      </c>
      <c r="G12" s="14">
        <v>1686.9366</v>
      </c>
      <c r="H12" s="14">
        <v>1686.9322245599999</v>
      </c>
      <c r="I12">
        <v>-2.6552217166826053</v>
      </c>
      <c r="J12">
        <v>-152.13299803739449</v>
      </c>
      <c r="K12" s="23">
        <v>-4.5999996364116669</v>
      </c>
      <c r="L12" s="25">
        <f t="shared" si="0"/>
        <v>4.5999996364116669</v>
      </c>
      <c r="M12" s="23">
        <v>-8.7000000057742</v>
      </c>
      <c r="N12" s="25">
        <f t="shared" si="1"/>
        <v>8.7000000057742</v>
      </c>
      <c r="O12" s="23">
        <v>-9.975440000062008</v>
      </c>
      <c r="P12" s="25">
        <f t="shared" si="2"/>
        <v>9.975440000062008</v>
      </c>
      <c r="Q12" s="41">
        <v>9.8412395944544784</v>
      </c>
      <c r="R12">
        <v>17</v>
      </c>
      <c r="S12">
        <v>17</v>
      </c>
      <c r="T12">
        <v>6.7000000000000002E-3</v>
      </c>
      <c r="U12">
        <v>1.2E-2</v>
      </c>
      <c r="V12">
        <v>0.01</v>
      </c>
      <c r="W12" s="23">
        <f>(MAX(T12,'3-11-12-19_B'!J12))*1000</f>
        <v>6.7</v>
      </c>
      <c r="X12" s="23">
        <f>(MAX(U12,'3-11-12-19_B'!K12))*1000</f>
        <v>12</v>
      </c>
      <c r="Y12" s="23">
        <f>(MAX(V12,'3-11-12-19_B'!L12))*1000</f>
        <v>10</v>
      </c>
    </row>
    <row r="13" spans="1:25" x14ac:dyDescent="0.25">
      <c r="A13" t="s">
        <v>125</v>
      </c>
      <c r="B13" s="5">
        <v>43621</v>
      </c>
      <c r="C13">
        <v>38.499825198000003</v>
      </c>
      <c r="D13">
        <v>-112.881079742</v>
      </c>
      <c r="E13">
        <v>4262950.5473999996</v>
      </c>
      <c r="F13">
        <v>335966.90250000003</v>
      </c>
      <c r="G13" s="14">
        <v>1711.5610999999999</v>
      </c>
      <c r="H13" s="14">
        <v>1711.5572626399999</v>
      </c>
      <c r="I13">
        <v>-1.8444556156593401</v>
      </c>
      <c r="J13">
        <v>-105.67952227648406</v>
      </c>
      <c r="K13" s="23">
        <v>-5.700000561773777</v>
      </c>
      <c r="L13" s="25">
        <f t="shared" si="0"/>
        <v>5.700000561773777</v>
      </c>
      <c r="M13" s="23">
        <v>-1.5999999595806003</v>
      </c>
      <c r="N13" s="25">
        <f t="shared" si="1"/>
        <v>1.5999999595806003</v>
      </c>
      <c r="O13" s="23">
        <v>-18.537360000209446</v>
      </c>
      <c r="P13" s="25">
        <f t="shared" si="2"/>
        <v>18.537360000209446</v>
      </c>
      <c r="Q13" s="41">
        <v>5.9203045761919464</v>
      </c>
      <c r="R13">
        <v>17</v>
      </c>
      <c r="S13">
        <v>17</v>
      </c>
      <c r="T13">
        <v>6.3E-3</v>
      </c>
      <c r="U13">
        <v>1.1599999999999999E-2</v>
      </c>
      <c r="V13">
        <v>9.5999999999999992E-3</v>
      </c>
      <c r="W13" s="23">
        <f>(MAX(T13,'3-11-12-19_B'!J13))*1000</f>
        <v>6.3</v>
      </c>
      <c r="X13" s="23">
        <f>(MAX(U13,'3-11-12-19_B'!K13))*1000</f>
        <v>11.6</v>
      </c>
      <c r="Y13" s="23">
        <f>(MAX(V13,'3-11-12-19_B'!L13))*1000</f>
        <v>9.6</v>
      </c>
    </row>
    <row r="14" spans="1:25" x14ac:dyDescent="0.25">
      <c r="A14" t="s">
        <v>126</v>
      </c>
      <c r="B14" s="5">
        <v>43622</v>
      </c>
      <c r="C14">
        <v>38.499729090000002</v>
      </c>
      <c r="D14">
        <v>-112.864157998</v>
      </c>
      <c r="E14">
        <v>4262909.8328999998</v>
      </c>
      <c r="F14">
        <v>337442.89350000001</v>
      </c>
      <c r="G14" s="14">
        <v>1796.2134000000001</v>
      </c>
      <c r="H14" s="14">
        <v>1796.2092936000001</v>
      </c>
      <c r="I14">
        <v>-2.0677649129389648</v>
      </c>
      <c r="J14">
        <v>-118.4742025366388</v>
      </c>
      <c r="K14" s="23">
        <v>-5.9000002220273018</v>
      </c>
      <c r="L14" s="25">
        <f t="shared" si="0"/>
        <v>5.9000002220273018</v>
      </c>
      <c r="M14" s="23">
        <v>-3.1999999773688614</v>
      </c>
      <c r="N14" s="25">
        <f t="shared" si="1"/>
        <v>3.1999999773688614</v>
      </c>
      <c r="O14" s="23">
        <v>-8.8063999999121734</v>
      </c>
      <c r="P14" s="25">
        <f t="shared" si="2"/>
        <v>8.8063999999121734</v>
      </c>
      <c r="Q14" s="41">
        <v>6.711929862199316</v>
      </c>
      <c r="R14">
        <v>16</v>
      </c>
      <c r="S14">
        <v>16</v>
      </c>
      <c r="T14">
        <v>8.0999999999999996E-3</v>
      </c>
      <c r="U14">
        <v>1.47E-2</v>
      </c>
      <c r="V14">
        <v>1.21E-2</v>
      </c>
      <c r="W14" s="23">
        <f>(MAX(T14,'3-11-12-19_B'!J14))*1000</f>
        <v>8.1</v>
      </c>
      <c r="X14" s="23">
        <f>(MAX(U14,'3-11-12-19_B'!K14))*1000</f>
        <v>14.7</v>
      </c>
      <c r="Y14" s="23">
        <f>(MAX(V14,'3-11-12-19_B'!L14))*1000</f>
        <v>12.1</v>
      </c>
    </row>
    <row r="15" spans="1:25" x14ac:dyDescent="0.25">
      <c r="A15" t="s">
        <v>127</v>
      </c>
      <c r="B15" s="5">
        <v>43621</v>
      </c>
      <c r="C15">
        <v>38.495145409000003</v>
      </c>
      <c r="D15">
        <v>-112.905791956</v>
      </c>
      <c r="E15">
        <v>4262475.4011000004</v>
      </c>
      <c r="F15">
        <v>333800.30949999997</v>
      </c>
      <c r="G15" s="14">
        <v>1625.5410999999999</v>
      </c>
      <c r="H15" s="14">
        <v>1625.5392591999998</v>
      </c>
      <c r="I15">
        <v>-1.3570574922546215</v>
      </c>
      <c r="J15">
        <v>-77.753666862797218</v>
      </c>
      <c r="K15" s="23">
        <v>-12.899999506771564</v>
      </c>
      <c r="L15" s="25">
        <f t="shared" si="0"/>
        <v>12.899999506771564</v>
      </c>
      <c r="M15" s="23">
        <v>2.7999999583698809</v>
      </c>
      <c r="N15" s="25">
        <f t="shared" si="1"/>
        <v>2.7999999583698809</v>
      </c>
      <c r="O15" s="23">
        <v>-14.140800000177478</v>
      </c>
      <c r="P15" s="25">
        <f t="shared" si="2"/>
        <v>14.140800000177478</v>
      </c>
      <c r="Q15" s="41">
        <v>13.200378291608841</v>
      </c>
      <c r="R15">
        <v>12</v>
      </c>
      <c r="S15">
        <v>12</v>
      </c>
      <c r="T15">
        <v>1.54E-2</v>
      </c>
      <c r="U15">
        <v>2.9499999999999998E-2</v>
      </c>
      <c r="V15">
        <v>2.86E-2</v>
      </c>
      <c r="W15" s="23">
        <f>(MAX(T15,'3-11-12-19_B'!J15))*1000</f>
        <v>15.4</v>
      </c>
      <c r="X15" s="23">
        <f>(MAX(U15,'3-11-12-19_B'!K15))*1000</f>
        <v>29.5</v>
      </c>
      <c r="Y15" s="23">
        <f>(MAX(V15,'3-11-12-19_B'!L15))*1000</f>
        <v>28.6</v>
      </c>
    </row>
    <row r="16" spans="1:25" x14ac:dyDescent="0.25">
      <c r="A16" t="s">
        <v>128</v>
      </c>
      <c r="B16" s="5">
        <v>43621</v>
      </c>
      <c r="C16">
        <v>38.494111406999998</v>
      </c>
      <c r="D16">
        <v>-112.89740940599999</v>
      </c>
      <c r="E16">
        <v>4262345.5012999997</v>
      </c>
      <c r="F16">
        <v>334529.26360000001</v>
      </c>
      <c r="G16" s="14">
        <v>1656.2619</v>
      </c>
      <c r="H16" s="14">
        <v>1656.2568165600001</v>
      </c>
      <c r="I16">
        <v>-2.4484429292237033</v>
      </c>
      <c r="J16">
        <v>-140.28544622316673</v>
      </c>
      <c r="K16" s="23">
        <v>-10.300000198185444</v>
      </c>
      <c r="L16" s="25">
        <f t="shared" si="0"/>
        <v>10.300000198185444</v>
      </c>
      <c r="M16" s="23">
        <v>-12.400000006891787</v>
      </c>
      <c r="N16" s="25">
        <f t="shared" si="1"/>
        <v>12.400000006891787</v>
      </c>
      <c r="O16" s="23">
        <v>12.616559999969468</v>
      </c>
      <c r="P16" s="25">
        <f t="shared" si="2"/>
        <v>12.616559999969468</v>
      </c>
      <c r="Q16" s="41">
        <v>16.1198636549301</v>
      </c>
      <c r="R16">
        <v>14</v>
      </c>
      <c r="S16">
        <v>14</v>
      </c>
      <c r="T16">
        <v>1.03E-2</v>
      </c>
      <c r="U16">
        <v>2.3599999999999999E-2</v>
      </c>
      <c r="V16">
        <v>1.8499999999999999E-2</v>
      </c>
      <c r="W16" s="23">
        <f>(MAX(T16,'3-11-12-19_B'!J16))*1000</f>
        <v>10.3</v>
      </c>
      <c r="X16" s="23">
        <f>(MAX(U16,'3-11-12-19_B'!K16))*1000</f>
        <v>23.599999999999998</v>
      </c>
      <c r="Y16" s="23">
        <f>(MAX(V16,'3-11-12-19_B'!L16))*1000</f>
        <v>18.5</v>
      </c>
    </row>
    <row r="17" spans="1:25" x14ac:dyDescent="0.25">
      <c r="A17" t="s">
        <v>129</v>
      </c>
      <c r="B17" s="5">
        <v>43621</v>
      </c>
      <c r="C17">
        <v>38.498181783</v>
      </c>
      <c r="D17">
        <v>-112.88934106799999</v>
      </c>
      <c r="E17">
        <v>4262782.8762999997</v>
      </c>
      <c r="F17">
        <v>335242.45939999999</v>
      </c>
      <c r="G17" s="14">
        <v>1679.1939</v>
      </c>
      <c r="H17" s="14">
        <v>1679.18982192</v>
      </c>
      <c r="I17">
        <v>-2.6882539200023161</v>
      </c>
      <c r="J17">
        <v>-154.02560387563196</v>
      </c>
      <c r="K17" s="23">
        <v>-5.700000561773777</v>
      </c>
      <c r="L17" s="25">
        <f t="shared" si="0"/>
        <v>5.700000561773777</v>
      </c>
      <c r="M17" s="23">
        <v>-11.700000031851232</v>
      </c>
      <c r="N17" s="25">
        <f t="shared" si="1"/>
        <v>11.700000031851232</v>
      </c>
      <c r="O17" s="23">
        <v>-6.3780800001040916</v>
      </c>
      <c r="P17" s="25">
        <f t="shared" si="2"/>
        <v>6.3780800001040916</v>
      </c>
      <c r="Q17" s="41">
        <v>13.014607452763997</v>
      </c>
      <c r="R17">
        <v>17</v>
      </c>
      <c r="S17">
        <v>17</v>
      </c>
      <c r="T17">
        <v>6.7000000000000002E-3</v>
      </c>
      <c r="U17">
        <v>1.2200000000000001E-2</v>
      </c>
      <c r="V17">
        <v>1.01E-2</v>
      </c>
      <c r="W17" s="23">
        <f>(MAX(T17,'3-11-12-19_B'!J17))*1000</f>
        <v>6.7</v>
      </c>
      <c r="X17" s="23">
        <f>(MAX(U17,'3-11-12-19_B'!K17))*1000</f>
        <v>12.200000000000001</v>
      </c>
      <c r="Y17" s="23">
        <f>(MAX(V17,'3-11-12-19_B'!L17))*1000</f>
        <v>10.1</v>
      </c>
    </row>
    <row r="18" spans="1:25" x14ac:dyDescent="0.25">
      <c r="A18" t="s">
        <v>130</v>
      </c>
      <c r="B18" s="5">
        <v>43621</v>
      </c>
      <c r="C18">
        <v>38.495794633999999</v>
      </c>
      <c r="D18">
        <v>-112.878265485</v>
      </c>
      <c r="E18">
        <v>4262498.0927999998</v>
      </c>
      <c r="F18">
        <v>336203.277</v>
      </c>
      <c r="G18" s="14">
        <v>1731.1174000000001</v>
      </c>
      <c r="H18" s="14">
        <v>1731.1115236000001</v>
      </c>
      <c r="I18">
        <v>-2.4433517208594688</v>
      </c>
      <c r="J18">
        <v>-139.9937414712744</v>
      </c>
      <c r="K18" s="23">
        <v>-4.7000003978610039</v>
      </c>
      <c r="L18" s="25">
        <f t="shared" si="0"/>
        <v>4.7000003978610039</v>
      </c>
      <c r="M18" s="23">
        <v>-5.5999999749474227</v>
      </c>
      <c r="N18" s="25">
        <f t="shared" si="1"/>
        <v>5.5999999749474227</v>
      </c>
      <c r="O18" s="23">
        <v>-19.376400000055582</v>
      </c>
      <c r="P18" s="25">
        <f t="shared" si="2"/>
        <v>19.376400000055582</v>
      </c>
      <c r="Q18" s="41">
        <v>7.3109509271574744</v>
      </c>
      <c r="R18">
        <v>14</v>
      </c>
      <c r="S18">
        <v>14</v>
      </c>
      <c r="T18">
        <v>8.5000000000000006E-3</v>
      </c>
      <c r="U18">
        <v>1.72E-2</v>
      </c>
      <c r="V18">
        <v>1.43E-2</v>
      </c>
      <c r="W18" s="23">
        <f>(MAX(T18,'3-11-12-19_B'!J18))*1000</f>
        <v>8.5</v>
      </c>
      <c r="X18" s="23">
        <f>(MAX(U18,'3-11-12-19_B'!K18))*1000</f>
        <v>17.2</v>
      </c>
      <c r="Y18" s="23">
        <f>(MAX(V18,'3-11-12-19_B'!L18))*1000</f>
        <v>14.3</v>
      </c>
    </row>
    <row r="19" spans="1:25" x14ac:dyDescent="0.25">
      <c r="A19" t="s">
        <v>131</v>
      </c>
      <c r="B19" s="5">
        <v>43622</v>
      </c>
      <c r="C19">
        <v>38.493625919999999</v>
      </c>
      <c r="D19">
        <v>-112.866939925</v>
      </c>
      <c r="E19">
        <v>4262237.2328000003</v>
      </c>
      <c r="F19">
        <v>337186.45870000002</v>
      </c>
      <c r="G19" s="14">
        <v>1792.9294</v>
      </c>
      <c r="H19" s="14">
        <v>1792.9276359</v>
      </c>
      <c r="I19">
        <v>-1.9622014814863606</v>
      </c>
      <c r="J19">
        <v>-112.42586344348601</v>
      </c>
      <c r="K19" s="23">
        <v>-6.2999995425343513</v>
      </c>
      <c r="L19" s="25">
        <f t="shared" si="0"/>
        <v>6.2999995425343513</v>
      </c>
      <c r="M19" s="23">
        <v>-2.6000000070780516</v>
      </c>
      <c r="N19" s="25">
        <f t="shared" si="1"/>
        <v>2.6000000070780516</v>
      </c>
      <c r="O19" s="23">
        <v>-10.364100000060716</v>
      </c>
      <c r="P19" s="25">
        <f t="shared" si="2"/>
        <v>10.364100000060716</v>
      </c>
      <c r="Q19" s="41">
        <v>6.8154232643863653</v>
      </c>
      <c r="R19">
        <v>16</v>
      </c>
      <c r="S19">
        <v>17</v>
      </c>
      <c r="T19">
        <v>7.3000000000000001E-3</v>
      </c>
      <c r="U19">
        <v>1.3599999999999999E-2</v>
      </c>
      <c r="V19">
        <v>1.12E-2</v>
      </c>
      <c r="W19" s="23">
        <f>(MAX(T19,'3-11-12-19_B'!J19))*1000</f>
        <v>7.3</v>
      </c>
      <c r="X19" s="23">
        <f>(MAX(U19,'3-11-12-19_B'!K19))*1000</f>
        <v>13.6</v>
      </c>
      <c r="Y19" s="23">
        <f>(MAX(V19,'3-11-12-19_B'!L19))*1000</f>
        <v>11.2</v>
      </c>
    </row>
    <row r="20" spans="1:25" x14ac:dyDescent="0.25">
      <c r="A20" t="s">
        <v>132</v>
      </c>
      <c r="B20" s="5">
        <v>43621</v>
      </c>
      <c r="C20">
        <v>38.488516746999998</v>
      </c>
      <c r="D20">
        <v>-112.893162824</v>
      </c>
      <c r="E20">
        <v>4261716.7981000002</v>
      </c>
      <c r="F20">
        <v>334886.97720000002</v>
      </c>
      <c r="G20" s="14">
        <v>1683.1998000000001</v>
      </c>
      <c r="H20" s="14">
        <v>1683.19525464</v>
      </c>
      <c r="I20">
        <v>-2.7191202565578982</v>
      </c>
      <c r="J20">
        <v>-155.79411468929717</v>
      </c>
      <c r="K20" s="23">
        <v>-4.9000000581145287</v>
      </c>
      <c r="L20" s="25">
        <f t="shared" si="0"/>
        <v>4.9000000581145287</v>
      </c>
      <c r="M20" s="23">
        <v>-10.899999993853271</v>
      </c>
      <c r="N20" s="25">
        <f t="shared" si="1"/>
        <v>10.899999993853271</v>
      </c>
      <c r="O20" s="23">
        <v>7.554640000080326</v>
      </c>
      <c r="P20" s="25">
        <f t="shared" si="2"/>
        <v>7.554640000080326</v>
      </c>
      <c r="Q20" s="41">
        <v>11.950732213363484</v>
      </c>
      <c r="R20">
        <v>15</v>
      </c>
      <c r="S20">
        <v>15</v>
      </c>
      <c r="T20">
        <v>1.15E-2</v>
      </c>
      <c r="U20">
        <v>2.0899999999999998E-2</v>
      </c>
      <c r="V20">
        <v>1.7999999999999999E-2</v>
      </c>
      <c r="W20" s="23">
        <f>(MAX(T20,'3-11-12-19_B'!J20))*1000</f>
        <v>11.5</v>
      </c>
      <c r="X20" s="23">
        <f>(MAX(U20,'3-11-12-19_B'!K20))*1000</f>
        <v>20.9</v>
      </c>
      <c r="Y20" s="23">
        <f>(MAX(V20,'3-11-12-19_B'!L20))*1000</f>
        <v>18</v>
      </c>
    </row>
    <row r="21" spans="1:25" x14ac:dyDescent="0.25">
      <c r="A21" t="s">
        <v>133</v>
      </c>
      <c r="B21" s="5">
        <v>43622</v>
      </c>
      <c r="C21">
        <v>38.487775307</v>
      </c>
      <c r="D21">
        <v>-112.869599253</v>
      </c>
      <c r="E21">
        <v>4261592.4594999999</v>
      </c>
      <c r="F21">
        <v>336941.2513</v>
      </c>
      <c r="G21" s="14">
        <v>1786.6849999999999</v>
      </c>
      <c r="H21" s="14">
        <v>1786.68072368</v>
      </c>
      <c r="I21">
        <v>3.0738995882845543</v>
      </c>
      <c r="J21">
        <v>176.12147305570636</v>
      </c>
      <c r="K21" s="23">
        <v>0.40000025182962418</v>
      </c>
      <c r="L21" s="25">
        <f t="shared" si="0"/>
        <v>0.40000025182962418</v>
      </c>
      <c r="M21" s="23">
        <v>-5.8999999891966581</v>
      </c>
      <c r="N21" s="25">
        <f t="shared" si="1"/>
        <v>5.8999999891966581</v>
      </c>
      <c r="O21" s="23">
        <v>-5.9763199999451899</v>
      </c>
      <c r="P21" s="25">
        <f t="shared" si="2"/>
        <v>5.9763199999451899</v>
      </c>
      <c r="Q21" s="41">
        <v>5.9135437830445063</v>
      </c>
      <c r="R21">
        <v>16</v>
      </c>
      <c r="S21">
        <v>16</v>
      </c>
      <c r="T21">
        <v>7.7000000000000002E-3</v>
      </c>
      <c r="U21">
        <v>1.44E-2</v>
      </c>
      <c r="V21">
        <v>1.1900000000000001E-2</v>
      </c>
      <c r="W21" s="23">
        <f>(MAX(T21,'3-11-12-19_B'!J21))*1000</f>
        <v>7.7</v>
      </c>
      <c r="X21" s="23">
        <f>(MAX(U21,'3-11-12-19_B'!K21))*1000</f>
        <v>14.4</v>
      </c>
      <c r="Y21" s="23">
        <f>(MAX(V21,'3-11-12-19_B'!L21))*1000</f>
        <v>11.9</v>
      </c>
    </row>
    <row r="23" spans="1:25" x14ac:dyDescent="0.25">
      <c r="A23" t="s">
        <v>135</v>
      </c>
    </row>
    <row r="24" spans="1:25" x14ac:dyDescent="0.25">
      <c r="M24" s="23"/>
      <c r="N24" s="23"/>
      <c r="O24" s="23"/>
    </row>
    <row r="25" spans="1:25" x14ac:dyDescent="0.25">
      <c r="M25" s="23"/>
      <c r="N25" s="23"/>
      <c r="O25" s="23"/>
    </row>
    <row r="26" spans="1:25" x14ac:dyDescent="0.25">
      <c r="K26" t="s">
        <v>176</v>
      </c>
      <c r="M26" s="24"/>
      <c r="N26" s="23"/>
      <c r="O26" s="23"/>
    </row>
    <row r="27" spans="1:25" x14ac:dyDescent="0.25">
      <c r="A27" s="35" t="s">
        <v>159</v>
      </c>
      <c r="B27" s="36" t="s">
        <v>152</v>
      </c>
      <c r="C27" s="36" t="s">
        <v>1</v>
      </c>
      <c r="D27" s="37" t="s">
        <v>158</v>
      </c>
      <c r="E27" s="37" t="s">
        <v>157</v>
      </c>
      <c r="F27" s="38" t="s">
        <v>156</v>
      </c>
      <c r="G27" s="38" t="s">
        <v>153</v>
      </c>
      <c r="H27" s="38" t="s">
        <v>154</v>
      </c>
      <c r="I27" s="38" t="s">
        <v>155</v>
      </c>
      <c r="K27" s="35" t="s">
        <v>159</v>
      </c>
      <c r="L27" s="43" t="s">
        <v>170</v>
      </c>
      <c r="M27" s="37" t="s">
        <v>171</v>
      </c>
      <c r="N27" s="37" t="s">
        <v>158</v>
      </c>
      <c r="O27" s="37" t="s">
        <v>172</v>
      </c>
      <c r="P27" s="37" t="s">
        <v>173</v>
      </c>
      <c r="Q27" s="37" t="s">
        <v>157</v>
      </c>
      <c r="R27" s="44" t="s">
        <v>174</v>
      </c>
      <c r="S27" s="44" t="s">
        <v>175</v>
      </c>
      <c r="T27" s="38" t="s">
        <v>156</v>
      </c>
    </row>
    <row r="28" spans="1:25" x14ac:dyDescent="0.25">
      <c r="A28" s="32" t="s">
        <v>14</v>
      </c>
      <c r="B28" s="33">
        <v>43535</v>
      </c>
      <c r="C28" s="33">
        <f>B2</f>
        <v>43621</v>
      </c>
      <c r="D28" s="34">
        <f t="shared" ref="D28:D47" si="3">K2</f>
        <v>-10.999999940395355</v>
      </c>
      <c r="E28" s="34">
        <f>M2</f>
        <v>0.10000000474974513</v>
      </c>
      <c r="F28" s="42">
        <f>O2</f>
        <v>26.725360000000364</v>
      </c>
      <c r="G28" s="34">
        <f>T2*1000</f>
        <v>5.7</v>
      </c>
      <c r="H28" s="34">
        <f>U2*1000</f>
        <v>9.4</v>
      </c>
      <c r="I28" s="34">
        <f t="shared" ref="H28:I43" si="4">V2*1000</f>
        <v>8.8000000000000007</v>
      </c>
      <c r="K28" s="32" t="s">
        <v>14</v>
      </c>
      <c r="L28" s="34">
        <f>'6-5-19_B'!M2</f>
        <v>0.10000000474974513</v>
      </c>
      <c r="M28" s="34">
        <f t="shared" ref="M28:M47" si="5">D28</f>
        <v>-10.999999940395355</v>
      </c>
      <c r="N28" s="45">
        <f>M28-L28</f>
        <v>-11.0999999451451</v>
      </c>
      <c r="O28" s="34">
        <f>'6-5-19_B'!L2</f>
        <v>10.999999940395355</v>
      </c>
      <c r="P28" s="34">
        <f t="shared" ref="P28:P47" si="6">E28</f>
        <v>0.10000000474974513</v>
      </c>
      <c r="Q28" s="45">
        <f t="shared" ref="Q28:Q47" si="7">P28-O28</f>
        <v>-10.89999993564561</v>
      </c>
      <c r="R28" s="32">
        <f>'6-5-19_B'!O2</f>
        <v>45.699999999897003</v>
      </c>
      <c r="S28" s="46">
        <f>F28</f>
        <v>26.725360000000364</v>
      </c>
      <c r="T28" s="45">
        <f>S28-R28</f>
        <v>-18.974639999896638</v>
      </c>
    </row>
    <row r="29" spans="1:25" x14ac:dyDescent="0.25">
      <c r="A29" s="32" t="s">
        <v>15</v>
      </c>
      <c r="B29" s="33">
        <v>43535</v>
      </c>
      <c r="C29" s="33">
        <f t="shared" ref="C29:C47" si="8">B3</f>
        <v>43621</v>
      </c>
      <c r="D29" s="34">
        <f t="shared" si="3"/>
        <v>-15.200000256299973</v>
      </c>
      <c r="E29" s="34">
        <f t="shared" ref="E29:E47" si="9">M3</f>
        <v>6.3000000081956387</v>
      </c>
      <c r="F29" s="42">
        <f t="shared" ref="F29:F47" si="10">O3</f>
        <v>20.836879999933444</v>
      </c>
      <c r="G29" s="34">
        <f t="shared" ref="G29:I44" si="11">T3*1000</f>
        <v>5.6</v>
      </c>
      <c r="H29" s="34">
        <f t="shared" si="4"/>
        <v>9.5</v>
      </c>
      <c r="I29" s="34">
        <f t="shared" si="4"/>
        <v>8.9</v>
      </c>
      <c r="K29" s="32" t="s">
        <v>15</v>
      </c>
      <c r="L29" s="34">
        <f>'6-5-19_B'!M3</f>
        <v>6.3000000081956387</v>
      </c>
      <c r="M29" s="34">
        <f t="shared" si="5"/>
        <v>-15.200000256299973</v>
      </c>
      <c r="N29" s="45">
        <f t="shared" ref="N28:N47" si="12">M29-L29</f>
        <v>-21.500000264495611</v>
      </c>
      <c r="O29" s="34">
        <f>'6-5-19_B'!L3</f>
        <v>15.300000086426735</v>
      </c>
      <c r="P29" s="34">
        <f t="shared" si="6"/>
        <v>6.3000000081956387</v>
      </c>
      <c r="Q29" s="45">
        <f t="shared" si="7"/>
        <v>-9.0000000782310963</v>
      </c>
      <c r="R29" s="32">
        <f>'6-5-19_B'!O3</f>
        <v>38.299999999935608</v>
      </c>
      <c r="S29" s="46">
        <f t="shared" ref="S28:S47" si="13">F29</f>
        <v>20.836879999933444</v>
      </c>
      <c r="T29" s="45">
        <f t="shared" ref="T28:T47" si="14">S29-R29</f>
        <v>-17.463120000002164</v>
      </c>
    </row>
    <row r="30" spans="1:25" x14ac:dyDescent="0.25">
      <c r="A30" s="32" t="s">
        <v>16</v>
      </c>
      <c r="B30" s="33">
        <v>43535</v>
      </c>
      <c r="C30" s="33">
        <f t="shared" si="8"/>
        <v>43621</v>
      </c>
      <c r="D30" s="34">
        <f t="shared" si="3"/>
        <v>-10.300000198185444</v>
      </c>
      <c r="E30" s="34">
        <f t="shared" si="9"/>
        <v>5.900000047404319</v>
      </c>
      <c r="F30" s="42">
        <f t="shared" si="10"/>
        <v>19.177600000148232</v>
      </c>
      <c r="G30" s="34">
        <f t="shared" si="11"/>
        <v>5.8</v>
      </c>
      <c r="H30" s="34">
        <f t="shared" si="4"/>
        <v>9.4</v>
      </c>
      <c r="I30" s="34">
        <f t="shared" si="4"/>
        <v>8.8000000000000007</v>
      </c>
      <c r="K30" s="32" t="s">
        <v>16</v>
      </c>
      <c r="L30" s="34">
        <f>'6-5-19_B'!M4</f>
        <v>5.900000047404319</v>
      </c>
      <c r="M30" s="34">
        <f t="shared" si="5"/>
        <v>-10.300000198185444</v>
      </c>
      <c r="N30" s="45">
        <f t="shared" si="12"/>
        <v>-16.200000245589763</v>
      </c>
      <c r="O30" s="34">
        <f>'6-5-19_B'!L4</f>
        <v>10.300000198185444</v>
      </c>
      <c r="P30" s="34">
        <f t="shared" si="6"/>
        <v>5.900000047404319</v>
      </c>
      <c r="Q30" s="45">
        <f t="shared" si="7"/>
        <v>-4.4000001507811248</v>
      </c>
      <c r="R30" s="32">
        <f>'6-5-19_B'!O4</f>
        <v>35.600000000158616</v>
      </c>
      <c r="S30" s="46">
        <f t="shared" si="13"/>
        <v>19.177600000148232</v>
      </c>
      <c r="T30" s="45">
        <f t="shared" si="14"/>
        <v>-16.422400000010384</v>
      </c>
    </row>
    <row r="31" spans="1:25" x14ac:dyDescent="0.25">
      <c r="A31" s="32" t="s">
        <v>17</v>
      </c>
      <c r="B31" s="33">
        <v>43536</v>
      </c>
      <c r="C31" s="33">
        <f t="shared" si="8"/>
        <v>43621</v>
      </c>
      <c r="D31" s="34">
        <f t="shared" si="3"/>
        <v>-7.4000004678964615</v>
      </c>
      <c r="E31" s="34">
        <f t="shared" si="9"/>
        <v>-8.7000000057742</v>
      </c>
      <c r="F31" s="42">
        <f t="shared" si="10"/>
        <v>-0.14719999990120414</v>
      </c>
      <c r="G31" s="34">
        <f t="shared" si="11"/>
        <v>5.8</v>
      </c>
      <c r="H31" s="34">
        <f t="shared" si="4"/>
        <v>9.7000000000000011</v>
      </c>
      <c r="I31" s="34">
        <f t="shared" si="4"/>
        <v>8.6</v>
      </c>
      <c r="K31" s="32" t="s">
        <v>17</v>
      </c>
      <c r="L31" s="34">
        <f>'6-5-19_B'!M5</f>
        <v>-8.6000000010244548</v>
      </c>
      <c r="M31" s="34">
        <f t="shared" si="5"/>
        <v>-7.4000004678964615</v>
      </c>
      <c r="N31" s="45">
        <f t="shared" si="12"/>
        <v>1.1999995331279933</v>
      </c>
      <c r="O31" s="34">
        <f>'6-5-19_B'!L5</f>
        <v>7.5000002980232239</v>
      </c>
      <c r="P31" s="34">
        <f t="shared" si="6"/>
        <v>-8.7000000057742</v>
      </c>
      <c r="Q31" s="45">
        <f t="shared" si="7"/>
        <v>-16.200000303797424</v>
      </c>
      <c r="R31" s="32">
        <f>'6-5-19_B'!O5</f>
        <v>17.200000000002547</v>
      </c>
      <c r="S31" s="46">
        <f t="shared" si="13"/>
        <v>-0.14719999990120414</v>
      </c>
      <c r="T31" s="45">
        <f t="shared" si="14"/>
        <v>-17.347199999903751</v>
      </c>
    </row>
    <row r="32" spans="1:25" x14ac:dyDescent="0.25">
      <c r="A32" s="32" t="s">
        <v>18</v>
      </c>
      <c r="B32" s="33">
        <v>43535</v>
      </c>
      <c r="C32" s="33">
        <f t="shared" si="8"/>
        <v>43621</v>
      </c>
      <c r="D32" s="34">
        <f t="shared" si="3"/>
        <v>-10.999999940395355</v>
      </c>
      <c r="E32" s="34">
        <f t="shared" si="9"/>
        <v>12.600000016391277</v>
      </c>
      <c r="F32" s="42">
        <f t="shared" si="10"/>
        <v>18.507599999793456</v>
      </c>
      <c r="G32" s="34">
        <f t="shared" si="11"/>
        <v>6.6</v>
      </c>
      <c r="H32" s="34">
        <f t="shared" si="4"/>
        <v>10.7</v>
      </c>
      <c r="I32" s="34">
        <f t="shared" si="4"/>
        <v>10</v>
      </c>
      <c r="K32" s="32" t="s">
        <v>18</v>
      </c>
      <c r="L32" s="34">
        <f>'6-5-19_B'!M6</f>
        <v>12.500000011641532</v>
      </c>
      <c r="M32" s="34">
        <f t="shared" si="5"/>
        <v>-10.999999940395355</v>
      </c>
      <c r="N32" s="45">
        <f t="shared" si="12"/>
        <v>-23.499999952036887</v>
      </c>
      <c r="O32" s="34">
        <f>'6-5-19_B'!L6</f>
        <v>11.099999770522118</v>
      </c>
      <c r="P32" s="34">
        <f t="shared" si="6"/>
        <v>12.600000016391277</v>
      </c>
      <c r="Q32" s="45">
        <f t="shared" si="7"/>
        <v>1.5000002458691597</v>
      </c>
      <c r="R32" s="32">
        <f>'6-5-19_B'!O6</f>
        <v>34.299999999802822</v>
      </c>
      <c r="S32" s="46">
        <f t="shared" si="13"/>
        <v>18.507599999793456</v>
      </c>
      <c r="T32" s="45">
        <f t="shared" si="14"/>
        <v>-15.792400000009366</v>
      </c>
    </row>
    <row r="33" spans="1:20" x14ac:dyDescent="0.25">
      <c r="A33" s="32" t="s">
        <v>19</v>
      </c>
      <c r="B33" s="33">
        <v>43535</v>
      </c>
      <c r="C33" s="33">
        <f t="shared" si="8"/>
        <v>43621</v>
      </c>
      <c r="D33" s="34">
        <f t="shared" si="3"/>
        <v>-14.300000853836536</v>
      </c>
      <c r="E33" s="34">
        <f t="shared" si="9"/>
        <v>-1.8000000272877514</v>
      </c>
      <c r="F33" s="42">
        <f t="shared" si="10"/>
        <v>13.204900000118869</v>
      </c>
      <c r="G33" s="34">
        <f t="shared" si="11"/>
        <v>6.5</v>
      </c>
      <c r="H33" s="34">
        <f t="shared" si="4"/>
        <v>11.799999999999999</v>
      </c>
      <c r="I33" s="34">
        <f t="shared" si="4"/>
        <v>10.7</v>
      </c>
      <c r="K33" s="32" t="s">
        <v>19</v>
      </c>
      <c r="L33" s="34">
        <f>'6-5-19_B'!M7</f>
        <v>-1.8000000272877514</v>
      </c>
      <c r="M33" s="34">
        <f t="shared" si="5"/>
        <v>-14.300000853836536</v>
      </c>
      <c r="N33" s="45">
        <f t="shared" si="12"/>
        <v>-12.500000826548785</v>
      </c>
      <c r="O33" s="34">
        <f>'6-5-19_B'!L7</f>
        <v>14.400000683963299</v>
      </c>
      <c r="P33" s="34">
        <f t="shared" si="6"/>
        <v>-1.8000000272877514</v>
      </c>
      <c r="Q33" s="45">
        <f t="shared" si="7"/>
        <v>-16.20000071125105</v>
      </c>
      <c r="R33" s="32">
        <f>'6-5-19_B'!O7</f>
        <v>29.999999999972715</v>
      </c>
      <c r="S33" s="46">
        <f t="shared" si="13"/>
        <v>13.204900000118869</v>
      </c>
      <c r="T33" s="45">
        <f t="shared" si="14"/>
        <v>-16.795099999853846</v>
      </c>
    </row>
    <row r="34" spans="1:20" x14ac:dyDescent="0.25">
      <c r="A34" s="32" t="s">
        <v>20</v>
      </c>
      <c r="B34" s="33">
        <v>43535</v>
      </c>
      <c r="C34" s="33">
        <f t="shared" si="8"/>
        <v>43621</v>
      </c>
      <c r="D34" s="34">
        <f t="shared" si="3"/>
        <v>-9.5000006258487701</v>
      </c>
      <c r="E34" s="34">
        <f t="shared" si="9"/>
        <v>4.0999999619089067</v>
      </c>
      <c r="F34" s="42">
        <f t="shared" si="10"/>
        <v>30.215680000083012</v>
      </c>
      <c r="G34" s="34">
        <f t="shared" si="11"/>
        <v>6.6</v>
      </c>
      <c r="H34" s="34">
        <f t="shared" si="4"/>
        <v>11.1</v>
      </c>
      <c r="I34" s="34">
        <f t="shared" si="4"/>
        <v>10.200000000000001</v>
      </c>
      <c r="K34" s="32" t="s">
        <v>20</v>
      </c>
      <c r="L34" s="34">
        <f>'6-5-19_B'!M8</f>
        <v>4.0999999619089067</v>
      </c>
      <c r="M34" s="34">
        <f t="shared" si="5"/>
        <v>-9.5000006258487701</v>
      </c>
      <c r="N34" s="45">
        <f t="shared" si="12"/>
        <v>-13.600000587757677</v>
      </c>
      <c r="O34" s="34">
        <f>'6-5-19_B'!L8</f>
        <v>9.5000006258487701</v>
      </c>
      <c r="P34" s="34">
        <f t="shared" si="6"/>
        <v>4.0999999619089067</v>
      </c>
      <c r="Q34" s="45">
        <f t="shared" si="7"/>
        <v>-5.4000006639398634</v>
      </c>
      <c r="R34" s="32">
        <f>'6-5-19_B'!O8</f>
        <v>47.300000000177533</v>
      </c>
      <c r="S34" s="46">
        <f t="shared" si="13"/>
        <v>30.215680000083012</v>
      </c>
      <c r="T34" s="45">
        <f t="shared" si="14"/>
        <v>-17.084320000094522</v>
      </c>
    </row>
    <row r="35" spans="1:20" x14ac:dyDescent="0.25">
      <c r="A35" s="32" t="s">
        <v>21</v>
      </c>
      <c r="B35" s="33">
        <v>43536</v>
      </c>
      <c r="C35" s="33">
        <f t="shared" si="8"/>
        <v>43621</v>
      </c>
      <c r="D35" s="34">
        <f t="shared" si="3"/>
        <v>-6.9000003859400749</v>
      </c>
      <c r="E35" s="34">
        <f t="shared" si="9"/>
        <v>2.7000000118277967</v>
      </c>
      <c r="F35" s="42">
        <f t="shared" si="10"/>
        <v>-0.42063999990205048</v>
      </c>
      <c r="G35" s="34">
        <f t="shared" si="11"/>
        <v>6.8</v>
      </c>
      <c r="H35" s="34">
        <f t="shared" si="4"/>
        <v>11.2</v>
      </c>
      <c r="I35" s="34">
        <f t="shared" si="4"/>
        <v>10.1</v>
      </c>
      <c r="K35" s="32" t="s">
        <v>21</v>
      </c>
      <c r="L35" s="34">
        <f>'6-5-19_B'!M9</f>
        <v>2.7000000118277967</v>
      </c>
      <c r="M35" s="34">
        <f t="shared" si="5"/>
        <v>-6.9000003859400749</v>
      </c>
      <c r="N35" s="45">
        <f t="shared" si="12"/>
        <v>-9.6000003977678716</v>
      </c>
      <c r="O35" s="34">
        <f>'6-5-19_B'!L9</f>
        <v>7.0000002160668373</v>
      </c>
      <c r="P35" s="34">
        <f t="shared" si="6"/>
        <v>2.7000000118277967</v>
      </c>
      <c r="Q35" s="45">
        <f t="shared" si="7"/>
        <v>-4.3000002042390406</v>
      </c>
      <c r="R35" s="32">
        <f>'6-5-19_B'!O9</f>
        <v>14.799999999922875</v>
      </c>
      <c r="S35" s="46">
        <f t="shared" si="13"/>
        <v>-0.42063999990205048</v>
      </c>
      <c r="T35" s="45">
        <f t="shared" si="14"/>
        <v>-15.220639999824925</v>
      </c>
    </row>
    <row r="36" spans="1:20" x14ac:dyDescent="0.25">
      <c r="A36" s="32" t="s">
        <v>22</v>
      </c>
      <c r="B36" s="33">
        <v>43536</v>
      </c>
      <c r="C36" s="33">
        <f t="shared" si="8"/>
        <v>43621</v>
      </c>
      <c r="D36" s="34">
        <f t="shared" si="3"/>
        <v>-6.0999998822808266</v>
      </c>
      <c r="E36" s="34">
        <f t="shared" si="9"/>
        <v>-6.600000022444874</v>
      </c>
      <c r="F36" s="42">
        <f t="shared" si="10"/>
        <v>-17.374362104874308</v>
      </c>
      <c r="G36" s="34">
        <f t="shared" si="11"/>
        <v>9</v>
      </c>
      <c r="H36" s="34">
        <f t="shared" si="4"/>
        <v>18.5</v>
      </c>
      <c r="I36" s="34">
        <f t="shared" si="4"/>
        <v>15.299999999999999</v>
      </c>
      <c r="K36" s="32" t="s">
        <v>22</v>
      </c>
      <c r="L36" s="34">
        <f>'6-5-19_B'!M10</f>
        <v>-6.7000000271946192</v>
      </c>
      <c r="M36" s="34">
        <f t="shared" si="5"/>
        <v>-6.0999998822808266</v>
      </c>
      <c r="N36" s="45">
        <f t="shared" si="12"/>
        <v>0.60000014491379261</v>
      </c>
      <c r="O36" s="34">
        <f>'6-5-19_B'!L10</f>
        <v>6.0000000521540642</v>
      </c>
      <c r="P36" s="34">
        <f t="shared" si="6"/>
        <v>-6.600000022444874</v>
      </c>
      <c r="Q36" s="45">
        <f t="shared" si="7"/>
        <v>-12.600000074598938</v>
      </c>
      <c r="R36" s="32">
        <f>'6-5-19_B'!O10</f>
        <v>-6.6999999999097781</v>
      </c>
      <c r="S36" s="47">
        <f t="shared" si="13"/>
        <v>-17.374362104874308</v>
      </c>
      <c r="T36" s="45">
        <f t="shared" si="14"/>
        <v>-10.67436210496453</v>
      </c>
    </row>
    <row r="37" spans="1:20" x14ac:dyDescent="0.25">
      <c r="A37" s="32" t="s">
        <v>23</v>
      </c>
      <c r="B37" s="33">
        <v>43535</v>
      </c>
      <c r="C37" s="33">
        <f t="shared" si="8"/>
        <v>43621</v>
      </c>
      <c r="D37" s="34">
        <f t="shared" si="3"/>
        <v>-8.5999993607401848</v>
      </c>
      <c r="E37" s="34">
        <f t="shared" si="9"/>
        <v>-1.3000000035390258</v>
      </c>
      <c r="F37" s="42">
        <f t="shared" si="10"/>
        <v>11.995160000196847</v>
      </c>
      <c r="G37" s="34">
        <f t="shared" si="11"/>
        <v>6.1000000000000005</v>
      </c>
      <c r="H37" s="34">
        <f t="shared" si="4"/>
        <v>10</v>
      </c>
      <c r="I37" s="34">
        <f t="shared" si="4"/>
        <v>9.1</v>
      </c>
      <c r="K37" s="32" t="s">
        <v>23</v>
      </c>
      <c r="L37" s="34">
        <f>'6-5-19_B'!M11</f>
        <v>-1.3000000035390258</v>
      </c>
      <c r="M37" s="34">
        <f t="shared" si="5"/>
        <v>-8.5999993607401848</v>
      </c>
      <c r="N37" s="45">
        <f t="shared" si="12"/>
        <v>-7.299999357201159</v>
      </c>
      <c r="O37" s="34">
        <f>'6-5-19_B'!L11</f>
        <v>8.6999991908669472</v>
      </c>
      <c r="P37" s="34">
        <f t="shared" si="6"/>
        <v>-1.3000000035390258</v>
      </c>
      <c r="Q37" s="45">
        <f t="shared" si="7"/>
        <v>-9.999999194405973</v>
      </c>
      <c r="R37" s="32">
        <f>'6-5-19_B'!O11</f>
        <v>27.300000000195723</v>
      </c>
      <c r="S37" s="46">
        <f t="shared" si="13"/>
        <v>11.995160000196847</v>
      </c>
      <c r="T37" s="45">
        <f t="shared" si="14"/>
        <v>-15.304839999998876</v>
      </c>
    </row>
    <row r="38" spans="1:20" x14ac:dyDescent="0.25">
      <c r="A38" s="32" t="s">
        <v>24</v>
      </c>
      <c r="B38" s="33">
        <v>43536</v>
      </c>
      <c r="C38" s="33">
        <f t="shared" si="8"/>
        <v>43621</v>
      </c>
      <c r="D38" s="34">
        <f t="shared" si="3"/>
        <v>-4.5999996364116669</v>
      </c>
      <c r="E38" s="34">
        <f t="shared" si="9"/>
        <v>-8.7000000057742</v>
      </c>
      <c r="F38" s="42">
        <f t="shared" si="10"/>
        <v>-9.975440000062008</v>
      </c>
      <c r="G38" s="34">
        <f t="shared" si="11"/>
        <v>6.7</v>
      </c>
      <c r="H38" s="34">
        <f t="shared" si="4"/>
        <v>12</v>
      </c>
      <c r="I38" s="34">
        <f t="shared" si="4"/>
        <v>10</v>
      </c>
      <c r="K38" s="32" t="s">
        <v>24</v>
      </c>
      <c r="L38" s="34">
        <f>'6-5-19_B'!M12</f>
        <v>-8.8000000105239451</v>
      </c>
      <c r="M38" s="34">
        <f t="shared" si="5"/>
        <v>-4.5999996364116669</v>
      </c>
      <c r="N38" s="45">
        <f t="shared" si="12"/>
        <v>4.2000003741122782</v>
      </c>
      <c r="O38" s="34">
        <f>'6-5-19_B'!L12</f>
        <v>4.3999999761581421</v>
      </c>
      <c r="P38" s="34">
        <f t="shared" si="6"/>
        <v>-8.7000000057742</v>
      </c>
      <c r="Q38" s="45">
        <f t="shared" si="7"/>
        <v>-13.099999981932342</v>
      </c>
      <c r="R38" s="32">
        <f>'6-5-19_B'!O12</f>
        <v>-0.90000000000145519</v>
      </c>
      <c r="S38" s="47">
        <f t="shared" si="13"/>
        <v>-9.975440000062008</v>
      </c>
      <c r="T38" s="45">
        <f t="shared" si="14"/>
        <v>-9.0754400000605528</v>
      </c>
    </row>
    <row r="39" spans="1:20" x14ac:dyDescent="0.25">
      <c r="A39" s="32" t="s">
        <v>25</v>
      </c>
      <c r="B39" s="33">
        <v>43536</v>
      </c>
      <c r="C39" s="33">
        <f t="shared" si="8"/>
        <v>43621</v>
      </c>
      <c r="D39" s="34">
        <f t="shared" si="3"/>
        <v>-5.700000561773777</v>
      </c>
      <c r="E39" s="34">
        <f t="shared" si="9"/>
        <v>-1.5999999595806003</v>
      </c>
      <c r="F39" s="42">
        <f t="shared" si="10"/>
        <v>-18.537360000209446</v>
      </c>
      <c r="G39" s="34">
        <f t="shared" si="11"/>
        <v>6.3</v>
      </c>
      <c r="H39" s="34">
        <f t="shared" si="4"/>
        <v>11.6</v>
      </c>
      <c r="I39" s="34">
        <f t="shared" si="4"/>
        <v>9.6</v>
      </c>
      <c r="K39" s="32" t="s">
        <v>25</v>
      </c>
      <c r="L39" s="34">
        <f>'6-5-19_B'!M13</f>
        <v>-1.6999999643303454</v>
      </c>
      <c r="M39" s="34">
        <f t="shared" si="5"/>
        <v>-5.700000561773777</v>
      </c>
      <c r="N39" s="45">
        <f t="shared" si="12"/>
        <v>-4.0000005974434316</v>
      </c>
      <c r="O39" s="34">
        <f>'6-5-19_B'!L13</f>
        <v>5.4000001400709152</v>
      </c>
      <c r="P39" s="34">
        <f t="shared" si="6"/>
        <v>-1.5999999595806003</v>
      </c>
      <c r="Q39" s="45">
        <f t="shared" si="7"/>
        <v>-7.0000000996515155</v>
      </c>
      <c r="R39" s="32">
        <f>'6-5-19_B'!O13</f>
        <v>-9.3000000001666194</v>
      </c>
      <c r="S39" s="47">
        <f t="shared" si="13"/>
        <v>-18.537360000209446</v>
      </c>
      <c r="T39" s="45">
        <f t="shared" si="14"/>
        <v>-9.2373600000428269</v>
      </c>
    </row>
    <row r="40" spans="1:20" x14ac:dyDescent="0.25">
      <c r="A40" s="32" t="s">
        <v>26</v>
      </c>
      <c r="B40" s="33">
        <v>43536</v>
      </c>
      <c r="C40" s="33">
        <f t="shared" si="8"/>
        <v>43622</v>
      </c>
      <c r="D40" s="34">
        <f t="shared" si="3"/>
        <v>-5.9000002220273018</v>
      </c>
      <c r="E40" s="34">
        <f t="shared" si="9"/>
        <v>-3.1999999773688614</v>
      </c>
      <c r="F40" s="42">
        <f t="shared" si="10"/>
        <v>-8.8063999999121734</v>
      </c>
      <c r="G40" s="34">
        <f t="shared" si="11"/>
        <v>8.1</v>
      </c>
      <c r="H40" s="34">
        <f t="shared" si="4"/>
        <v>14.7</v>
      </c>
      <c r="I40" s="34">
        <f t="shared" si="4"/>
        <v>12.1</v>
      </c>
      <c r="K40" s="32" t="s">
        <v>26</v>
      </c>
      <c r="L40" s="34">
        <f>'6-5-19_B'!M14</f>
        <v>-3.2999999821186066</v>
      </c>
      <c r="M40" s="34">
        <f t="shared" si="5"/>
        <v>-5.9000002220273018</v>
      </c>
      <c r="N40" s="45">
        <f t="shared" si="12"/>
        <v>-2.6000002399086952</v>
      </c>
      <c r="O40" s="34">
        <f>'6-5-19_B'!L14</f>
        <v>5.9000002220273018</v>
      </c>
      <c r="P40" s="34">
        <f t="shared" si="6"/>
        <v>-3.1999999773688614</v>
      </c>
      <c r="Q40" s="45">
        <f t="shared" si="7"/>
        <v>-9.1000001993961632</v>
      </c>
      <c r="R40" s="32">
        <f>'6-5-19_B'!O14</f>
        <v>-5.1000000000840373</v>
      </c>
      <c r="S40" s="47">
        <f t="shared" si="13"/>
        <v>-8.8063999999121734</v>
      </c>
      <c r="T40" s="45">
        <f t="shared" si="14"/>
        <v>-3.7063999998281361</v>
      </c>
    </row>
    <row r="41" spans="1:20" x14ac:dyDescent="0.25">
      <c r="A41" s="32" t="s">
        <v>27</v>
      </c>
      <c r="B41" s="33">
        <v>43535</v>
      </c>
      <c r="C41" s="33">
        <f t="shared" si="8"/>
        <v>43621</v>
      </c>
      <c r="D41" s="34">
        <f t="shared" si="3"/>
        <v>-12.899999506771564</v>
      </c>
      <c r="E41" s="34">
        <f t="shared" si="9"/>
        <v>2.7999999583698809</v>
      </c>
      <c r="F41" s="42">
        <f t="shared" si="10"/>
        <v>-14.140800000177478</v>
      </c>
      <c r="G41" s="34">
        <f t="shared" si="11"/>
        <v>15.4</v>
      </c>
      <c r="H41" s="34">
        <f t="shared" si="4"/>
        <v>29.5</v>
      </c>
      <c r="I41" s="34">
        <f t="shared" si="4"/>
        <v>28.6</v>
      </c>
      <c r="K41" s="32" t="s">
        <v>27</v>
      </c>
      <c r="L41" s="34">
        <f>'6-5-19_B'!M15</f>
        <v>2.7000000118277967</v>
      </c>
      <c r="M41" s="34">
        <f t="shared" si="5"/>
        <v>-12.899999506771564</v>
      </c>
      <c r="N41" s="45">
        <f t="shared" si="12"/>
        <v>-15.599999518599361</v>
      </c>
      <c r="O41" s="34">
        <f>'6-5-19_B'!L15</f>
        <v>12.899999506771564</v>
      </c>
      <c r="P41" s="34">
        <f t="shared" si="6"/>
        <v>2.7999999583698809</v>
      </c>
      <c r="Q41" s="45">
        <f t="shared" si="7"/>
        <v>-10.099999548401684</v>
      </c>
      <c r="R41" s="32">
        <f>'6-5-19_B'!O15</f>
        <v>6.5999999999348802</v>
      </c>
      <c r="S41" s="47">
        <f t="shared" si="13"/>
        <v>-14.140800000177478</v>
      </c>
      <c r="T41" s="45">
        <f t="shared" si="14"/>
        <v>-20.740800000112358</v>
      </c>
    </row>
    <row r="42" spans="1:20" x14ac:dyDescent="0.25">
      <c r="A42" s="32" t="s">
        <v>28</v>
      </c>
      <c r="B42" s="33">
        <v>43535</v>
      </c>
      <c r="C42" s="33">
        <f t="shared" si="8"/>
        <v>43621</v>
      </c>
      <c r="D42" s="34">
        <f t="shared" si="3"/>
        <v>-10.300000198185444</v>
      </c>
      <c r="E42" s="34">
        <f t="shared" si="9"/>
        <v>-12.400000006891787</v>
      </c>
      <c r="F42" s="42">
        <f t="shared" si="10"/>
        <v>12.616559999969468</v>
      </c>
      <c r="G42" s="34">
        <f t="shared" si="11"/>
        <v>10.3</v>
      </c>
      <c r="H42" s="34">
        <f t="shared" si="4"/>
        <v>23.599999999999998</v>
      </c>
      <c r="I42" s="34">
        <f t="shared" si="4"/>
        <v>18.5</v>
      </c>
      <c r="K42" s="32" t="s">
        <v>28</v>
      </c>
      <c r="L42" s="34">
        <f>'6-5-19_B'!M16</f>
        <v>-12.400000006891787</v>
      </c>
      <c r="M42" s="34">
        <f t="shared" si="5"/>
        <v>-10.300000198185444</v>
      </c>
      <c r="N42" s="45">
        <f t="shared" si="12"/>
        <v>2.0999998087063432</v>
      </c>
      <c r="O42" s="34">
        <f>'6-5-19_B'!L16</f>
        <v>10.300000198185444</v>
      </c>
      <c r="P42" s="34">
        <f t="shared" si="6"/>
        <v>-12.400000006891787</v>
      </c>
      <c r="Q42" s="45">
        <f t="shared" si="7"/>
        <v>-22.700000205077231</v>
      </c>
      <c r="R42" s="32">
        <f>'6-5-19_B'!O16</f>
        <v>12.499999999818101</v>
      </c>
      <c r="S42" s="46">
        <f t="shared" si="13"/>
        <v>12.616559999969468</v>
      </c>
      <c r="T42" s="45">
        <f t="shared" si="14"/>
        <v>0.11656000015136669</v>
      </c>
    </row>
    <row r="43" spans="1:20" x14ac:dyDescent="0.25">
      <c r="A43" s="32" t="s">
        <v>29</v>
      </c>
      <c r="B43" s="33">
        <v>43535</v>
      </c>
      <c r="C43" s="33">
        <f t="shared" si="8"/>
        <v>43621</v>
      </c>
      <c r="D43" s="34">
        <f t="shared" si="3"/>
        <v>-5.700000561773777</v>
      </c>
      <c r="E43" s="34">
        <f t="shared" si="9"/>
        <v>-11.700000031851232</v>
      </c>
      <c r="F43" s="42">
        <f t="shared" si="10"/>
        <v>-6.3780800001040916</v>
      </c>
      <c r="G43" s="34">
        <f t="shared" si="11"/>
        <v>6.7</v>
      </c>
      <c r="H43" s="34">
        <f t="shared" si="4"/>
        <v>12.200000000000001</v>
      </c>
      <c r="I43" s="34">
        <f t="shared" si="4"/>
        <v>10.1</v>
      </c>
      <c r="K43" s="32" t="s">
        <v>29</v>
      </c>
      <c r="L43" s="34">
        <f>'6-5-19_B'!M17</f>
        <v>-11.900000041350722</v>
      </c>
      <c r="M43" s="34">
        <f t="shared" si="5"/>
        <v>-5.700000561773777</v>
      </c>
      <c r="N43" s="45">
        <f t="shared" si="12"/>
        <v>6.1999994795769453</v>
      </c>
      <c r="O43" s="34">
        <f>'6-5-19_B'!L17</f>
        <v>5.4999999701976776</v>
      </c>
      <c r="P43" s="34">
        <f t="shared" si="6"/>
        <v>-11.700000031851232</v>
      </c>
      <c r="Q43" s="45">
        <f t="shared" si="7"/>
        <v>-17.20000000204891</v>
      </c>
      <c r="R43" s="32">
        <f>'6-5-19_B'!O17</f>
        <v>2.7000000000043656</v>
      </c>
      <c r="S43" s="47">
        <f t="shared" si="13"/>
        <v>-6.3780800001040916</v>
      </c>
      <c r="T43" s="45">
        <f t="shared" si="14"/>
        <v>-9.0780800001084572</v>
      </c>
    </row>
    <row r="44" spans="1:20" x14ac:dyDescent="0.25">
      <c r="A44" s="32" t="s">
        <v>30</v>
      </c>
      <c r="B44" s="33">
        <v>43535</v>
      </c>
      <c r="C44" s="33">
        <f t="shared" si="8"/>
        <v>43621</v>
      </c>
      <c r="D44" s="34">
        <f t="shared" si="3"/>
        <v>-4.7000003978610039</v>
      </c>
      <c r="E44" s="34">
        <f t="shared" si="9"/>
        <v>-5.5999999749474227</v>
      </c>
      <c r="F44" s="42">
        <f t="shared" si="10"/>
        <v>-19.376400000055582</v>
      </c>
      <c r="G44" s="34">
        <f t="shared" si="11"/>
        <v>8.5</v>
      </c>
      <c r="H44" s="34">
        <f t="shared" si="11"/>
        <v>17.2</v>
      </c>
      <c r="I44" s="34">
        <f t="shared" si="11"/>
        <v>14.3</v>
      </c>
      <c r="K44" s="32" t="s">
        <v>30</v>
      </c>
      <c r="L44" s="34">
        <f>'6-5-19_B'!M18</f>
        <v>-5.6999999796971679</v>
      </c>
      <c r="M44" s="34">
        <f t="shared" si="5"/>
        <v>-4.7000003978610039</v>
      </c>
      <c r="N44" s="45">
        <f t="shared" si="12"/>
        <v>0.999999581836164</v>
      </c>
      <c r="O44" s="34">
        <f>'6-5-19_B'!L18</f>
        <v>4.6000005677342415</v>
      </c>
      <c r="P44" s="34">
        <f t="shared" si="6"/>
        <v>-5.5999999749474227</v>
      </c>
      <c r="Q44" s="45">
        <f t="shared" si="7"/>
        <v>-10.200000542681664</v>
      </c>
      <c r="R44" s="32">
        <f>'6-5-19_B'!O18</f>
        <v>-9.1000000002168235</v>
      </c>
      <c r="S44" s="47">
        <f t="shared" si="13"/>
        <v>-19.376400000055582</v>
      </c>
      <c r="T44" s="45">
        <f t="shared" si="14"/>
        <v>-10.276399999838759</v>
      </c>
    </row>
    <row r="45" spans="1:20" x14ac:dyDescent="0.25">
      <c r="A45" s="32" t="s">
        <v>31</v>
      </c>
      <c r="B45" s="33">
        <v>43536</v>
      </c>
      <c r="C45" s="33">
        <f t="shared" si="8"/>
        <v>43622</v>
      </c>
      <c r="D45" s="34">
        <f t="shared" si="3"/>
        <v>-6.2999995425343513</v>
      </c>
      <c r="E45" s="34">
        <f t="shared" si="9"/>
        <v>-2.6000000070780516</v>
      </c>
      <c r="F45" s="42">
        <f t="shared" si="10"/>
        <v>-10.364100000060716</v>
      </c>
      <c r="G45" s="34">
        <f t="shared" ref="G45:I47" si="15">T19*1000</f>
        <v>7.3</v>
      </c>
      <c r="H45" s="34">
        <f t="shared" si="15"/>
        <v>13.6</v>
      </c>
      <c r="I45" s="34">
        <f t="shared" si="15"/>
        <v>11.2</v>
      </c>
      <c r="K45" s="32" t="s">
        <v>31</v>
      </c>
      <c r="L45" s="34">
        <f>'6-5-19_B'!M19</f>
        <v>-2.7000000118277967</v>
      </c>
      <c r="M45" s="34">
        <f t="shared" si="5"/>
        <v>-6.2999995425343513</v>
      </c>
      <c r="N45" s="45">
        <f t="shared" si="12"/>
        <v>-3.5999995307065547</v>
      </c>
      <c r="O45" s="34">
        <f>'6-5-19_B'!L19</f>
        <v>6.2999995425343513</v>
      </c>
      <c r="P45" s="34">
        <f t="shared" si="6"/>
        <v>-2.6000000070780516</v>
      </c>
      <c r="Q45" s="45">
        <f t="shared" si="7"/>
        <v>-8.8999995496124029</v>
      </c>
      <c r="R45" s="32">
        <f>'6-5-19_B'!O19</f>
        <v>-6.5000000001873559</v>
      </c>
      <c r="S45" s="47">
        <f t="shared" si="13"/>
        <v>-10.364100000060716</v>
      </c>
      <c r="T45" s="45">
        <f t="shared" si="14"/>
        <v>-3.8640999998733605</v>
      </c>
    </row>
    <row r="46" spans="1:20" x14ac:dyDescent="0.25">
      <c r="A46" s="32" t="s">
        <v>32</v>
      </c>
      <c r="B46" s="33">
        <v>43535</v>
      </c>
      <c r="C46" s="33">
        <f t="shared" si="8"/>
        <v>43621</v>
      </c>
      <c r="D46" s="34">
        <f t="shared" si="3"/>
        <v>-4.9000000581145287</v>
      </c>
      <c r="E46" s="34">
        <f t="shared" si="9"/>
        <v>-10.899999993853271</v>
      </c>
      <c r="F46" s="42">
        <f t="shared" si="10"/>
        <v>7.554640000080326</v>
      </c>
      <c r="G46" s="34">
        <f t="shared" si="15"/>
        <v>11.5</v>
      </c>
      <c r="H46" s="34">
        <f t="shared" si="15"/>
        <v>20.9</v>
      </c>
      <c r="I46" s="34">
        <f t="shared" si="15"/>
        <v>18</v>
      </c>
      <c r="K46" s="32" t="s">
        <v>32</v>
      </c>
      <c r="L46" s="34">
        <f>'6-5-19_B'!M20</f>
        <v>-10.600000037811697</v>
      </c>
      <c r="M46" s="34">
        <f t="shared" si="5"/>
        <v>-4.9000000581145287</v>
      </c>
      <c r="N46" s="45">
        <f t="shared" si="12"/>
        <v>5.6999999796971679</v>
      </c>
      <c r="O46" s="34">
        <f>'6-5-19_B'!L20</f>
        <v>4.999999888241291</v>
      </c>
      <c r="P46" s="34">
        <f t="shared" si="6"/>
        <v>-10.899999993853271</v>
      </c>
      <c r="Q46" s="45">
        <f t="shared" si="7"/>
        <v>-15.899999882094562</v>
      </c>
      <c r="R46" s="32">
        <f>'6-5-19_B'!O20</f>
        <v>17.200000000002547</v>
      </c>
      <c r="S46" s="46">
        <f t="shared" si="13"/>
        <v>7.554640000080326</v>
      </c>
      <c r="T46" s="45">
        <f t="shared" si="14"/>
        <v>-9.6453599999222206</v>
      </c>
    </row>
    <row r="47" spans="1:20" x14ac:dyDescent="0.25">
      <c r="A47" s="32" t="s">
        <v>33</v>
      </c>
      <c r="B47" s="33">
        <v>43536</v>
      </c>
      <c r="C47" s="33">
        <f t="shared" si="8"/>
        <v>43622</v>
      </c>
      <c r="D47" s="34">
        <f t="shared" si="3"/>
        <v>0.40000025182962418</v>
      </c>
      <c r="E47" s="34">
        <f t="shared" si="9"/>
        <v>-5.8999999891966581</v>
      </c>
      <c r="F47" s="42">
        <f t="shared" si="10"/>
        <v>-5.9763199999451899</v>
      </c>
      <c r="G47" s="34">
        <f t="shared" si="15"/>
        <v>7.7</v>
      </c>
      <c r="H47" s="34">
        <f t="shared" si="15"/>
        <v>14.4</v>
      </c>
      <c r="I47" s="34">
        <f t="shared" si="15"/>
        <v>11.9</v>
      </c>
      <c r="K47" s="32" t="s">
        <v>33</v>
      </c>
      <c r="L47" s="34">
        <f>'6-5-19_B'!M21</f>
        <v>-5.9999999939464033</v>
      </c>
      <c r="M47" s="34">
        <f t="shared" si="5"/>
        <v>0.40000025182962418</v>
      </c>
      <c r="N47" s="45">
        <f t="shared" si="12"/>
        <v>6.4000002457760274</v>
      </c>
      <c r="O47" s="34">
        <f>'6-5-19_B'!L21</f>
        <v>0.40000025182962418</v>
      </c>
      <c r="P47" s="34">
        <f t="shared" si="6"/>
        <v>-5.8999999891966581</v>
      </c>
      <c r="Q47" s="45">
        <f t="shared" si="7"/>
        <v>-6.3000002410262823</v>
      </c>
      <c r="R47" s="32">
        <f>'6-5-19_B'!O21</f>
        <v>-1.8999999999778083</v>
      </c>
      <c r="S47" s="47">
        <f t="shared" si="13"/>
        <v>-5.9763199999451899</v>
      </c>
      <c r="T47" s="45">
        <f t="shared" si="14"/>
        <v>-4.0763199999673816</v>
      </c>
    </row>
    <row r="48" spans="1:20" x14ac:dyDescent="0.25">
      <c r="K48" s="48" t="s">
        <v>214</v>
      </c>
    </row>
    <row r="50" spans="19:19" x14ac:dyDescent="0.25">
      <c r="S50" s="41">
        <f>MAX(S28:S47)</f>
        <v>30.215680000083012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C85D-74D6-4063-B030-24648003B67C}">
  <dimension ref="A1:Y49"/>
  <sheetViews>
    <sheetView workbookViewId="0"/>
  </sheetViews>
  <sheetFormatPr defaultRowHeight="15" x14ac:dyDescent="0.25"/>
  <cols>
    <col min="1" max="1" width="10.85546875" customWidth="1"/>
    <col min="2" max="2" width="10.7109375" bestFit="1" customWidth="1"/>
    <col min="3" max="3" width="16.5703125" customWidth="1"/>
    <col min="4" max="4" width="15.42578125" bestFit="1" customWidth="1"/>
    <col min="5" max="6" width="12.5703125" bestFit="1" customWidth="1"/>
    <col min="7" max="8" width="9.5703125" bestFit="1" customWidth="1"/>
    <col min="11" max="12" width="8" bestFit="1" customWidth="1"/>
    <col min="13" max="13" width="7.85546875" bestFit="1" customWidth="1"/>
    <col min="14" max="14" width="9" bestFit="1" customWidth="1"/>
    <col min="15" max="16" width="5.85546875" bestFit="1" customWidth="1"/>
    <col min="17" max="17" width="5.7109375" bestFit="1" customWidth="1"/>
    <col min="18" max="18" width="7.7109375" bestFit="1" customWidth="1"/>
    <col min="19" max="19" width="8" bestFit="1" customWidth="1"/>
    <col min="21" max="21" width="10" bestFit="1" customWidth="1"/>
    <col min="22" max="22" width="9.85546875" bestFit="1" customWidth="1"/>
    <col min="23" max="23" width="7" customWidth="1"/>
    <col min="24" max="24" width="6.5703125" customWidth="1"/>
    <col min="25" max="25" width="6.42578125" customWidth="1"/>
  </cols>
  <sheetData>
    <row r="1" spans="1:25" ht="15.75" thickBot="1" x14ac:dyDescent="0.3">
      <c r="A1" s="1" t="s">
        <v>0</v>
      </c>
      <c r="B1" s="2" t="s">
        <v>1</v>
      </c>
      <c r="C1" s="12" t="s">
        <v>80</v>
      </c>
      <c r="D1" s="12" t="s">
        <v>81</v>
      </c>
      <c r="E1" s="17" t="s">
        <v>2</v>
      </c>
      <c r="F1" s="17" t="s">
        <v>3</v>
      </c>
      <c r="G1" s="17" t="s">
        <v>4</v>
      </c>
      <c r="H1" s="21" t="s">
        <v>136</v>
      </c>
      <c r="I1" s="10" t="s">
        <v>6</v>
      </c>
      <c r="J1" s="11" t="s">
        <v>7</v>
      </c>
      <c r="K1" s="28" t="s">
        <v>138</v>
      </c>
      <c r="L1" s="28" t="s">
        <v>137</v>
      </c>
      <c r="M1" s="11" t="s">
        <v>79</v>
      </c>
      <c r="N1" s="18" t="s">
        <v>142</v>
      </c>
      <c r="O1" s="18" t="s">
        <v>148</v>
      </c>
      <c r="P1" s="18" t="s">
        <v>147</v>
      </c>
      <c r="Q1" s="18" t="s">
        <v>149</v>
      </c>
      <c r="R1" s="11" t="s">
        <v>83</v>
      </c>
      <c r="S1" s="11" t="s">
        <v>82</v>
      </c>
      <c r="T1" s="11" t="s">
        <v>201</v>
      </c>
      <c r="U1" s="11" t="s">
        <v>200</v>
      </c>
      <c r="V1" s="11" t="s">
        <v>202</v>
      </c>
      <c r="W1" s="28" t="s">
        <v>204</v>
      </c>
      <c r="X1" s="28" t="s">
        <v>203</v>
      </c>
      <c r="Y1" s="28" t="s">
        <v>205</v>
      </c>
    </row>
    <row r="2" spans="1:25" x14ac:dyDescent="0.25">
      <c r="A2" t="s">
        <v>179</v>
      </c>
      <c r="B2" s="5">
        <v>43787</v>
      </c>
      <c r="C2">
        <v>38.513620951</v>
      </c>
      <c r="D2">
        <v>-112.91696838999999</v>
      </c>
      <c r="E2" s="14">
        <v>4264546.6657999996</v>
      </c>
      <c r="F2">
        <v>332867.97769999999</v>
      </c>
      <c r="G2" s="14">
        <v>1584.047</v>
      </c>
      <c r="H2" s="14">
        <v>1584.04576808</v>
      </c>
      <c r="I2">
        <v>-8.1579583130676245E-2</v>
      </c>
      <c r="J2">
        <v>-4.6741658078243962</v>
      </c>
      <c r="K2" s="23">
        <v>-1.3000005856156349</v>
      </c>
      <c r="L2" s="23">
        <v>15.899999998509884</v>
      </c>
      <c r="M2" s="23">
        <v>31.568079999942711</v>
      </c>
      <c r="N2" s="23">
        <v>15.953056179779951</v>
      </c>
      <c r="O2" s="23">
        <f>ABS(K2)</f>
        <v>1.3000005856156349</v>
      </c>
      <c r="P2" s="23">
        <f>ABS(L2)</f>
        <v>15.899999998509884</v>
      </c>
      <c r="Q2" s="23">
        <f>ABS(M2)</f>
        <v>31.568079999942711</v>
      </c>
      <c r="R2">
        <v>8</v>
      </c>
      <c r="S2">
        <v>10</v>
      </c>
      <c r="T2">
        <v>5.0000000000000001E-3</v>
      </c>
      <c r="U2">
        <v>6.4999999999999997E-3</v>
      </c>
      <c r="V2">
        <v>6.0000000000000001E-3</v>
      </c>
      <c r="W2" s="23">
        <f>(MAX(T2,'3-11-12-19_B'!J2))*1000</f>
        <v>5</v>
      </c>
      <c r="X2" s="23">
        <f>(MAX(U2,'3-11-12-19_B'!K2))*1000</f>
        <v>6.5</v>
      </c>
      <c r="Y2" s="23">
        <f>(MAX(V2,'3-11-12-19_B'!L2))*1000</f>
        <v>6</v>
      </c>
    </row>
    <row r="3" spans="1:25" x14ac:dyDescent="0.25">
      <c r="A3" t="s">
        <v>180</v>
      </c>
      <c r="B3" s="5">
        <v>43787</v>
      </c>
      <c r="C3">
        <v>38.514039214999997</v>
      </c>
      <c r="D3">
        <v>-112.89696450700001</v>
      </c>
      <c r="E3" s="14">
        <v>4264556.9242000002</v>
      </c>
      <c r="F3">
        <v>334613.69429999997</v>
      </c>
      <c r="G3" s="14">
        <v>1630.5764999999999</v>
      </c>
      <c r="H3" s="14">
        <v>1630.5749423999998</v>
      </c>
      <c r="I3">
        <v>-0.29234725353989138</v>
      </c>
      <c r="J3">
        <v>-16.750263780076793</v>
      </c>
      <c r="K3" s="23">
        <v>-6.199999712407589</v>
      </c>
      <c r="L3" s="23">
        <v>20.599999988917261</v>
      </c>
      <c r="M3" s="23">
        <v>22.642399999767804</v>
      </c>
      <c r="N3" s="23">
        <v>21.512786801742941</v>
      </c>
      <c r="O3" s="23">
        <f t="shared" ref="O3:O21" si="0">ABS(K3)</f>
        <v>6.199999712407589</v>
      </c>
      <c r="P3" s="23">
        <f t="shared" ref="P3:P21" si="1">ABS(L3)</f>
        <v>20.599999988917261</v>
      </c>
      <c r="Q3" s="23">
        <f t="shared" ref="Q3:Q21" si="2">ABS(M3)</f>
        <v>22.642399999767804</v>
      </c>
      <c r="R3">
        <v>8</v>
      </c>
      <c r="S3">
        <v>10</v>
      </c>
      <c r="T3">
        <v>4.7000000000000002E-3</v>
      </c>
      <c r="U3">
        <v>6.0000000000000001E-3</v>
      </c>
      <c r="V3">
        <v>5.5999999999999999E-3</v>
      </c>
      <c r="W3" s="23">
        <f>(MAX(T3,'3-11-12-19_B'!J3))*1000</f>
        <v>4.7</v>
      </c>
      <c r="X3" s="23">
        <f>(MAX(U3,'3-11-12-19_B'!K3))*1000</f>
        <v>6</v>
      </c>
      <c r="Y3" s="23">
        <f>(MAX(V3,'3-11-12-19_B'!L3))*1000</f>
        <v>5.6</v>
      </c>
    </row>
    <row r="4" spans="1:25" x14ac:dyDescent="0.25">
      <c r="A4" t="s">
        <v>181</v>
      </c>
      <c r="B4" s="5">
        <v>43788</v>
      </c>
      <c r="C4">
        <v>38.513138644999998</v>
      </c>
      <c r="D4">
        <v>-112.880039411</v>
      </c>
      <c r="E4" s="14">
        <v>4264426.6403000001</v>
      </c>
      <c r="F4">
        <v>336087.8627</v>
      </c>
      <c r="G4" s="14">
        <v>1700.5926999999999</v>
      </c>
      <c r="H4" s="14">
        <v>1700.59088752</v>
      </c>
      <c r="I4">
        <v>0.1677215781402655</v>
      </c>
      <c r="J4">
        <v>9.609738560710861</v>
      </c>
      <c r="K4" s="23">
        <v>3.2000001519918442</v>
      </c>
      <c r="L4" s="23">
        <v>18.900000024586916</v>
      </c>
      <c r="M4" s="23">
        <v>22.687520000090444</v>
      </c>
      <c r="N4" s="23">
        <v>19.168985416608081</v>
      </c>
      <c r="O4" s="23">
        <f t="shared" si="0"/>
        <v>3.2000001519918442</v>
      </c>
      <c r="P4" s="23">
        <f t="shared" si="1"/>
        <v>18.900000024586916</v>
      </c>
      <c r="Q4" s="23">
        <f t="shared" si="2"/>
        <v>22.687520000090444</v>
      </c>
      <c r="R4">
        <v>10</v>
      </c>
      <c r="S4">
        <v>11</v>
      </c>
      <c r="T4">
        <v>6.1999999999999998E-3</v>
      </c>
      <c r="U4">
        <v>9.4000000000000004E-3</v>
      </c>
      <c r="V4">
        <v>8.2000000000000007E-3</v>
      </c>
      <c r="W4" s="23">
        <f>(MAX(T4,'3-11-12-19_B'!J4))*1000</f>
        <v>6.2</v>
      </c>
      <c r="X4" s="23">
        <f>(MAX(U4,'3-11-12-19_B'!K4))*1000</f>
        <v>9.4</v>
      </c>
      <c r="Y4" s="23">
        <f>(MAX(V4,'3-11-12-19_B'!L4))*1000</f>
        <v>8.2000000000000011</v>
      </c>
    </row>
    <row r="5" spans="1:25" x14ac:dyDescent="0.25">
      <c r="A5" t="s">
        <v>182</v>
      </c>
      <c r="B5" s="5">
        <v>43788</v>
      </c>
      <c r="C5">
        <v>38.508181155999999</v>
      </c>
      <c r="D5">
        <v>-112.905130914</v>
      </c>
      <c r="E5" s="14">
        <v>4263921.3305000002</v>
      </c>
      <c r="F5">
        <v>333887.9474</v>
      </c>
      <c r="G5" s="14">
        <v>1615.5038999999999</v>
      </c>
      <c r="H5" s="14">
        <v>1615.50229992</v>
      </c>
      <c r="I5">
        <v>-0.28935447798976965</v>
      </c>
      <c r="J5">
        <v>-16.578790372024873</v>
      </c>
      <c r="K5" s="23">
        <v>-3.8999998942017555</v>
      </c>
      <c r="L5" s="23">
        <v>13.099999981932342</v>
      </c>
      <c r="M5" s="23">
        <v>29.299920000084967</v>
      </c>
      <c r="N5" s="23">
        <v>13.66821124732132</v>
      </c>
      <c r="O5" s="23">
        <f t="shared" si="0"/>
        <v>3.8999998942017555</v>
      </c>
      <c r="P5" s="23">
        <f t="shared" si="1"/>
        <v>13.099999981932342</v>
      </c>
      <c r="Q5" s="23">
        <f t="shared" si="2"/>
        <v>29.299920000084967</v>
      </c>
      <c r="R5">
        <v>10</v>
      </c>
      <c r="S5">
        <v>10</v>
      </c>
      <c r="T5">
        <v>6.7000000000000002E-3</v>
      </c>
      <c r="U5">
        <v>1.0800000000000001E-2</v>
      </c>
      <c r="V5">
        <v>9.7000000000000003E-3</v>
      </c>
      <c r="W5" s="23">
        <f>(MAX(T5,'3-11-12-19_B'!J5))*1000</f>
        <v>6.7</v>
      </c>
      <c r="X5" s="23">
        <f>(MAX(U5,'3-11-12-19_B'!K5))*1000</f>
        <v>10.8</v>
      </c>
      <c r="Y5" s="23">
        <f>(MAX(V5,'3-11-12-19_B'!L5))*1000</f>
        <v>9.7000000000000011</v>
      </c>
    </row>
    <row r="6" spans="1:25" x14ac:dyDescent="0.25">
      <c r="A6" t="s">
        <v>183</v>
      </c>
      <c r="B6" s="5">
        <v>43788</v>
      </c>
      <c r="C6">
        <v>38.507715206</v>
      </c>
      <c r="D6">
        <v>-112.89124961900001</v>
      </c>
      <c r="E6" s="14">
        <v>4263844.6190999998</v>
      </c>
      <c r="F6">
        <v>335097.7145</v>
      </c>
      <c r="G6" s="14">
        <v>1662.2589</v>
      </c>
      <c r="H6" s="14">
        <v>1662.2567229000001</v>
      </c>
      <c r="I6">
        <v>-5.1237175800589563E-2</v>
      </c>
      <c r="J6">
        <v>-2.935673927543617</v>
      </c>
      <c r="K6" s="23">
        <v>-1.0000001639127731</v>
      </c>
      <c r="L6" s="23">
        <v>19.499999994877726</v>
      </c>
      <c r="M6" s="23">
        <v>19.822900000008303</v>
      </c>
      <c r="N6" s="23">
        <v>19.525624193045839</v>
      </c>
      <c r="O6" s="23">
        <f t="shared" si="0"/>
        <v>1.0000001639127731</v>
      </c>
      <c r="P6" s="23">
        <f t="shared" si="1"/>
        <v>19.499999994877726</v>
      </c>
      <c r="Q6" s="23">
        <f t="shared" si="2"/>
        <v>19.822900000008303</v>
      </c>
      <c r="R6">
        <v>13</v>
      </c>
      <c r="S6">
        <v>16</v>
      </c>
      <c r="T6">
        <v>5.7000000000000002E-3</v>
      </c>
      <c r="U6">
        <v>8.2000000000000007E-3</v>
      </c>
      <c r="V6">
        <v>7.6E-3</v>
      </c>
      <c r="W6" s="23">
        <f>(MAX(T6,'3-11-12-19_B'!J6))*1000</f>
        <v>5.7</v>
      </c>
      <c r="X6" s="23">
        <f>(MAX(U6,'3-11-12-19_B'!K6))*1000</f>
        <v>8.2000000000000011</v>
      </c>
      <c r="Y6" s="23">
        <f>(MAX(V6,'3-11-12-19_B'!L6))*1000</f>
        <v>7.6</v>
      </c>
    </row>
    <row r="7" spans="1:25" x14ac:dyDescent="0.25">
      <c r="A7" t="s">
        <v>184</v>
      </c>
      <c r="B7" s="5">
        <v>43788</v>
      </c>
      <c r="C7">
        <v>38.50744847</v>
      </c>
      <c r="D7">
        <v>-112.88035017999999</v>
      </c>
      <c r="E7" s="14">
        <v>4263795.5181999998</v>
      </c>
      <c r="F7">
        <v>336047.84450000001</v>
      </c>
      <c r="G7" s="14">
        <v>1707.6931</v>
      </c>
      <c r="H7" s="14">
        <v>1707.6909582999999</v>
      </c>
      <c r="I7">
        <v>-0.20421366871105254</v>
      </c>
      <c r="J7">
        <v>-11.700581336026104</v>
      </c>
      <c r="K7" s="23">
        <v>-3.500000573694706</v>
      </c>
      <c r="L7" s="23">
        <v>16.899999987799674</v>
      </c>
      <c r="M7" s="23">
        <v>27.75829999995949</v>
      </c>
      <c r="N7" s="23">
        <v>17.258621138535151</v>
      </c>
      <c r="O7" s="23">
        <f t="shared" si="0"/>
        <v>3.500000573694706</v>
      </c>
      <c r="P7" s="23">
        <f t="shared" si="1"/>
        <v>16.899999987799674</v>
      </c>
      <c r="Q7" s="23">
        <f t="shared" si="2"/>
        <v>27.75829999995949</v>
      </c>
      <c r="R7">
        <v>13</v>
      </c>
      <c r="S7">
        <v>16</v>
      </c>
      <c r="T7">
        <v>5.7000000000000002E-3</v>
      </c>
      <c r="U7">
        <v>8.3999999999999995E-3</v>
      </c>
      <c r="V7">
        <v>7.4999999999999997E-3</v>
      </c>
      <c r="W7" s="23">
        <f>(MAX(T7,'3-11-12-19_B'!J7))*1000</f>
        <v>5.7</v>
      </c>
      <c r="X7" s="23">
        <f>(MAX(U7,'3-11-12-19_B'!K7))*1000</f>
        <v>8.4</v>
      </c>
      <c r="Y7" s="23">
        <f>(MAX(V7,'3-11-12-19_B'!L7))*1000</f>
        <v>7.5</v>
      </c>
    </row>
    <row r="8" spans="1:25" x14ac:dyDescent="0.25">
      <c r="A8" t="s">
        <v>185</v>
      </c>
      <c r="B8" s="5">
        <v>43787</v>
      </c>
      <c r="C8">
        <v>38.502981284000001</v>
      </c>
      <c r="D8">
        <v>-112.90803719</v>
      </c>
      <c r="E8" s="14">
        <v>4263349.3364000004</v>
      </c>
      <c r="F8">
        <v>333622.46730000002</v>
      </c>
      <c r="G8" s="14">
        <v>1611.6514999999999</v>
      </c>
      <c r="H8" s="14">
        <v>1611.6501123199998</v>
      </c>
      <c r="I8">
        <v>-8.0643276037213971E-3</v>
      </c>
      <c r="J8">
        <v>-0.4620519363040847</v>
      </c>
      <c r="K8" s="23">
        <v>-9.999983012676239E-2</v>
      </c>
      <c r="L8" s="23">
        <v>12.400000006891787</v>
      </c>
      <c r="M8" s="23">
        <v>31.012319999945248</v>
      </c>
      <c r="N8" s="23">
        <v>12.400403224772237</v>
      </c>
      <c r="O8" s="23">
        <f t="shared" si="0"/>
        <v>9.999983012676239E-2</v>
      </c>
      <c r="P8" s="23">
        <f t="shared" si="1"/>
        <v>12.400000006891787</v>
      </c>
      <c r="Q8" s="23">
        <f t="shared" si="2"/>
        <v>31.012319999945248</v>
      </c>
      <c r="R8">
        <v>8</v>
      </c>
      <c r="S8">
        <v>10</v>
      </c>
      <c r="T8">
        <v>4.7999999999999996E-3</v>
      </c>
      <c r="U8">
        <v>6.1999999999999998E-3</v>
      </c>
      <c r="V8">
        <v>5.7000000000000002E-3</v>
      </c>
      <c r="W8" s="23">
        <f>(MAX(T8,'3-11-12-19_B'!J8))*1000</f>
        <v>4.8</v>
      </c>
      <c r="X8" s="23">
        <f>(MAX(U8,'3-11-12-19_B'!K8))*1000</f>
        <v>6.2</v>
      </c>
      <c r="Y8" s="23">
        <f>(MAX(V8,'3-11-12-19_B'!L8))*1000</f>
        <v>5.7</v>
      </c>
    </row>
    <row r="9" spans="1:25" x14ac:dyDescent="0.25">
      <c r="A9" t="s">
        <v>186</v>
      </c>
      <c r="B9" s="5">
        <v>43788</v>
      </c>
      <c r="C9">
        <v>38.503765717</v>
      </c>
      <c r="D9">
        <v>-112.897612251</v>
      </c>
      <c r="E9" s="14">
        <v>4263417.6084000003</v>
      </c>
      <c r="F9">
        <v>334533.67080000002</v>
      </c>
      <c r="G9" s="14">
        <v>1645.2701999999999</v>
      </c>
      <c r="H9" s="14">
        <v>1645.26872736</v>
      </c>
      <c r="I9">
        <v>-0.36998895988473607</v>
      </c>
      <c r="J9">
        <v>-21.198805867830497</v>
      </c>
      <c r="K9" s="23">
        <v>-8.2999998703598976</v>
      </c>
      <c r="L9" s="23">
        <v>21.400000026915222</v>
      </c>
      <c r="M9" s="23">
        <v>15.027359999976397</v>
      </c>
      <c r="N9" s="23">
        <v>22.953213260891072</v>
      </c>
      <c r="O9" s="23">
        <f t="shared" si="0"/>
        <v>8.2999998703598976</v>
      </c>
      <c r="P9" s="23">
        <f t="shared" si="1"/>
        <v>21.400000026915222</v>
      </c>
      <c r="Q9" s="23">
        <f t="shared" si="2"/>
        <v>15.027359999976397</v>
      </c>
      <c r="R9">
        <v>14</v>
      </c>
      <c r="S9">
        <v>14</v>
      </c>
      <c r="T9">
        <v>5.7999999999999996E-3</v>
      </c>
      <c r="U9">
        <v>8.6999999999999994E-3</v>
      </c>
      <c r="V9">
        <v>8.0000000000000002E-3</v>
      </c>
      <c r="W9" s="23">
        <f>(MAX(T9,'3-11-12-19_B'!J9))*1000</f>
        <v>5.8</v>
      </c>
      <c r="X9" s="23">
        <f>(MAX(U9,'3-11-12-19_B'!K9))*1000</f>
        <v>8.6999999999999993</v>
      </c>
      <c r="Y9" s="23">
        <f>(MAX(V9,'3-11-12-19_B'!L9))*1000</f>
        <v>8</v>
      </c>
    </row>
    <row r="10" spans="1:25" x14ac:dyDescent="0.25">
      <c r="A10" t="s">
        <v>187</v>
      </c>
      <c r="B10" s="5">
        <v>43788</v>
      </c>
      <c r="C10">
        <v>38.502157478000001</v>
      </c>
      <c r="D10">
        <v>-112.892248157</v>
      </c>
      <c r="E10" s="14">
        <v>4263229.4368000003</v>
      </c>
      <c r="F10">
        <v>334997.92349999998</v>
      </c>
      <c r="G10" s="14">
        <v>1663.2601999999999</v>
      </c>
      <c r="H10" s="14">
        <v>1663.2586707199998</v>
      </c>
      <c r="I10">
        <v>-9.4504351008425261E-2</v>
      </c>
      <c r="J10">
        <v>-5.4147004584056724</v>
      </c>
      <c r="K10" s="23">
        <v>-1.9999993965029716</v>
      </c>
      <c r="L10" s="23">
        <v>21.099999954458326</v>
      </c>
      <c r="M10" s="23">
        <v>14.870719999862558</v>
      </c>
      <c r="N10" s="23">
        <v>21.194574675235963</v>
      </c>
      <c r="O10" s="23">
        <f t="shared" si="0"/>
        <v>1.9999993965029716</v>
      </c>
      <c r="P10" s="23">
        <f t="shared" si="1"/>
        <v>21.099999954458326</v>
      </c>
      <c r="Q10" s="23">
        <f t="shared" si="2"/>
        <v>14.870719999862558</v>
      </c>
      <c r="R10">
        <v>13</v>
      </c>
      <c r="S10">
        <v>14</v>
      </c>
      <c r="T10">
        <v>5.5999999999999999E-3</v>
      </c>
      <c r="U10">
        <v>8.0999999999999996E-3</v>
      </c>
      <c r="V10">
        <v>7.4000000000000003E-3</v>
      </c>
      <c r="W10" s="23">
        <f>(MAX(T10,'3-11-12-19_B'!J10))*1000</f>
        <v>5.6</v>
      </c>
      <c r="X10" s="23">
        <f>(MAX(U10,'3-11-12-19_B'!K10))*1000</f>
        <v>8.1</v>
      </c>
      <c r="Y10" s="23">
        <f>(MAX(V10,'3-11-12-19_B'!L10))*1000</f>
        <v>7.4</v>
      </c>
    </row>
    <row r="11" spans="1:25" x14ac:dyDescent="0.25">
      <c r="A11" t="s">
        <v>188</v>
      </c>
      <c r="B11" s="5">
        <v>43788</v>
      </c>
      <c r="C11">
        <v>38.504320047</v>
      </c>
      <c r="D11">
        <v>-112.88853872</v>
      </c>
      <c r="E11" s="14">
        <v>4263462.8583000004</v>
      </c>
      <c r="F11">
        <v>335326.44319999998</v>
      </c>
      <c r="G11" s="14">
        <v>1654.2064</v>
      </c>
      <c r="H11" s="14">
        <v>1654.20327772</v>
      </c>
      <c r="I11">
        <v>-0.31450426178104635</v>
      </c>
      <c r="J11">
        <v>-18.019766838931556</v>
      </c>
      <c r="K11" s="23">
        <v>-5.3999992087483406</v>
      </c>
      <c r="L11" s="23">
        <v>16.599999973550439</v>
      </c>
      <c r="M11" s="23">
        <v>23.477720000073532</v>
      </c>
      <c r="N11" s="23">
        <v>17.456230709301401</v>
      </c>
      <c r="O11" s="23">
        <f t="shared" si="0"/>
        <v>5.3999992087483406</v>
      </c>
      <c r="P11" s="23">
        <f t="shared" si="1"/>
        <v>16.599999973550439</v>
      </c>
      <c r="Q11" s="23">
        <f t="shared" si="2"/>
        <v>23.477720000073532</v>
      </c>
      <c r="R11">
        <v>11</v>
      </c>
      <c r="S11">
        <v>12</v>
      </c>
      <c r="T11">
        <v>5.7999999999999996E-3</v>
      </c>
      <c r="U11">
        <v>8.8999999999999999E-3</v>
      </c>
      <c r="V11">
        <v>8.0000000000000002E-3</v>
      </c>
      <c r="W11" s="23">
        <f>(MAX(T11,'3-11-12-19_B'!J11))*1000</f>
        <v>5.8</v>
      </c>
      <c r="X11" s="23">
        <f>(MAX(U11,'3-11-12-19_B'!K11))*1000</f>
        <v>8.9</v>
      </c>
      <c r="Y11" s="23">
        <f>(MAX(V11,'3-11-12-19_B'!L11))*1000</f>
        <v>8</v>
      </c>
    </row>
    <row r="12" spans="1:25" x14ac:dyDescent="0.25">
      <c r="A12" t="s">
        <v>189</v>
      </c>
      <c r="B12" s="5">
        <v>43788</v>
      </c>
      <c r="C12">
        <v>38.501218678999997</v>
      </c>
      <c r="D12">
        <v>-112.886397112</v>
      </c>
      <c r="E12" s="14">
        <v>4263114.7374</v>
      </c>
      <c r="F12">
        <v>335506.20059999998</v>
      </c>
      <c r="G12" s="14">
        <v>1686.9722999999999</v>
      </c>
      <c r="H12" s="14">
        <v>1686.97037424</v>
      </c>
      <c r="I12">
        <v>-0.18432440825330632</v>
      </c>
      <c r="J12">
        <v>-10.56101065416081</v>
      </c>
      <c r="K12" s="23">
        <v>-3.2999999821186066</v>
      </c>
      <c r="L12" s="23">
        <v>17.699999967589974</v>
      </c>
      <c r="M12" s="23">
        <v>28.174239999998463</v>
      </c>
      <c r="N12" s="23">
        <v>18.004999270610035</v>
      </c>
      <c r="O12" s="23">
        <f t="shared" si="0"/>
        <v>3.2999999821186066</v>
      </c>
      <c r="P12" s="23">
        <f t="shared" si="1"/>
        <v>17.699999967589974</v>
      </c>
      <c r="Q12" s="23">
        <f t="shared" si="2"/>
        <v>28.174239999998463</v>
      </c>
      <c r="R12">
        <v>10</v>
      </c>
      <c r="S12">
        <v>10</v>
      </c>
      <c r="T12">
        <v>6.8999999999999999E-3</v>
      </c>
      <c r="U12">
        <v>1.0699999999999999E-2</v>
      </c>
      <c r="V12">
        <v>9.9000000000000008E-3</v>
      </c>
      <c r="W12" s="23">
        <f>(MAX(T12,'3-11-12-19_B'!J12))*1000</f>
        <v>6.8999999999999995</v>
      </c>
      <c r="X12" s="23">
        <f>(MAX(U12,'3-11-12-19_B'!K12))*1000</f>
        <v>10.7</v>
      </c>
      <c r="Y12" s="23">
        <f>(MAX(V12,'3-11-12-19_B'!L12))*1000</f>
        <v>9.9</v>
      </c>
    </row>
    <row r="13" spans="1:25" x14ac:dyDescent="0.25">
      <c r="A13" t="s">
        <v>190</v>
      </c>
      <c r="B13" s="5">
        <v>43788</v>
      </c>
      <c r="C13">
        <v>38.499825258999998</v>
      </c>
      <c r="D13">
        <v>-112.881079446</v>
      </c>
      <c r="E13" s="14">
        <v>4262950.5536000002</v>
      </c>
      <c r="F13">
        <v>335966.92839999998</v>
      </c>
      <c r="G13" s="14">
        <v>1711.5953</v>
      </c>
      <c r="H13" s="14">
        <v>1711.5940255999999</v>
      </c>
      <c r="I13">
        <v>2.0573231982724191E-2</v>
      </c>
      <c r="J13">
        <v>1.1787593635536586</v>
      </c>
      <c r="K13" s="23">
        <v>0.50000008195638657</v>
      </c>
      <c r="L13" s="23">
        <v>24.299999990034848</v>
      </c>
      <c r="M13" s="23">
        <v>18.225599999823316</v>
      </c>
      <c r="N13" s="23">
        <v>24.305143480293427</v>
      </c>
      <c r="O13" s="23">
        <f t="shared" si="0"/>
        <v>0.50000008195638657</v>
      </c>
      <c r="P13" s="23">
        <f t="shared" si="1"/>
        <v>24.299999990034848</v>
      </c>
      <c r="Q13" s="23">
        <f t="shared" si="2"/>
        <v>18.225599999823316</v>
      </c>
      <c r="R13">
        <v>12</v>
      </c>
      <c r="S13">
        <v>17</v>
      </c>
      <c r="T13">
        <v>5.5999999999999999E-3</v>
      </c>
      <c r="U13">
        <v>8.3000000000000001E-3</v>
      </c>
      <c r="V13">
        <v>7.3000000000000001E-3</v>
      </c>
      <c r="W13" s="23">
        <f>(MAX(T13,'3-11-12-19_B'!J13))*1000</f>
        <v>5.6</v>
      </c>
      <c r="X13" s="23">
        <f>(MAX(U13,'3-11-12-19_B'!K13))*1000</f>
        <v>8.3000000000000007</v>
      </c>
      <c r="Y13" s="23">
        <f>(MAX(V13,'3-11-12-19_B'!L13))*1000</f>
        <v>7.3</v>
      </c>
    </row>
    <row r="14" spans="1:25" x14ac:dyDescent="0.25">
      <c r="A14" t="s">
        <v>191</v>
      </c>
      <c r="B14" s="5">
        <v>43788</v>
      </c>
      <c r="C14">
        <v>38.499729103999996</v>
      </c>
      <c r="D14">
        <v>-112.86415772300001</v>
      </c>
      <c r="E14" s="14">
        <v>4262909.8339999998</v>
      </c>
      <c r="F14">
        <v>337442.91739999998</v>
      </c>
      <c r="G14" s="14">
        <v>1796.2425000000001</v>
      </c>
      <c r="H14" s="14">
        <v>1796.2409424</v>
      </c>
      <c r="I14">
        <v>-0.22785705923632352</v>
      </c>
      <c r="J14">
        <v>-13.055247826503731</v>
      </c>
      <c r="K14" s="23">
        <v>-4.8000002279877663</v>
      </c>
      <c r="L14" s="23">
        <v>20.699999993667006</v>
      </c>
      <c r="M14" s="23">
        <v>22.842399999944973</v>
      </c>
      <c r="N14" s="23">
        <v>21.249235325688705</v>
      </c>
      <c r="O14" s="23">
        <f t="shared" si="0"/>
        <v>4.8000002279877663</v>
      </c>
      <c r="P14" s="23">
        <f t="shared" si="1"/>
        <v>20.699999993667006</v>
      </c>
      <c r="Q14" s="23">
        <f t="shared" si="2"/>
        <v>22.842399999944973</v>
      </c>
      <c r="R14">
        <v>9</v>
      </c>
      <c r="S14">
        <v>10</v>
      </c>
      <c r="T14">
        <v>5.7999999999999996E-3</v>
      </c>
      <c r="U14">
        <v>8.8000000000000005E-3</v>
      </c>
      <c r="V14">
        <v>8.0000000000000002E-3</v>
      </c>
      <c r="W14" s="23">
        <f>(MAX(T14,'3-11-12-19_B'!J14))*1000</f>
        <v>5.8</v>
      </c>
      <c r="X14" s="23">
        <f>(MAX(U14,'3-11-12-19_B'!K14))*1000</f>
        <v>8.8000000000000007</v>
      </c>
      <c r="Y14" s="23">
        <f>(MAX(V14,'3-11-12-19_B'!L14))*1000</f>
        <v>8</v>
      </c>
    </row>
    <row r="15" spans="1:25" x14ac:dyDescent="0.25">
      <c r="A15" t="s">
        <v>192</v>
      </c>
      <c r="B15" s="5">
        <v>43788</v>
      </c>
      <c r="C15">
        <v>38.495145512000001</v>
      </c>
      <c r="D15">
        <v>-112.90579183200001</v>
      </c>
      <c r="E15" s="14">
        <v>4262475.4123999998</v>
      </c>
      <c r="F15">
        <v>333800.32059999998</v>
      </c>
      <c r="G15" s="14">
        <v>1625.5804000000001</v>
      </c>
      <c r="H15" s="14">
        <v>1625.5798277000001</v>
      </c>
      <c r="I15">
        <v>-0.11460353630985939</v>
      </c>
      <c r="J15">
        <v>-6.5662989478292282</v>
      </c>
      <c r="K15" s="23">
        <v>-1.6000000759959221</v>
      </c>
      <c r="L15" s="23">
        <v>13.899999961722642</v>
      </c>
      <c r="M15" s="23">
        <v>26.427700000112964</v>
      </c>
      <c r="N15" s="23">
        <v>13.991783273731636</v>
      </c>
      <c r="O15" s="23">
        <f t="shared" si="0"/>
        <v>1.6000000759959221</v>
      </c>
      <c r="P15" s="23">
        <f t="shared" si="1"/>
        <v>13.899999961722642</v>
      </c>
      <c r="Q15" s="23">
        <f t="shared" si="2"/>
        <v>26.427700000112964</v>
      </c>
      <c r="R15">
        <v>9</v>
      </c>
      <c r="S15">
        <v>12</v>
      </c>
      <c r="T15">
        <v>5.4999999999999997E-3</v>
      </c>
      <c r="U15">
        <v>7.9000000000000008E-3</v>
      </c>
      <c r="V15">
        <v>7.0000000000000001E-3</v>
      </c>
      <c r="W15" s="23">
        <f>(MAX(T15,'3-11-12-19_B'!J15))*1000</f>
        <v>5.5</v>
      </c>
      <c r="X15" s="23">
        <f>(MAX(U15,'3-11-12-19_B'!K15))*1000</f>
        <v>7.9</v>
      </c>
      <c r="Y15" s="23">
        <f>(MAX(V15,'3-11-12-19_B'!L15))*1000</f>
        <v>7</v>
      </c>
    </row>
    <row r="16" spans="1:25" x14ac:dyDescent="0.25">
      <c r="A16" t="s">
        <v>193</v>
      </c>
      <c r="B16" s="5">
        <v>43788</v>
      </c>
      <c r="C16">
        <v>38.494111500999999</v>
      </c>
      <c r="D16">
        <v>-112.897409047</v>
      </c>
      <c r="E16" s="14">
        <v>4262345.5109999999</v>
      </c>
      <c r="F16">
        <v>334529.29519999999</v>
      </c>
      <c r="G16" s="14">
        <v>1656.2858000000001</v>
      </c>
      <c r="H16" s="14">
        <v>1656.2840158400002</v>
      </c>
      <c r="I16">
        <v>-3.0602683447946009E-2</v>
      </c>
      <c r="J16">
        <v>-1.7534046033421684</v>
      </c>
      <c r="K16" s="23">
        <v>-0.59999991208314896</v>
      </c>
      <c r="L16" s="23">
        <v>19.599999999627471</v>
      </c>
      <c r="M16" s="23">
        <v>26.215840000077151</v>
      </c>
      <c r="N16" s="23">
        <v>19.609181519887478</v>
      </c>
      <c r="O16" s="23">
        <f t="shared" si="0"/>
        <v>0.59999991208314896</v>
      </c>
      <c r="P16" s="23">
        <f t="shared" si="1"/>
        <v>19.599999999627471</v>
      </c>
      <c r="Q16" s="23">
        <f t="shared" si="2"/>
        <v>26.215840000077151</v>
      </c>
      <c r="R16">
        <v>11</v>
      </c>
      <c r="S16">
        <v>12</v>
      </c>
      <c r="T16">
        <v>5.7000000000000002E-3</v>
      </c>
      <c r="U16">
        <v>8.8999999999999999E-3</v>
      </c>
      <c r="V16">
        <v>7.7999999999999996E-3</v>
      </c>
      <c r="W16" s="23">
        <f>(MAX(T16,'3-11-12-19_B'!J16))*1000</f>
        <v>5.7</v>
      </c>
      <c r="X16" s="23">
        <f>(MAX(U16,'3-11-12-19_B'!K16))*1000</f>
        <v>8.9</v>
      </c>
      <c r="Y16" s="23">
        <f>(MAX(V16,'3-11-12-19_B'!L16))*1000</f>
        <v>7.8</v>
      </c>
    </row>
    <row r="17" spans="1:25" x14ac:dyDescent="0.25">
      <c r="A17" t="s">
        <v>194</v>
      </c>
      <c r="B17" s="5">
        <v>43788</v>
      </c>
      <c r="C17">
        <v>38.498181844999998</v>
      </c>
      <c r="D17">
        <v>-112.889340721</v>
      </c>
      <c r="E17" s="14">
        <v>4262782.8825000003</v>
      </c>
      <c r="F17">
        <v>335242.48969999998</v>
      </c>
      <c r="G17" s="14">
        <v>1679.221</v>
      </c>
      <c r="H17" s="14">
        <v>1679.2192158400001</v>
      </c>
      <c r="I17">
        <v>2.6875252556966728E-2</v>
      </c>
      <c r="J17">
        <v>1.5398385448623675</v>
      </c>
      <c r="K17" s="23">
        <v>0.50000008195638657</v>
      </c>
      <c r="L17" s="23">
        <v>18.59999995213002</v>
      </c>
      <c r="M17" s="23">
        <v>23.015839999970922</v>
      </c>
      <c r="N17" s="23">
        <v>18.606719170804752</v>
      </c>
      <c r="O17" s="23">
        <f t="shared" si="0"/>
        <v>0.50000008195638657</v>
      </c>
      <c r="P17" s="23">
        <f t="shared" si="1"/>
        <v>18.59999995213002</v>
      </c>
      <c r="Q17" s="23">
        <f t="shared" si="2"/>
        <v>23.015839999970922</v>
      </c>
      <c r="R17">
        <v>13</v>
      </c>
      <c r="S17">
        <v>13</v>
      </c>
      <c r="T17">
        <v>5.4999999999999997E-3</v>
      </c>
      <c r="U17">
        <v>8.0999999999999996E-3</v>
      </c>
      <c r="V17">
        <v>7.3000000000000001E-3</v>
      </c>
      <c r="W17" s="23">
        <f>(MAX(T17,'3-11-12-19_B'!J17))*1000</f>
        <v>5.5</v>
      </c>
      <c r="X17" s="23">
        <f>(MAX(U17,'3-11-12-19_B'!K17))*1000</f>
        <v>8.1</v>
      </c>
      <c r="Y17" s="23">
        <f>(MAX(V17,'3-11-12-19_B'!L17))*1000</f>
        <v>7.3</v>
      </c>
    </row>
    <row r="18" spans="1:25" x14ac:dyDescent="0.25">
      <c r="A18" t="s">
        <v>195</v>
      </c>
      <c r="B18" s="5">
        <v>43788</v>
      </c>
      <c r="C18">
        <v>38.495794637000003</v>
      </c>
      <c r="D18">
        <v>-112.878265218</v>
      </c>
      <c r="E18" s="14">
        <v>4262498.0926000001</v>
      </c>
      <c r="F18">
        <v>336203.3003</v>
      </c>
      <c r="G18" s="14">
        <v>1731.1572000000001</v>
      </c>
      <c r="H18" s="14">
        <v>1731.1552459200002</v>
      </c>
      <c r="I18">
        <v>-0.27007247258903799</v>
      </c>
      <c r="J18">
        <v>-15.47401284201449</v>
      </c>
      <c r="K18" s="23">
        <v>-4.9000000581145287</v>
      </c>
      <c r="L18" s="23">
        <v>17.700000025797635</v>
      </c>
      <c r="M18" s="23">
        <v>24.345920000087062</v>
      </c>
      <c r="N18" s="23">
        <v>18.365728994046457</v>
      </c>
      <c r="O18" s="23">
        <f t="shared" si="0"/>
        <v>4.9000000581145287</v>
      </c>
      <c r="P18" s="23">
        <f t="shared" si="1"/>
        <v>17.700000025797635</v>
      </c>
      <c r="Q18" s="23">
        <f t="shared" si="2"/>
        <v>24.345920000087062</v>
      </c>
      <c r="R18">
        <v>13</v>
      </c>
      <c r="S18">
        <v>15</v>
      </c>
      <c r="T18">
        <v>5.7999999999999996E-3</v>
      </c>
      <c r="U18">
        <v>8.3000000000000001E-3</v>
      </c>
      <c r="V18">
        <v>7.7999999999999996E-3</v>
      </c>
      <c r="W18" s="23">
        <f>(MAX(T18,'3-11-12-19_B'!J18))*1000</f>
        <v>5.8</v>
      </c>
      <c r="X18" s="23">
        <f>(MAX(U18,'3-11-12-19_B'!K18))*1000</f>
        <v>8.3000000000000007</v>
      </c>
      <c r="Y18" s="23">
        <f>(MAX(V18,'3-11-12-19_B'!L18))*1000</f>
        <v>7.8</v>
      </c>
    </row>
    <row r="19" spans="1:25" x14ac:dyDescent="0.25">
      <c r="A19" t="s">
        <v>196</v>
      </c>
      <c r="B19" s="5">
        <v>43788</v>
      </c>
      <c r="C19">
        <v>38.493625938999998</v>
      </c>
      <c r="D19">
        <v>-112.86693966599999</v>
      </c>
      <c r="E19" s="14">
        <v>4262237.2344000004</v>
      </c>
      <c r="F19">
        <v>337186.48129999998</v>
      </c>
      <c r="G19" s="14">
        <v>1792.9646</v>
      </c>
      <c r="H19" s="14">
        <v>1792.9639038</v>
      </c>
      <c r="I19">
        <v>-0.23081193556625873</v>
      </c>
      <c r="J19">
        <v>-13.224549769192125</v>
      </c>
      <c r="K19" s="23">
        <v>-4.6999994665384293</v>
      </c>
      <c r="L19" s="23">
        <v>19.999999960418791</v>
      </c>
      <c r="M19" s="23">
        <v>25.903799999923649</v>
      </c>
      <c r="N19" s="23">
        <v>20.544828872546326</v>
      </c>
      <c r="O19" s="23">
        <f t="shared" si="0"/>
        <v>4.6999994665384293</v>
      </c>
      <c r="P19" s="23">
        <f t="shared" si="1"/>
        <v>19.999999960418791</v>
      </c>
      <c r="Q19" s="23">
        <f t="shared" si="2"/>
        <v>25.903799999923649</v>
      </c>
      <c r="R19">
        <v>8</v>
      </c>
      <c r="S19">
        <v>9</v>
      </c>
      <c r="T19">
        <v>5.5999999999999999E-3</v>
      </c>
      <c r="U19">
        <v>8.5000000000000006E-3</v>
      </c>
      <c r="V19">
        <v>7.7999999999999996E-3</v>
      </c>
      <c r="W19" s="23">
        <f>(MAX(T19,'3-11-12-19_B'!J19))*1000</f>
        <v>5.6</v>
      </c>
      <c r="X19" s="23">
        <f>(MAX(U19,'3-11-12-19_B'!K19))*1000</f>
        <v>8.5</v>
      </c>
      <c r="Y19" s="23">
        <f>(MAX(V19,'3-11-12-19_B'!L19))*1000</f>
        <v>7.8</v>
      </c>
    </row>
    <row r="20" spans="1:25" x14ac:dyDescent="0.25">
      <c r="A20" t="s">
        <v>197</v>
      </c>
      <c r="B20" s="5">
        <v>43788</v>
      </c>
      <c r="C20">
        <v>38.488516801999999</v>
      </c>
      <c r="D20">
        <v>-112.893162527</v>
      </c>
      <c r="E20" s="14">
        <v>4261716.8036000002</v>
      </c>
      <c r="F20">
        <v>334887.00319999998</v>
      </c>
      <c r="G20" s="14">
        <v>1683.2204999999999</v>
      </c>
      <c r="H20" s="14">
        <v>1683.21892824</v>
      </c>
      <c r="I20">
        <v>3.9714201123856714E-2</v>
      </c>
      <c r="J20">
        <v>2.2754561111307003</v>
      </c>
      <c r="K20" s="23">
        <v>0.59999991208314896</v>
      </c>
      <c r="L20" s="23">
        <v>15.099999960511923</v>
      </c>
      <c r="M20" s="23">
        <v>31.228240000018559</v>
      </c>
      <c r="N20" s="23">
        <v>15.111915785298693</v>
      </c>
      <c r="O20" s="23">
        <f t="shared" si="0"/>
        <v>0.59999991208314896</v>
      </c>
      <c r="P20" s="23">
        <f t="shared" si="1"/>
        <v>15.099999960511923</v>
      </c>
      <c r="Q20" s="23">
        <f t="shared" si="2"/>
        <v>31.228240000018559</v>
      </c>
      <c r="R20">
        <v>9</v>
      </c>
      <c r="S20">
        <v>11</v>
      </c>
      <c r="T20">
        <v>5.4999999999999997E-3</v>
      </c>
      <c r="U20">
        <v>7.6E-3</v>
      </c>
      <c r="V20">
        <v>7.0000000000000001E-3</v>
      </c>
      <c r="W20" s="23">
        <f>(MAX(T20,'3-11-12-19_B'!J20))*1000</f>
        <v>5.5</v>
      </c>
      <c r="X20" s="23">
        <f>(MAX(U20,'3-11-12-19_B'!K20))*1000</f>
        <v>7.6</v>
      </c>
      <c r="Y20" s="23">
        <f>(MAX(V20,'3-11-12-19_B'!L20))*1000</f>
        <v>7</v>
      </c>
    </row>
    <row r="21" spans="1:25" x14ac:dyDescent="0.25">
      <c r="A21" t="s">
        <v>198</v>
      </c>
      <c r="B21" s="5">
        <v>43788</v>
      </c>
      <c r="C21">
        <v>38.487775268999997</v>
      </c>
      <c r="D21">
        <v>-112.869598946</v>
      </c>
      <c r="E21" s="14">
        <v>4261592.4548000004</v>
      </c>
      <c r="F21">
        <v>336941.27799999999</v>
      </c>
      <c r="G21" s="14">
        <v>1786.7127</v>
      </c>
      <c r="H21" s="14">
        <v>1786.7113548</v>
      </c>
      <c r="I21">
        <v>-0.20385896089007063</v>
      </c>
      <c r="J21">
        <v>-11.680258074923559</v>
      </c>
      <c r="K21" s="23">
        <v>-4.2999992147088051</v>
      </c>
      <c r="L21" s="23">
        <v>20.799999998416752</v>
      </c>
      <c r="M21" s="23">
        <v>24.654800000007526</v>
      </c>
      <c r="N21" s="23">
        <v>21.239820930992643</v>
      </c>
      <c r="O21" s="23">
        <f t="shared" si="0"/>
        <v>4.2999992147088051</v>
      </c>
      <c r="P21" s="23">
        <f t="shared" si="1"/>
        <v>20.799999998416752</v>
      </c>
      <c r="Q21" s="23">
        <f t="shared" si="2"/>
        <v>24.654800000007526</v>
      </c>
      <c r="R21">
        <v>10</v>
      </c>
      <c r="S21">
        <v>14</v>
      </c>
      <c r="T21">
        <v>5.8999999999999999E-3</v>
      </c>
      <c r="U21">
        <v>9.1000000000000004E-3</v>
      </c>
      <c r="V21">
        <v>8.0000000000000002E-3</v>
      </c>
      <c r="W21" s="23">
        <f>(MAX(T21,'3-11-12-19_B'!J21))*1000</f>
        <v>5.8999999999999995</v>
      </c>
      <c r="X21" s="23">
        <f>(MAX(U21,'3-11-12-19_B'!K21))*1000</f>
        <v>9.1</v>
      </c>
      <c r="Y21" s="23">
        <f>(MAX(V21,'3-11-12-19_B'!L21))*1000</f>
        <v>8</v>
      </c>
    </row>
    <row r="23" spans="1:25" x14ac:dyDescent="0.25">
      <c r="L23" t="s">
        <v>210</v>
      </c>
      <c r="M23" s="23">
        <f>AVERAGE(M$2:M$21)</f>
        <v>24.460080999983802</v>
      </c>
    </row>
    <row r="24" spans="1:25" x14ac:dyDescent="0.25">
      <c r="L24" t="s">
        <v>211</v>
      </c>
      <c r="M24" s="23">
        <f>MAX(M$2:M$21)</f>
        <v>31.568079999942711</v>
      </c>
    </row>
    <row r="25" spans="1:25" x14ac:dyDescent="0.25">
      <c r="C25" s="5"/>
      <c r="D25" s="14"/>
      <c r="F25" s="14"/>
      <c r="L25" t="s">
        <v>212</v>
      </c>
      <c r="M25" s="23">
        <f>MIN(M$2:M$21)</f>
        <v>14.870719999862558</v>
      </c>
    </row>
    <row r="26" spans="1:25" x14ac:dyDescent="0.25">
      <c r="C26" s="5"/>
      <c r="D26" s="14"/>
      <c r="F26" s="14"/>
    </row>
    <row r="27" spans="1:25" x14ac:dyDescent="0.25">
      <c r="C27" s="5"/>
      <c r="D27" s="14"/>
      <c r="F27" s="14"/>
    </row>
    <row r="28" spans="1:25" x14ac:dyDescent="0.25">
      <c r="C28" s="5"/>
      <c r="D28" s="14"/>
      <c r="F28" s="14"/>
    </row>
    <row r="29" spans="1:25" x14ac:dyDescent="0.25">
      <c r="A29" s="57" t="s">
        <v>206</v>
      </c>
      <c r="B29" s="58" t="s">
        <v>152</v>
      </c>
      <c r="C29" s="58" t="s">
        <v>1</v>
      </c>
      <c r="D29" s="59" t="s">
        <v>207</v>
      </c>
      <c r="E29" s="59" t="s">
        <v>208</v>
      </c>
      <c r="F29" s="60" t="s">
        <v>209</v>
      </c>
      <c r="G29" s="60" t="s">
        <v>153</v>
      </c>
      <c r="H29" s="60" t="s">
        <v>154</v>
      </c>
      <c r="I29" s="60" t="s">
        <v>155</v>
      </c>
    </row>
    <row r="30" spans="1:25" x14ac:dyDescent="0.25">
      <c r="A30" s="53" t="s">
        <v>14</v>
      </c>
      <c r="B30" s="54">
        <v>43535</v>
      </c>
      <c r="C30" s="54">
        <f>B2</f>
        <v>43787</v>
      </c>
      <c r="D30" s="55" t="str">
        <f>CONCATENATE(TEXT(ROUND(L2,1),"0.0")," ±",TEXT(ROUND(G30,1),"0.0"))</f>
        <v>15.9 ±6.5</v>
      </c>
      <c r="E30" s="55" t="str">
        <f>CONCATENATE(TEXT(ROUND(K2,1),"0.0")," ±",TEXT(ROUND(H30,1),"0.0"))</f>
        <v>-1.3 ±5.0</v>
      </c>
      <c r="F30" s="55" t="str">
        <f>CONCATENATE(TEXT(ROUND(M2,1),"0.0")," ±",TEXT(ROUND(I30,1),"0.0"))</f>
        <v>31.6 ±6.0</v>
      </c>
      <c r="G30" s="56">
        <f>U2*1000</f>
        <v>6.5</v>
      </c>
      <c r="H30" s="56">
        <f>T2*1000</f>
        <v>5</v>
      </c>
      <c r="I30" s="56">
        <f t="shared" ref="I30:I45" si="3">V2*1000</f>
        <v>6</v>
      </c>
    </row>
    <row r="31" spans="1:25" x14ac:dyDescent="0.25">
      <c r="A31" s="53" t="s">
        <v>15</v>
      </c>
      <c r="B31" s="54">
        <v>43535</v>
      </c>
      <c r="C31" s="54">
        <f t="shared" ref="C31:C49" si="4">B3</f>
        <v>43787</v>
      </c>
      <c r="D31" s="55" t="str">
        <f t="shared" ref="D31:D49" si="5">CONCATENATE(TEXT(ROUND(L3,1),"0.0")," ±",TEXT(ROUND(G31,1),"0.0"))</f>
        <v>20.6 ±6.0</v>
      </c>
      <c r="E31" s="55" t="str">
        <f t="shared" ref="E31:E49" si="6">CONCATENATE(TEXT(ROUND(K3,1),"0.0")," ±",TEXT(ROUND(H31,1),"0.0"))</f>
        <v>-6.2 ±4.7</v>
      </c>
      <c r="F31" s="55" t="str">
        <f t="shared" ref="F31:F49" si="7">CONCATENATE(TEXT(ROUND(M3,1),"0.0")," ±",TEXT(ROUND(I31,1),"0.0"))</f>
        <v>22.6 ±5.6</v>
      </c>
      <c r="G31" s="56">
        <f t="shared" ref="G31:G49" si="8">U3*1000</f>
        <v>6</v>
      </c>
      <c r="H31" s="56">
        <f t="shared" ref="H31:H49" si="9">T3*1000</f>
        <v>4.7</v>
      </c>
      <c r="I31" s="56">
        <f t="shared" si="3"/>
        <v>5.6</v>
      </c>
    </row>
    <row r="32" spans="1:25" x14ac:dyDescent="0.25">
      <c r="A32" s="53" t="s">
        <v>16</v>
      </c>
      <c r="B32" s="54">
        <v>43535</v>
      </c>
      <c r="C32" s="54">
        <f t="shared" si="4"/>
        <v>43788</v>
      </c>
      <c r="D32" s="55" t="str">
        <f t="shared" si="5"/>
        <v>18.9 ±9.4</v>
      </c>
      <c r="E32" s="55" t="str">
        <f t="shared" si="6"/>
        <v>3.2 ±6.2</v>
      </c>
      <c r="F32" s="55" t="str">
        <f t="shared" si="7"/>
        <v>22.7 ±8.2</v>
      </c>
      <c r="G32" s="56">
        <f t="shared" si="8"/>
        <v>9.4</v>
      </c>
      <c r="H32" s="56">
        <f t="shared" si="9"/>
        <v>6.2</v>
      </c>
      <c r="I32" s="56">
        <f t="shared" si="3"/>
        <v>8.2000000000000011</v>
      </c>
    </row>
    <row r="33" spans="1:9" x14ac:dyDescent="0.25">
      <c r="A33" s="53" t="s">
        <v>17</v>
      </c>
      <c r="B33" s="54">
        <v>43536</v>
      </c>
      <c r="C33" s="54">
        <f t="shared" si="4"/>
        <v>43788</v>
      </c>
      <c r="D33" s="55" t="str">
        <f t="shared" si="5"/>
        <v>13.1 ±10.8</v>
      </c>
      <c r="E33" s="55" t="str">
        <f t="shared" si="6"/>
        <v>-3.9 ±6.7</v>
      </c>
      <c r="F33" s="55" t="str">
        <f t="shared" si="7"/>
        <v>29.3 ±9.7</v>
      </c>
      <c r="G33" s="56">
        <f t="shared" si="8"/>
        <v>10.8</v>
      </c>
      <c r="H33" s="56">
        <f t="shared" si="9"/>
        <v>6.7</v>
      </c>
      <c r="I33" s="56">
        <f t="shared" si="3"/>
        <v>9.7000000000000011</v>
      </c>
    </row>
    <row r="34" spans="1:9" x14ac:dyDescent="0.25">
      <c r="A34" s="53" t="s">
        <v>18</v>
      </c>
      <c r="B34" s="54">
        <v>43535</v>
      </c>
      <c r="C34" s="54">
        <f t="shared" si="4"/>
        <v>43788</v>
      </c>
      <c r="D34" s="55" t="str">
        <f t="shared" si="5"/>
        <v>19.5 ±8.2</v>
      </c>
      <c r="E34" s="55" t="str">
        <f t="shared" si="6"/>
        <v>-1.0 ±5.7</v>
      </c>
      <c r="F34" s="55" t="str">
        <f t="shared" si="7"/>
        <v>19.8 ±7.6</v>
      </c>
      <c r="G34" s="56">
        <f t="shared" si="8"/>
        <v>8.2000000000000011</v>
      </c>
      <c r="H34" s="56">
        <f t="shared" si="9"/>
        <v>5.7</v>
      </c>
      <c r="I34" s="56">
        <f t="shared" si="3"/>
        <v>7.6</v>
      </c>
    </row>
    <row r="35" spans="1:9" x14ac:dyDescent="0.25">
      <c r="A35" s="53" t="s">
        <v>19</v>
      </c>
      <c r="B35" s="54">
        <v>43535</v>
      </c>
      <c r="C35" s="54">
        <f t="shared" si="4"/>
        <v>43788</v>
      </c>
      <c r="D35" s="55" t="str">
        <f t="shared" si="5"/>
        <v>16.9 ±8.4</v>
      </c>
      <c r="E35" s="55" t="str">
        <f t="shared" si="6"/>
        <v>-3.5 ±5.7</v>
      </c>
      <c r="F35" s="55" t="str">
        <f t="shared" si="7"/>
        <v>27.8 ±7.5</v>
      </c>
      <c r="G35" s="56">
        <f t="shared" si="8"/>
        <v>8.4</v>
      </c>
      <c r="H35" s="56">
        <f t="shared" si="9"/>
        <v>5.7</v>
      </c>
      <c r="I35" s="56">
        <f t="shared" si="3"/>
        <v>7.5</v>
      </c>
    </row>
    <row r="36" spans="1:9" x14ac:dyDescent="0.25">
      <c r="A36" s="53" t="s">
        <v>20</v>
      </c>
      <c r="B36" s="54">
        <v>43535</v>
      </c>
      <c r="C36" s="54">
        <f t="shared" si="4"/>
        <v>43787</v>
      </c>
      <c r="D36" s="55" t="str">
        <f t="shared" si="5"/>
        <v>12.4 ±6.2</v>
      </c>
      <c r="E36" s="55" t="str">
        <f t="shared" si="6"/>
        <v>-0.1 ±4.8</v>
      </c>
      <c r="F36" s="55" t="str">
        <f t="shared" si="7"/>
        <v>31.0 ±5.7</v>
      </c>
      <c r="G36" s="56">
        <f t="shared" si="8"/>
        <v>6.2</v>
      </c>
      <c r="H36" s="56">
        <f t="shared" si="9"/>
        <v>4.8</v>
      </c>
      <c r="I36" s="56">
        <f t="shared" si="3"/>
        <v>5.7</v>
      </c>
    </row>
    <row r="37" spans="1:9" x14ac:dyDescent="0.25">
      <c r="A37" s="53" t="s">
        <v>21</v>
      </c>
      <c r="B37" s="54">
        <v>43536</v>
      </c>
      <c r="C37" s="54">
        <f t="shared" si="4"/>
        <v>43788</v>
      </c>
      <c r="D37" s="55" t="str">
        <f t="shared" si="5"/>
        <v>21.4 ±8.7</v>
      </c>
      <c r="E37" s="55" t="str">
        <f t="shared" si="6"/>
        <v>-8.3 ±5.8</v>
      </c>
      <c r="F37" s="55" t="str">
        <f t="shared" si="7"/>
        <v>15.0 ±8.0</v>
      </c>
      <c r="G37" s="56">
        <f t="shared" si="8"/>
        <v>8.6999999999999993</v>
      </c>
      <c r="H37" s="56">
        <f t="shared" si="9"/>
        <v>5.8</v>
      </c>
      <c r="I37" s="56">
        <f t="shared" si="3"/>
        <v>8</v>
      </c>
    </row>
    <row r="38" spans="1:9" x14ac:dyDescent="0.25">
      <c r="A38" s="53" t="s">
        <v>22</v>
      </c>
      <c r="B38" s="54">
        <v>43536</v>
      </c>
      <c r="C38" s="54">
        <f t="shared" si="4"/>
        <v>43788</v>
      </c>
      <c r="D38" s="55" t="str">
        <f t="shared" si="5"/>
        <v>21.1 ±8.1</v>
      </c>
      <c r="E38" s="55" t="str">
        <f t="shared" si="6"/>
        <v>-2.0 ±5.6</v>
      </c>
      <c r="F38" s="55" t="str">
        <f t="shared" si="7"/>
        <v>14.9 ±7.4</v>
      </c>
      <c r="G38" s="56">
        <f t="shared" si="8"/>
        <v>8.1</v>
      </c>
      <c r="H38" s="56">
        <f t="shared" si="9"/>
        <v>5.6</v>
      </c>
      <c r="I38" s="56">
        <f t="shared" si="3"/>
        <v>7.4</v>
      </c>
    </row>
    <row r="39" spans="1:9" x14ac:dyDescent="0.25">
      <c r="A39" s="53" t="s">
        <v>23</v>
      </c>
      <c r="B39" s="54">
        <v>43535</v>
      </c>
      <c r="C39" s="54">
        <f t="shared" si="4"/>
        <v>43788</v>
      </c>
      <c r="D39" s="55" t="str">
        <f t="shared" si="5"/>
        <v>16.6 ±8.9</v>
      </c>
      <c r="E39" s="55" t="str">
        <f t="shared" si="6"/>
        <v>-5.4 ±5.8</v>
      </c>
      <c r="F39" s="55" t="str">
        <f t="shared" si="7"/>
        <v>23.5 ±8.0</v>
      </c>
      <c r="G39" s="56">
        <f t="shared" si="8"/>
        <v>8.9</v>
      </c>
      <c r="H39" s="56">
        <f t="shared" si="9"/>
        <v>5.8</v>
      </c>
      <c r="I39" s="56">
        <f t="shared" si="3"/>
        <v>8</v>
      </c>
    </row>
    <row r="40" spans="1:9" x14ac:dyDescent="0.25">
      <c r="A40" s="53" t="s">
        <v>24</v>
      </c>
      <c r="B40" s="54">
        <v>43536</v>
      </c>
      <c r="C40" s="54">
        <f t="shared" si="4"/>
        <v>43788</v>
      </c>
      <c r="D40" s="55" t="str">
        <f t="shared" si="5"/>
        <v>17.7 ±10.7</v>
      </c>
      <c r="E40" s="55" t="str">
        <f t="shared" si="6"/>
        <v>-3.3 ±6.9</v>
      </c>
      <c r="F40" s="55" t="str">
        <f t="shared" si="7"/>
        <v>28.2 ±9.9</v>
      </c>
      <c r="G40" s="56">
        <f t="shared" si="8"/>
        <v>10.7</v>
      </c>
      <c r="H40" s="56">
        <f t="shared" si="9"/>
        <v>6.8999999999999995</v>
      </c>
      <c r="I40" s="56">
        <f t="shared" si="3"/>
        <v>9.9</v>
      </c>
    </row>
    <row r="41" spans="1:9" x14ac:dyDescent="0.25">
      <c r="A41" s="53" t="s">
        <v>25</v>
      </c>
      <c r="B41" s="54">
        <v>43536</v>
      </c>
      <c r="C41" s="54">
        <f t="shared" si="4"/>
        <v>43788</v>
      </c>
      <c r="D41" s="55" t="str">
        <f t="shared" si="5"/>
        <v>24.3 ±8.3</v>
      </c>
      <c r="E41" s="55" t="str">
        <f t="shared" si="6"/>
        <v>0.5 ±5.6</v>
      </c>
      <c r="F41" s="55" t="str">
        <f t="shared" si="7"/>
        <v>18.2 ±7.3</v>
      </c>
      <c r="G41" s="56">
        <f t="shared" si="8"/>
        <v>8.3000000000000007</v>
      </c>
      <c r="H41" s="56">
        <f t="shared" si="9"/>
        <v>5.6</v>
      </c>
      <c r="I41" s="56">
        <f t="shared" si="3"/>
        <v>7.3</v>
      </c>
    </row>
    <row r="42" spans="1:9" x14ac:dyDescent="0.25">
      <c r="A42" s="53" t="s">
        <v>26</v>
      </c>
      <c r="B42" s="54">
        <v>43536</v>
      </c>
      <c r="C42" s="54">
        <f t="shared" si="4"/>
        <v>43788</v>
      </c>
      <c r="D42" s="55" t="str">
        <f t="shared" si="5"/>
        <v>20.7 ±8.8</v>
      </c>
      <c r="E42" s="55" t="str">
        <f t="shared" si="6"/>
        <v>-4.8 ±5.8</v>
      </c>
      <c r="F42" s="55" t="str">
        <f t="shared" si="7"/>
        <v>22.8 ±8.0</v>
      </c>
      <c r="G42" s="56">
        <f t="shared" si="8"/>
        <v>8.8000000000000007</v>
      </c>
      <c r="H42" s="56">
        <f t="shared" si="9"/>
        <v>5.8</v>
      </c>
      <c r="I42" s="56">
        <f t="shared" si="3"/>
        <v>8</v>
      </c>
    </row>
    <row r="43" spans="1:9" x14ac:dyDescent="0.25">
      <c r="A43" s="53" t="s">
        <v>27</v>
      </c>
      <c r="B43" s="54">
        <v>43535</v>
      </c>
      <c r="C43" s="54">
        <f t="shared" si="4"/>
        <v>43788</v>
      </c>
      <c r="D43" s="55" t="str">
        <f t="shared" si="5"/>
        <v>13.9 ±7.9</v>
      </c>
      <c r="E43" s="55" t="str">
        <f t="shared" si="6"/>
        <v>-1.6 ±5.5</v>
      </c>
      <c r="F43" s="55" t="str">
        <f t="shared" si="7"/>
        <v>26.4 ±7.0</v>
      </c>
      <c r="G43" s="56">
        <f t="shared" si="8"/>
        <v>7.9</v>
      </c>
      <c r="H43" s="56">
        <f t="shared" si="9"/>
        <v>5.5</v>
      </c>
      <c r="I43" s="56">
        <f t="shared" si="3"/>
        <v>7</v>
      </c>
    </row>
    <row r="44" spans="1:9" x14ac:dyDescent="0.25">
      <c r="A44" s="53" t="s">
        <v>28</v>
      </c>
      <c r="B44" s="54">
        <v>43535</v>
      </c>
      <c r="C44" s="54">
        <f t="shared" si="4"/>
        <v>43788</v>
      </c>
      <c r="D44" s="55" t="str">
        <f t="shared" si="5"/>
        <v>19.6 ±8.9</v>
      </c>
      <c r="E44" s="55" t="str">
        <f t="shared" si="6"/>
        <v>-0.6 ±5.7</v>
      </c>
      <c r="F44" s="55" t="str">
        <f t="shared" si="7"/>
        <v>26.2 ±7.8</v>
      </c>
      <c r="G44" s="56">
        <f t="shared" si="8"/>
        <v>8.9</v>
      </c>
      <c r="H44" s="56">
        <f t="shared" si="9"/>
        <v>5.7</v>
      </c>
      <c r="I44" s="56">
        <f t="shared" si="3"/>
        <v>7.8</v>
      </c>
    </row>
    <row r="45" spans="1:9" x14ac:dyDescent="0.25">
      <c r="A45" s="53" t="s">
        <v>29</v>
      </c>
      <c r="B45" s="54">
        <v>43535</v>
      </c>
      <c r="C45" s="54">
        <f t="shared" si="4"/>
        <v>43788</v>
      </c>
      <c r="D45" s="55" t="str">
        <f t="shared" si="5"/>
        <v>18.6 ±8.1</v>
      </c>
      <c r="E45" s="55" t="str">
        <f t="shared" si="6"/>
        <v>0.5 ±5.5</v>
      </c>
      <c r="F45" s="55" t="str">
        <f t="shared" si="7"/>
        <v>23.0 ±7.3</v>
      </c>
      <c r="G45" s="56">
        <f t="shared" si="8"/>
        <v>8.1</v>
      </c>
      <c r="H45" s="56">
        <f t="shared" si="9"/>
        <v>5.5</v>
      </c>
      <c r="I45" s="56">
        <f t="shared" si="3"/>
        <v>7.3</v>
      </c>
    </row>
    <row r="46" spans="1:9" x14ac:dyDescent="0.25">
      <c r="A46" s="53" t="s">
        <v>30</v>
      </c>
      <c r="B46" s="54">
        <v>43535</v>
      </c>
      <c r="C46" s="54">
        <f t="shared" si="4"/>
        <v>43788</v>
      </c>
      <c r="D46" s="55" t="str">
        <f t="shared" si="5"/>
        <v>17.7 ±8.3</v>
      </c>
      <c r="E46" s="55" t="str">
        <f t="shared" si="6"/>
        <v>-4.9 ±5.8</v>
      </c>
      <c r="F46" s="55" t="str">
        <f t="shared" si="7"/>
        <v>24.3 ±7.8</v>
      </c>
      <c r="G46" s="56">
        <f t="shared" si="8"/>
        <v>8.3000000000000007</v>
      </c>
      <c r="H46" s="56">
        <f t="shared" si="9"/>
        <v>5.8</v>
      </c>
      <c r="I46" s="56">
        <f t="shared" ref="I46:I49" si="10">V18*1000</f>
        <v>7.8</v>
      </c>
    </row>
    <row r="47" spans="1:9" x14ac:dyDescent="0.25">
      <c r="A47" s="53" t="s">
        <v>31</v>
      </c>
      <c r="B47" s="54">
        <v>43536</v>
      </c>
      <c r="C47" s="54">
        <f t="shared" si="4"/>
        <v>43788</v>
      </c>
      <c r="D47" s="55" t="str">
        <f t="shared" si="5"/>
        <v>20.0 ±8.5</v>
      </c>
      <c r="E47" s="55" t="str">
        <f t="shared" si="6"/>
        <v>-4.7 ±5.6</v>
      </c>
      <c r="F47" s="55" t="str">
        <f t="shared" si="7"/>
        <v>25.9 ±7.8</v>
      </c>
      <c r="G47" s="56">
        <f t="shared" si="8"/>
        <v>8.5</v>
      </c>
      <c r="H47" s="56">
        <f t="shared" si="9"/>
        <v>5.6</v>
      </c>
      <c r="I47" s="56">
        <f t="shared" si="10"/>
        <v>7.8</v>
      </c>
    </row>
    <row r="48" spans="1:9" x14ac:dyDescent="0.25">
      <c r="A48" s="53" t="s">
        <v>32</v>
      </c>
      <c r="B48" s="54">
        <v>43535</v>
      </c>
      <c r="C48" s="54">
        <f t="shared" si="4"/>
        <v>43788</v>
      </c>
      <c r="D48" s="55" t="str">
        <f t="shared" si="5"/>
        <v>15.1 ±7.6</v>
      </c>
      <c r="E48" s="55" t="str">
        <f t="shared" si="6"/>
        <v>0.6 ±5.5</v>
      </c>
      <c r="F48" s="55" t="str">
        <f t="shared" si="7"/>
        <v>31.2 ±7.0</v>
      </c>
      <c r="G48" s="56">
        <f t="shared" si="8"/>
        <v>7.6</v>
      </c>
      <c r="H48" s="56">
        <f t="shared" si="9"/>
        <v>5.5</v>
      </c>
      <c r="I48" s="56">
        <f t="shared" si="10"/>
        <v>7</v>
      </c>
    </row>
    <row r="49" spans="1:9" x14ac:dyDescent="0.25">
      <c r="A49" s="53" t="s">
        <v>33</v>
      </c>
      <c r="B49" s="54">
        <v>43536</v>
      </c>
      <c r="C49" s="54">
        <f t="shared" si="4"/>
        <v>43788</v>
      </c>
      <c r="D49" s="55" t="str">
        <f t="shared" si="5"/>
        <v>20.8 ±9.1</v>
      </c>
      <c r="E49" s="55" t="str">
        <f t="shared" si="6"/>
        <v>-4.3 ±5.9</v>
      </c>
      <c r="F49" s="55" t="str">
        <f t="shared" si="7"/>
        <v>24.7 ±8.0</v>
      </c>
      <c r="G49" s="56">
        <f t="shared" si="8"/>
        <v>9.1</v>
      </c>
      <c r="H49" s="56">
        <f t="shared" si="9"/>
        <v>5.8999999999999995</v>
      </c>
      <c r="I49" s="56">
        <f t="shared" si="10"/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GPS Monitoring Inital A</vt:lpstr>
      <vt:lpstr>12-8-18_A</vt:lpstr>
      <vt:lpstr>6-5-19_A</vt:lpstr>
      <vt:lpstr>GPS Monitoring Inital B</vt:lpstr>
      <vt:lpstr>3-11-12-19_B</vt:lpstr>
      <vt:lpstr>3-11-12-19-B-TURN</vt:lpstr>
      <vt:lpstr>4-30-19_B</vt:lpstr>
      <vt:lpstr>6-5-19_B</vt:lpstr>
      <vt:lpstr>6-5-19_B_REDO</vt:lpstr>
      <vt:lpstr>11-18-19_B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Erickson</dc:creator>
  <cp:lastModifiedBy>Ben Erickson</cp:lastModifiedBy>
  <dcterms:created xsi:type="dcterms:W3CDTF">2019-03-27T19:52:50Z</dcterms:created>
  <dcterms:modified xsi:type="dcterms:W3CDTF">2019-12-12T22:21:09Z</dcterms:modified>
</cp:coreProperties>
</file>