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5 семестр\химфиз\потенциометрия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109" i="1"/>
  <c r="C61" i="1" l="1"/>
  <c r="J4" i="1"/>
  <c r="H4" i="1"/>
  <c r="C111" i="1" l="1"/>
  <c r="D111" i="1"/>
  <c r="E111" i="1"/>
  <c r="C110" i="1"/>
  <c r="D110" i="1"/>
  <c r="E110" i="1"/>
  <c r="B110" i="1"/>
  <c r="B111" i="1"/>
  <c r="C109" i="1"/>
  <c r="D109" i="1"/>
  <c r="E109" i="1"/>
  <c r="C108" i="1"/>
  <c r="D108" i="1"/>
  <c r="E108" i="1"/>
  <c r="B108" i="1"/>
  <c r="C106" i="1"/>
  <c r="D106" i="1"/>
  <c r="E106" i="1"/>
  <c r="K17" i="1"/>
  <c r="K29" i="1"/>
  <c r="K30" i="1"/>
  <c r="K31" i="1"/>
  <c r="K32" i="1"/>
  <c r="K33" i="1"/>
  <c r="K34" i="1"/>
  <c r="K35" i="1"/>
  <c r="K36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81" i="1"/>
  <c r="K82" i="1"/>
  <c r="K83" i="1"/>
  <c r="K84" i="1"/>
  <c r="K85" i="1"/>
  <c r="K86" i="1"/>
  <c r="K87" i="1"/>
  <c r="K88" i="1"/>
  <c r="K8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9" i="1"/>
  <c r="J30" i="1"/>
  <c r="J31" i="1"/>
  <c r="J32" i="1"/>
  <c r="J33" i="1"/>
  <c r="J34" i="1"/>
  <c r="J35" i="1"/>
  <c r="J36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81" i="1"/>
  <c r="J82" i="1"/>
  <c r="J83" i="1"/>
  <c r="J84" i="1"/>
  <c r="J85" i="1"/>
  <c r="J86" i="1"/>
  <c r="J87" i="1"/>
  <c r="J88" i="1"/>
  <c r="J89" i="1"/>
  <c r="C100" i="1"/>
  <c r="D100" i="1"/>
  <c r="E100" i="1"/>
  <c r="B100" i="1"/>
  <c r="I29" i="1"/>
  <c r="I30" i="1"/>
  <c r="I31" i="1"/>
  <c r="I32" i="1"/>
  <c r="I33" i="1"/>
  <c r="I34" i="1"/>
  <c r="I35" i="1"/>
  <c r="I36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1" i="1"/>
  <c r="I62" i="1"/>
  <c r="I63" i="1"/>
  <c r="I64" i="1"/>
  <c r="I65" i="1"/>
  <c r="I66" i="1"/>
  <c r="I67" i="1"/>
  <c r="I73" i="1"/>
  <c r="I74" i="1"/>
  <c r="I75" i="1"/>
  <c r="I81" i="1"/>
  <c r="I8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9" i="1"/>
  <c r="H30" i="1"/>
  <c r="H31" i="1"/>
  <c r="H32" i="1"/>
  <c r="H33" i="1"/>
  <c r="H34" i="1"/>
  <c r="H35" i="1"/>
  <c r="H36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81" i="1"/>
  <c r="H82" i="1"/>
  <c r="H83" i="1"/>
  <c r="H84" i="1"/>
  <c r="H85" i="1"/>
  <c r="H86" i="1"/>
  <c r="H87" i="1"/>
  <c r="H88" i="1"/>
  <c r="H89" i="1"/>
  <c r="G89" i="1"/>
  <c r="G28" i="1"/>
  <c r="G29" i="1"/>
  <c r="G30" i="1"/>
  <c r="G31" i="1"/>
  <c r="G32" i="1"/>
  <c r="G33" i="1"/>
  <c r="G34" i="1"/>
  <c r="G35" i="1"/>
  <c r="G3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0" i="1"/>
  <c r="G61" i="1"/>
  <c r="G62" i="1"/>
  <c r="G63" i="1"/>
  <c r="G64" i="1"/>
  <c r="G65" i="1"/>
  <c r="G66" i="1"/>
  <c r="G67" i="1"/>
  <c r="G68" i="1"/>
  <c r="I68" i="1" s="1"/>
  <c r="G69" i="1"/>
  <c r="I69" i="1" s="1"/>
  <c r="G70" i="1"/>
  <c r="I70" i="1" s="1"/>
  <c r="G71" i="1"/>
  <c r="I71" i="1" s="1"/>
  <c r="G72" i="1"/>
  <c r="I72" i="1" s="1"/>
  <c r="G73" i="1"/>
  <c r="G74" i="1"/>
  <c r="G75" i="1"/>
  <c r="G80" i="1"/>
  <c r="G81" i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C94" i="1"/>
  <c r="D94" i="1"/>
  <c r="E94" i="1"/>
  <c r="B94" i="1"/>
  <c r="C4" i="1"/>
  <c r="F81" i="1"/>
  <c r="F32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8" i="1"/>
  <c r="F29" i="1"/>
  <c r="F30" i="1"/>
  <c r="F31" i="1"/>
  <c r="F33" i="1"/>
  <c r="F34" i="1"/>
  <c r="F35" i="1"/>
  <c r="F36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0" i="1"/>
  <c r="F82" i="1"/>
  <c r="F83" i="1"/>
  <c r="F84" i="1"/>
  <c r="F85" i="1"/>
  <c r="F86" i="1"/>
  <c r="F87" i="1"/>
  <c r="F88" i="1"/>
  <c r="F89" i="1"/>
  <c r="F3" i="1"/>
  <c r="E89" i="1"/>
  <c r="E81" i="1"/>
  <c r="E82" i="1"/>
  <c r="E83" i="1"/>
  <c r="E84" i="1"/>
  <c r="E85" i="1"/>
  <c r="E86" i="1"/>
  <c r="E87" i="1"/>
  <c r="E88" i="1"/>
  <c r="E80" i="1"/>
  <c r="C81" i="1"/>
  <c r="C82" i="1"/>
  <c r="C83" i="1"/>
  <c r="C84" i="1"/>
  <c r="C85" i="1"/>
  <c r="C86" i="1"/>
  <c r="C87" i="1"/>
  <c r="C88" i="1"/>
  <c r="C89" i="1"/>
  <c r="C8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6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1" i="1"/>
  <c r="E29" i="1"/>
  <c r="E30" i="1"/>
  <c r="E31" i="1"/>
  <c r="E32" i="1"/>
  <c r="E33" i="1"/>
  <c r="E34" i="1"/>
  <c r="E35" i="1"/>
  <c r="E36" i="1"/>
  <c r="E28" i="1"/>
  <c r="C29" i="1"/>
  <c r="C30" i="1"/>
  <c r="C31" i="1"/>
  <c r="C32" i="1"/>
  <c r="C33" i="1"/>
  <c r="C34" i="1"/>
  <c r="C35" i="1"/>
  <c r="C36" i="1"/>
  <c r="C28" i="1"/>
  <c r="C5" i="1"/>
  <c r="G5" i="1" s="1"/>
  <c r="I5" i="1" s="1"/>
  <c r="C6" i="1"/>
  <c r="G6" i="1" s="1"/>
  <c r="I6" i="1" s="1"/>
  <c r="C7" i="1"/>
  <c r="K7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G16" i="1" s="1"/>
  <c r="I16" i="1" s="1"/>
  <c r="C17" i="1"/>
  <c r="G17" i="1" s="1"/>
  <c r="I17" i="1" s="1"/>
  <c r="C18" i="1"/>
  <c r="G18" i="1" s="1"/>
  <c r="I18" i="1" s="1"/>
  <c r="C19" i="1"/>
  <c r="K19" i="1" s="1"/>
  <c r="C20" i="1"/>
  <c r="K20" i="1" s="1"/>
  <c r="C21" i="1"/>
  <c r="K21" i="1" s="1"/>
  <c r="C22" i="1"/>
  <c r="K22" i="1" s="1"/>
  <c r="C23" i="1"/>
  <c r="K23" i="1" s="1"/>
  <c r="C3" i="1"/>
  <c r="G3" i="1" s="1"/>
  <c r="E4" i="1"/>
  <c r="E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K16" i="1" l="1"/>
  <c r="K5" i="1"/>
  <c r="K6" i="1"/>
  <c r="K18" i="1"/>
  <c r="G15" i="1"/>
  <c r="I15" i="1" s="1"/>
  <c r="G14" i="1"/>
  <c r="I14" i="1" s="1"/>
  <c r="G13" i="1"/>
  <c r="I13" i="1" s="1"/>
  <c r="G12" i="1"/>
  <c r="I12" i="1" s="1"/>
  <c r="G23" i="1"/>
  <c r="I23" i="1" s="1"/>
  <c r="G11" i="1"/>
  <c r="I11" i="1" s="1"/>
  <c r="G22" i="1"/>
  <c r="I22" i="1" s="1"/>
  <c r="G10" i="1"/>
  <c r="I10" i="1" s="1"/>
  <c r="G21" i="1"/>
  <c r="I21" i="1" s="1"/>
  <c r="G9" i="1"/>
  <c r="I9" i="1" s="1"/>
  <c r="G20" i="1"/>
  <c r="I20" i="1" s="1"/>
  <c r="G8" i="1"/>
  <c r="I8" i="1" s="1"/>
  <c r="G19" i="1"/>
  <c r="I19" i="1" s="1"/>
  <c r="G7" i="1"/>
  <c r="I7" i="1" s="1"/>
  <c r="G4" i="1"/>
  <c r="I4" i="1" s="1"/>
  <c r="K4" i="1"/>
</calcChain>
</file>

<file path=xl/sharedStrings.xml><?xml version="1.0" encoding="utf-8"?>
<sst xmlns="http://schemas.openxmlformats.org/spreadsheetml/2006/main" count="75" uniqueCount="28">
  <si>
    <t>pH=9,0</t>
  </si>
  <si>
    <t>t,с</t>
  </si>
  <si>
    <t>С1(Li) мМоль/л</t>
  </si>
  <si>
    <t>Сн(Li) мМоль/л</t>
  </si>
  <si>
    <t>pH=8,5</t>
  </si>
  <si>
    <t>pH=8,0</t>
  </si>
  <si>
    <t>pH=6,8</t>
  </si>
  <si>
    <t>V1(HCl), мкл</t>
  </si>
  <si>
    <t>V2(HCl), мкл</t>
  </si>
  <si>
    <t>С(HCl),мМоль/л</t>
  </si>
  <si>
    <t>a</t>
  </si>
  <si>
    <t>pH</t>
  </si>
  <si>
    <t>a, %</t>
  </si>
  <si>
    <t>a, доля</t>
  </si>
  <si>
    <t>lnt</t>
  </si>
  <si>
    <t>ln(-ln(1-a))</t>
  </si>
  <si>
    <t>n=tga</t>
  </si>
  <si>
    <t>lnk</t>
  </si>
  <si>
    <t>k</t>
  </si>
  <si>
    <t>Степень</t>
  </si>
  <si>
    <t>1/t</t>
  </si>
  <si>
    <t>1/C(Li)</t>
  </si>
  <si>
    <t>K2</t>
  </si>
  <si>
    <t>K1</t>
  </si>
  <si>
    <t>&lt;K&gt;</t>
  </si>
  <si>
    <t>Ленгмюр</t>
  </si>
  <si>
    <t>Ерофеева-Колмогорова</t>
  </si>
  <si>
    <t>K2-Ленгмюр, К1-Е-К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</si>
</sst>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pH=9,0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Li+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328544521591937"/>
                  <c:y val="0.28486769541507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</c:numCache>
            </c:numRef>
          </c:xVal>
          <c:yVal>
            <c:numRef>
              <c:f>Лист1!$C$3:$C$23</c:f>
              <c:numCache>
                <c:formatCode>0.000</c:formatCode>
                <c:ptCount val="21"/>
                <c:pt idx="0">
                  <c:v>0</c:v>
                </c:pt>
                <c:pt idx="1">
                  <c:v>0.68499999999999994</c:v>
                </c:pt>
                <c:pt idx="2">
                  <c:v>1.024</c:v>
                </c:pt>
                <c:pt idx="3">
                  <c:v>1.3639999999999999</c:v>
                </c:pt>
                <c:pt idx="4">
                  <c:v>1.6539999999999999</c:v>
                </c:pt>
                <c:pt idx="5">
                  <c:v>1.9239999999999999</c:v>
                </c:pt>
                <c:pt idx="6">
                  <c:v>2.214</c:v>
                </c:pt>
                <c:pt idx="7">
                  <c:v>2.4740000000000002</c:v>
                </c:pt>
                <c:pt idx="8">
                  <c:v>2.7240000000000002</c:v>
                </c:pt>
                <c:pt idx="9">
                  <c:v>2.9239999999999999</c:v>
                </c:pt>
                <c:pt idx="10">
                  <c:v>3.1840000000000002</c:v>
                </c:pt>
                <c:pt idx="11">
                  <c:v>3.3740000000000001</c:v>
                </c:pt>
                <c:pt idx="12">
                  <c:v>3.6139999999999999</c:v>
                </c:pt>
                <c:pt idx="13">
                  <c:v>3.8140000000000001</c:v>
                </c:pt>
                <c:pt idx="14">
                  <c:v>3.9939999999999998</c:v>
                </c:pt>
                <c:pt idx="15">
                  <c:v>4.2240000000000002</c:v>
                </c:pt>
                <c:pt idx="16">
                  <c:v>4.5339999999999998</c:v>
                </c:pt>
                <c:pt idx="17">
                  <c:v>4.6139999999999999</c:v>
                </c:pt>
                <c:pt idx="18">
                  <c:v>4.734</c:v>
                </c:pt>
                <c:pt idx="19">
                  <c:v>4.9340000000000002</c:v>
                </c:pt>
                <c:pt idx="20">
                  <c:v>5.1440000000000001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F-4C66-ABD7-5D04E9836A9B}"/>
            </c:ext>
          </c:extLst>
        </c:ser>
        <c:ser>
          <c:idx val="1"/>
          <c:order val="1"/>
          <c:tx>
            <c:v>Cl-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6336493459581"/>
                  <c:y val="0.2468940029859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</c:numCache>
            </c:numRef>
          </c:xVal>
          <c:yVal>
            <c:numRef>
              <c:f>Лист1!$F$3:$F$23</c:f>
              <c:numCache>
                <c:formatCode>General</c:formatCode>
                <c:ptCount val="21"/>
                <c:pt idx="0">
                  <c:v>0</c:v>
                </c:pt>
                <c:pt idx="1">
                  <c:v>0.32</c:v>
                </c:pt>
                <c:pt idx="2">
                  <c:v>0.68</c:v>
                </c:pt>
                <c:pt idx="3">
                  <c:v>1</c:v>
                </c:pt>
                <c:pt idx="4">
                  <c:v>1.24</c:v>
                </c:pt>
                <c:pt idx="5">
                  <c:v>1.48</c:v>
                </c:pt>
                <c:pt idx="6">
                  <c:v>1.72</c:v>
                </c:pt>
                <c:pt idx="7">
                  <c:v>1.92</c:v>
                </c:pt>
                <c:pt idx="8">
                  <c:v>2.12</c:v>
                </c:pt>
                <c:pt idx="9">
                  <c:v>2.3199999999999998</c:v>
                </c:pt>
                <c:pt idx="10">
                  <c:v>2.52</c:v>
                </c:pt>
                <c:pt idx="11">
                  <c:v>2.68</c:v>
                </c:pt>
                <c:pt idx="12">
                  <c:v>2.88</c:v>
                </c:pt>
                <c:pt idx="13">
                  <c:v>3.04</c:v>
                </c:pt>
                <c:pt idx="14">
                  <c:v>3.2</c:v>
                </c:pt>
                <c:pt idx="15">
                  <c:v>3.36</c:v>
                </c:pt>
                <c:pt idx="16">
                  <c:v>3.56</c:v>
                </c:pt>
                <c:pt idx="17">
                  <c:v>3.68</c:v>
                </c:pt>
                <c:pt idx="18">
                  <c:v>3.8</c:v>
                </c:pt>
                <c:pt idx="19">
                  <c:v>3.96</c:v>
                </c:pt>
                <c:pt idx="20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F-4C66-ABD7-5D04E983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412304"/>
        <c:axId val="1607399824"/>
      </c:scatterChart>
      <c:valAx>
        <c:axId val="16074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99824"/>
        <c:crosses val="autoZero"/>
        <c:crossBetween val="midCat"/>
      </c:valAx>
      <c:valAx>
        <c:axId val="1607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</a:t>
                </a:r>
                <a:r>
                  <a:rPr lang="ru-RU"/>
                  <a:t>мМоль/л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4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48028123962973"/>
          <c:y val="0.36831596240661785"/>
          <c:w val="0.24951984275277775"/>
          <c:h val="0.25072504290592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pH=</a:t>
            </a:r>
            <a:r>
              <a:rPr lang="ru-RU" sz="1800" b="0" i="0" baseline="0">
                <a:effectLst/>
              </a:rPr>
              <a:t>8</a:t>
            </a:r>
            <a:r>
              <a:rPr lang="en-US" sz="1800" b="0" i="0" baseline="0">
                <a:effectLst/>
              </a:rPr>
              <a:t>,0</a:t>
            </a:r>
            <a:r>
              <a:rPr lang="ru-RU" sz="1800" b="0" i="0" baseline="0">
                <a:effectLst/>
              </a:rPr>
              <a:t>5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Li+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Лист1!$A$28:$A$36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</c:numCache>
            </c:numRef>
          </c:xVal>
          <c:yVal>
            <c:numRef>
              <c:f>Лист1!$C$28:$C$36</c:f>
              <c:numCache>
                <c:formatCode>0.000</c:formatCode>
                <c:ptCount val="9"/>
                <c:pt idx="0">
                  <c:v>0</c:v>
                </c:pt>
                <c:pt idx="1">
                  <c:v>0.75200000000000011</c:v>
                </c:pt>
                <c:pt idx="2">
                  <c:v>1.2520000000000002</c:v>
                </c:pt>
                <c:pt idx="3">
                  <c:v>1.6920000000000002</c:v>
                </c:pt>
                <c:pt idx="4">
                  <c:v>2.1120000000000001</c:v>
                </c:pt>
                <c:pt idx="5">
                  <c:v>2.5020000000000002</c:v>
                </c:pt>
                <c:pt idx="6">
                  <c:v>2.8520000000000003</c:v>
                </c:pt>
                <c:pt idx="7">
                  <c:v>3.1920000000000002</c:v>
                </c:pt>
                <c:pt idx="8">
                  <c:v>3.6519999999999997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C-4C90-AF22-DE214E36C305}"/>
            </c:ext>
          </c:extLst>
        </c:ser>
        <c:ser>
          <c:idx val="1"/>
          <c:order val="1"/>
          <c:tx>
            <c:v>Cl-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Лист1!$A$28:$A$36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</c:numCache>
            </c:numRef>
          </c:xVal>
          <c:yVal>
            <c:numRef>
              <c:f>Лист1!$F$28:$F$36</c:f>
              <c:numCache>
                <c:formatCode>General</c:formatCode>
                <c:ptCount val="9"/>
                <c:pt idx="0">
                  <c:v>0</c:v>
                </c:pt>
                <c:pt idx="1">
                  <c:v>0.52</c:v>
                </c:pt>
                <c:pt idx="2">
                  <c:v>1</c:v>
                </c:pt>
                <c:pt idx="3">
                  <c:v>1.44</c:v>
                </c:pt>
                <c:pt idx="4">
                  <c:v>1.8</c:v>
                </c:pt>
                <c:pt idx="5">
                  <c:v>2.12</c:v>
                </c:pt>
                <c:pt idx="6">
                  <c:v>2.44</c:v>
                </c:pt>
                <c:pt idx="7">
                  <c:v>2.72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C-4C90-AF22-DE214E36C305}"/>
            </c:ext>
          </c:extLst>
        </c:ser>
        <c:ser>
          <c:idx val="2"/>
          <c:order val="2"/>
          <c:tx>
            <c:v>Li+(уд)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Лист1!$A$41:$A$55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Лист1!$C$41:$C$55</c:f>
              <c:numCache>
                <c:formatCode>General</c:formatCode>
                <c:ptCount val="15"/>
                <c:pt idx="0">
                  <c:v>0</c:v>
                </c:pt>
                <c:pt idx="1">
                  <c:v>0.69799999999999995</c:v>
                </c:pt>
                <c:pt idx="2">
                  <c:v>1.272</c:v>
                </c:pt>
                <c:pt idx="3">
                  <c:v>1.742</c:v>
                </c:pt>
                <c:pt idx="4">
                  <c:v>2.1219999999999999</c:v>
                </c:pt>
                <c:pt idx="5">
                  <c:v>2.8719999999999999</c:v>
                </c:pt>
                <c:pt idx="6">
                  <c:v>3.202</c:v>
                </c:pt>
                <c:pt idx="7">
                  <c:v>3.532</c:v>
                </c:pt>
                <c:pt idx="8">
                  <c:v>3.8520000000000003</c:v>
                </c:pt>
                <c:pt idx="9">
                  <c:v>4.1219999999999999</c:v>
                </c:pt>
                <c:pt idx="10">
                  <c:v>4.4020000000000001</c:v>
                </c:pt>
                <c:pt idx="11">
                  <c:v>4.6619999999999999</c:v>
                </c:pt>
                <c:pt idx="12">
                  <c:v>4.9320000000000004</c:v>
                </c:pt>
                <c:pt idx="13">
                  <c:v>5.1820000000000004</c:v>
                </c:pt>
                <c:pt idx="14">
                  <c:v>5.4119999999999999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C-4C90-AF22-DE214E36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52256"/>
        <c:axId val="1705133440"/>
      </c:scatterChart>
      <c:valAx>
        <c:axId val="16043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133440"/>
        <c:crosses val="autoZero"/>
        <c:crossBetween val="midCat"/>
      </c:valAx>
      <c:valAx>
        <c:axId val="17051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 </a:t>
                </a:r>
                <a:r>
                  <a:rPr lang="ru-RU"/>
                  <a:t>мМоль/л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3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pH=8,5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Li+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Лист1!$A$41:$A$55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Лист1!$C$41:$C$55</c:f>
              <c:numCache>
                <c:formatCode>General</c:formatCode>
                <c:ptCount val="15"/>
                <c:pt idx="0">
                  <c:v>0</c:v>
                </c:pt>
                <c:pt idx="1">
                  <c:v>0.69799999999999995</c:v>
                </c:pt>
                <c:pt idx="2">
                  <c:v>1.272</c:v>
                </c:pt>
                <c:pt idx="3">
                  <c:v>1.742</c:v>
                </c:pt>
                <c:pt idx="4">
                  <c:v>2.1219999999999999</c:v>
                </c:pt>
                <c:pt idx="5">
                  <c:v>2.8719999999999999</c:v>
                </c:pt>
                <c:pt idx="6">
                  <c:v>3.202</c:v>
                </c:pt>
                <c:pt idx="7">
                  <c:v>3.532</c:v>
                </c:pt>
                <c:pt idx="8">
                  <c:v>3.8520000000000003</c:v>
                </c:pt>
                <c:pt idx="9">
                  <c:v>4.1219999999999999</c:v>
                </c:pt>
                <c:pt idx="10">
                  <c:v>4.4020000000000001</c:v>
                </c:pt>
                <c:pt idx="11">
                  <c:v>4.6619999999999999</c:v>
                </c:pt>
                <c:pt idx="12">
                  <c:v>4.9320000000000004</c:v>
                </c:pt>
                <c:pt idx="13">
                  <c:v>5.1820000000000004</c:v>
                </c:pt>
                <c:pt idx="14">
                  <c:v>5.4119999999999999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C-42F6-B872-FE5BFA83A405}"/>
            </c:ext>
          </c:extLst>
        </c:ser>
        <c:ser>
          <c:idx val="1"/>
          <c:order val="1"/>
          <c:tx>
            <c:v>Сl-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Лист1!$A$41:$A$55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Лист1!$F$41:$F$55</c:f>
              <c:numCache>
                <c:formatCode>General</c:formatCode>
                <c:ptCount val="15"/>
                <c:pt idx="0">
                  <c:v>0</c:v>
                </c:pt>
                <c:pt idx="1">
                  <c:v>0.72</c:v>
                </c:pt>
                <c:pt idx="2">
                  <c:v>1.32</c:v>
                </c:pt>
                <c:pt idx="3">
                  <c:v>1.72</c:v>
                </c:pt>
                <c:pt idx="4">
                  <c:v>1.92</c:v>
                </c:pt>
                <c:pt idx="5">
                  <c:v>2.52</c:v>
                </c:pt>
                <c:pt idx="6">
                  <c:v>2.76</c:v>
                </c:pt>
                <c:pt idx="7">
                  <c:v>3.08</c:v>
                </c:pt>
                <c:pt idx="8">
                  <c:v>3.36</c:v>
                </c:pt>
                <c:pt idx="9">
                  <c:v>3.5760000000000001</c:v>
                </c:pt>
                <c:pt idx="10">
                  <c:v>3.8</c:v>
                </c:pt>
                <c:pt idx="11">
                  <c:v>4.04</c:v>
                </c:pt>
                <c:pt idx="12">
                  <c:v>4.28</c:v>
                </c:pt>
                <c:pt idx="13">
                  <c:v>4.4800000000000004</c:v>
                </c:pt>
                <c:pt idx="14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C-42F6-B872-FE5BFA83A405}"/>
            </c:ext>
          </c:extLst>
        </c:ser>
        <c:ser>
          <c:idx val="2"/>
          <c:order val="2"/>
          <c:tx>
            <c:v>Li+(неуд)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Лист1!$A$28:$A$36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</c:numCache>
            </c:numRef>
          </c:xVal>
          <c:yVal>
            <c:numRef>
              <c:f>Лист1!$C$28:$C$36</c:f>
              <c:numCache>
                <c:formatCode>0.000</c:formatCode>
                <c:ptCount val="9"/>
                <c:pt idx="0">
                  <c:v>0</c:v>
                </c:pt>
                <c:pt idx="1">
                  <c:v>0.75200000000000011</c:v>
                </c:pt>
                <c:pt idx="2">
                  <c:v>1.2520000000000002</c:v>
                </c:pt>
                <c:pt idx="3">
                  <c:v>1.6920000000000002</c:v>
                </c:pt>
                <c:pt idx="4">
                  <c:v>2.1120000000000001</c:v>
                </c:pt>
                <c:pt idx="5">
                  <c:v>2.5020000000000002</c:v>
                </c:pt>
                <c:pt idx="6">
                  <c:v>2.8520000000000003</c:v>
                </c:pt>
                <c:pt idx="7">
                  <c:v>3.1920000000000002</c:v>
                </c:pt>
                <c:pt idx="8">
                  <c:v>3.6519999999999997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C-42F6-B872-FE5BFA8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14560"/>
        <c:axId val="1712507488"/>
      </c:scatterChart>
      <c:valAx>
        <c:axId val="17125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507488"/>
        <c:crosses val="autoZero"/>
        <c:crossBetween val="midCat"/>
      </c:valAx>
      <c:valAx>
        <c:axId val="17125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 </a:t>
                </a:r>
                <a:r>
                  <a:rPr lang="ru-RU"/>
                  <a:t>мМоль/л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51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pH=8,0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Лист1!$A$60:$A$75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Лист1!$C$60:$C$75</c:f>
              <c:numCache>
                <c:formatCode>General</c:formatCode>
                <c:ptCount val="16"/>
                <c:pt idx="0">
                  <c:v>0</c:v>
                </c:pt>
                <c:pt idx="1">
                  <c:v>1.0449999999999999</c:v>
                </c:pt>
                <c:pt idx="2">
                  <c:v>1.625</c:v>
                </c:pt>
                <c:pt idx="3">
                  <c:v>2.125</c:v>
                </c:pt>
                <c:pt idx="4">
                  <c:v>2.585</c:v>
                </c:pt>
                <c:pt idx="5">
                  <c:v>3.0649999999999999</c:v>
                </c:pt>
                <c:pt idx="6">
                  <c:v>3.4249999999999998</c:v>
                </c:pt>
                <c:pt idx="7">
                  <c:v>3.8549999999999995</c:v>
                </c:pt>
                <c:pt idx="8">
                  <c:v>4.2249999999999996</c:v>
                </c:pt>
                <c:pt idx="9">
                  <c:v>4.6049999999999995</c:v>
                </c:pt>
                <c:pt idx="10">
                  <c:v>4.9749999999999996</c:v>
                </c:pt>
                <c:pt idx="11">
                  <c:v>5.2850000000000001</c:v>
                </c:pt>
                <c:pt idx="12">
                  <c:v>5.6550000000000002</c:v>
                </c:pt>
                <c:pt idx="13">
                  <c:v>5.9450000000000003</c:v>
                </c:pt>
                <c:pt idx="14">
                  <c:v>6.2350000000000003</c:v>
                </c:pt>
                <c:pt idx="15">
                  <c:v>6.5750000000000002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8-498A-BCC6-7669B6B44838}"/>
            </c:ext>
          </c:extLst>
        </c:ser>
        <c:ser>
          <c:idx val="1"/>
          <c:order val="1"/>
          <c:tx>
            <c:v>Cl-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Лист1!$A$60:$A$75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Лист1!$F$60:$F$75</c:f>
              <c:numCache>
                <c:formatCode>General</c:formatCode>
                <c:ptCount val="16"/>
                <c:pt idx="0">
                  <c:v>0</c:v>
                </c:pt>
                <c:pt idx="1">
                  <c:v>0.68</c:v>
                </c:pt>
                <c:pt idx="2">
                  <c:v>1.32</c:v>
                </c:pt>
                <c:pt idx="3">
                  <c:v>1.8</c:v>
                </c:pt>
                <c:pt idx="4">
                  <c:v>2.2400000000000002</c:v>
                </c:pt>
                <c:pt idx="5">
                  <c:v>2.64</c:v>
                </c:pt>
                <c:pt idx="6">
                  <c:v>3.04</c:v>
                </c:pt>
                <c:pt idx="7">
                  <c:v>3.36</c:v>
                </c:pt>
                <c:pt idx="8">
                  <c:v>3.72</c:v>
                </c:pt>
                <c:pt idx="9">
                  <c:v>4.04</c:v>
                </c:pt>
                <c:pt idx="10">
                  <c:v>4.4000000000000004</c:v>
                </c:pt>
                <c:pt idx="11">
                  <c:v>4.6399999999999997</c:v>
                </c:pt>
                <c:pt idx="12">
                  <c:v>4.92</c:v>
                </c:pt>
                <c:pt idx="13">
                  <c:v>5.2</c:v>
                </c:pt>
                <c:pt idx="14">
                  <c:v>5.44</c:v>
                </c:pt>
                <c:pt idx="15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8-498A-BCC6-7669B6B4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09936"/>
        <c:axId val="1710811184"/>
      </c:scatterChart>
      <c:valAx>
        <c:axId val="17108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0811184"/>
        <c:crosses val="autoZero"/>
        <c:crossBetween val="midCat"/>
      </c:valAx>
      <c:valAx>
        <c:axId val="1710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</a:t>
                </a:r>
                <a:r>
                  <a:rPr lang="ru-RU"/>
                  <a:t>мМоль/л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08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pH=6,8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Li+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Лист1!$A$80:$A$89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xVal>
          <c:yVal>
            <c:numRef>
              <c:f>Лист1!$C$80:$C$89</c:f>
              <c:numCache>
                <c:formatCode>General</c:formatCode>
                <c:ptCount val="10"/>
                <c:pt idx="0">
                  <c:v>0</c:v>
                </c:pt>
                <c:pt idx="1">
                  <c:v>1.41</c:v>
                </c:pt>
                <c:pt idx="2">
                  <c:v>2.83</c:v>
                </c:pt>
                <c:pt idx="3">
                  <c:v>3.84</c:v>
                </c:pt>
                <c:pt idx="4">
                  <c:v>5.54</c:v>
                </c:pt>
                <c:pt idx="5">
                  <c:v>5.84</c:v>
                </c:pt>
                <c:pt idx="6">
                  <c:v>6.8100000000000005</c:v>
                </c:pt>
                <c:pt idx="7">
                  <c:v>7.6099999999999994</c:v>
                </c:pt>
                <c:pt idx="8">
                  <c:v>7.98</c:v>
                </c:pt>
                <c:pt idx="9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B-4210-8224-C1AB343BA005}"/>
            </c:ext>
          </c:extLst>
        </c:ser>
        <c:ser>
          <c:idx val="1"/>
          <c:order val="1"/>
          <c:tx>
            <c:v>Cl-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Лист1!$A$80:$A$89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xVal>
          <c:yVal>
            <c:numRef>
              <c:f>Лист1!$F$80:$F$89</c:f>
              <c:numCache>
                <c:formatCode>General</c:formatCode>
                <c:ptCount val="10"/>
                <c:pt idx="0">
                  <c:v>0</c:v>
                </c:pt>
                <c:pt idx="1">
                  <c:v>1.4</c:v>
                </c:pt>
                <c:pt idx="2">
                  <c:v>2.84</c:v>
                </c:pt>
                <c:pt idx="3">
                  <c:v>3.8</c:v>
                </c:pt>
                <c:pt idx="4">
                  <c:v>4.72</c:v>
                </c:pt>
                <c:pt idx="5">
                  <c:v>5.44</c:v>
                </c:pt>
                <c:pt idx="6">
                  <c:v>6.12</c:v>
                </c:pt>
                <c:pt idx="7">
                  <c:v>6.64</c:v>
                </c:pt>
                <c:pt idx="8">
                  <c:v>7.08</c:v>
                </c:pt>
                <c:pt idx="9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B-4210-8224-C1AB343B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46608"/>
        <c:axId val="1531843280"/>
      </c:scatterChart>
      <c:valAx>
        <c:axId val="15318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843280"/>
        <c:crosses val="autoZero"/>
        <c:crossBetween val="midCat"/>
      </c:valAx>
      <c:valAx>
        <c:axId val="15318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 </a:t>
                </a:r>
                <a:r>
                  <a:rPr lang="ru-RU"/>
                  <a:t>мМоль/л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84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Кинетические кривые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25842887633869"/>
          <c:y val="0.10469414439435555"/>
          <c:w val="0.75692690723986178"/>
          <c:h val="0.81881775197919848"/>
        </c:manualLayout>
      </c:layout>
      <c:scatterChart>
        <c:scatterStyle val="lineMarker"/>
        <c:varyColors val="0"/>
        <c:ser>
          <c:idx val="0"/>
          <c:order val="0"/>
          <c:tx>
            <c:v>Li+(pH=9,0)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</c:numCache>
            </c:numRef>
          </c:xVal>
          <c:yVal>
            <c:numRef>
              <c:f>Лист1!$C$3:$C$23</c:f>
              <c:numCache>
                <c:formatCode>0.000</c:formatCode>
                <c:ptCount val="21"/>
                <c:pt idx="0">
                  <c:v>0</c:v>
                </c:pt>
                <c:pt idx="1">
                  <c:v>0.68499999999999994</c:v>
                </c:pt>
                <c:pt idx="2">
                  <c:v>1.024</c:v>
                </c:pt>
                <c:pt idx="3">
                  <c:v>1.3639999999999999</c:v>
                </c:pt>
                <c:pt idx="4">
                  <c:v>1.6539999999999999</c:v>
                </c:pt>
                <c:pt idx="5">
                  <c:v>1.9239999999999999</c:v>
                </c:pt>
                <c:pt idx="6">
                  <c:v>2.214</c:v>
                </c:pt>
                <c:pt idx="7">
                  <c:v>2.4740000000000002</c:v>
                </c:pt>
                <c:pt idx="8">
                  <c:v>2.7240000000000002</c:v>
                </c:pt>
                <c:pt idx="9">
                  <c:v>2.9239999999999999</c:v>
                </c:pt>
                <c:pt idx="10">
                  <c:v>3.1840000000000002</c:v>
                </c:pt>
                <c:pt idx="11">
                  <c:v>3.3740000000000001</c:v>
                </c:pt>
                <c:pt idx="12">
                  <c:v>3.6139999999999999</c:v>
                </c:pt>
                <c:pt idx="13">
                  <c:v>3.8140000000000001</c:v>
                </c:pt>
                <c:pt idx="14">
                  <c:v>3.9939999999999998</c:v>
                </c:pt>
                <c:pt idx="15">
                  <c:v>4.2240000000000002</c:v>
                </c:pt>
                <c:pt idx="16">
                  <c:v>4.5339999999999998</c:v>
                </c:pt>
                <c:pt idx="17">
                  <c:v>4.6139999999999999</c:v>
                </c:pt>
                <c:pt idx="18">
                  <c:v>4.734</c:v>
                </c:pt>
                <c:pt idx="19">
                  <c:v>4.9340000000000002</c:v>
                </c:pt>
                <c:pt idx="20">
                  <c:v>5.1440000000000001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1-49FC-96EB-7F86D7D26221}"/>
            </c:ext>
          </c:extLst>
        </c:ser>
        <c:ser>
          <c:idx val="1"/>
          <c:order val="1"/>
          <c:tx>
            <c:v>Li+(pH=8,5)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Лист1!$A$41:$A$55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Лист1!$C$41:$C$55</c:f>
              <c:numCache>
                <c:formatCode>General</c:formatCode>
                <c:ptCount val="15"/>
                <c:pt idx="0">
                  <c:v>0</c:v>
                </c:pt>
                <c:pt idx="1">
                  <c:v>0.69799999999999995</c:v>
                </c:pt>
                <c:pt idx="2">
                  <c:v>1.272</c:v>
                </c:pt>
                <c:pt idx="3">
                  <c:v>1.742</c:v>
                </c:pt>
                <c:pt idx="4">
                  <c:v>2.1219999999999999</c:v>
                </c:pt>
                <c:pt idx="5">
                  <c:v>2.8719999999999999</c:v>
                </c:pt>
                <c:pt idx="6">
                  <c:v>3.202</c:v>
                </c:pt>
                <c:pt idx="7">
                  <c:v>3.532</c:v>
                </c:pt>
                <c:pt idx="8">
                  <c:v>3.8520000000000003</c:v>
                </c:pt>
                <c:pt idx="9">
                  <c:v>4.1219999999999999</c:v>
                </c:pt>
                <c:pt idx="10">
                  <c:v>4.4020000000000001</c:v>
                </c:pt>
                <c:pt idx="11">
                  <c:v>4.6619999999999999</c:v>
                </c:pt>
                <c:pt idx="12">
                  <c:v>4.9320000000000004</c:v>
                </c:pt>
                <c:pt idx="13">
                  <c:v>5.1820000000000004</c:v>
                </c:pt>
                <c:pt idx="14">
                  <c:v>5.4119999999999999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1-49FC-96EB-7F86D7D26221}"/>
            </c:ext>
          </c:extLst>
        </c:ser>
        <c:ser>
          <c:idx val="2"/>
          <c:order val="2"/>
          <c:tx>
            <c:v>Li+(pH=8,0)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</a:ln>
              <a:effectLst/>
            </c:spPr>
          </c:marker>
          <c:xVal>
            <c:numRef>
              <c:f>Лист1!$A$60:$A$75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Лист1!$C$60:$C$75</c:f>
              <c:numCache>
                <c:formatCode>General</c:formatCode>
                <c:ptCount val="16"/>
                <c:pt idx="0">
                  <c:v>0</c:v>
                </c:pt>
                <c:pt idx="1">
                  <c:v>1.0449999999999999</c:v>
                </c:pt>
                <c:pt idx="2">
                  <c:v>1.625</c:v>
                </c:pt>
                <c:pt idx="3">
                  <c:v>2.125</c:v>
                </c:pt>
                <c:pt idx="4">
                  <c:v>2.585</c:v>
                </c:pt>
                <c:pt idx="5">
                  <c:v>3.0649999999999999</c:v>
                </c:pt>
                <c:pt idx="6">
                  <c:v>3.4249999999999998</c:v>
                </c:pt>
                <c:pt idx="7">
                  <c:v>3.8549999999999995</c:v>
                </c:pt>
                <c:pt idx="8">
                  <c:v>4.2249999999999996</c:v>
                </c:pt>
                <c:pt idx="9">
                  <c:v>4.6049999999999995</c:v>
                </c:pt>
                <c:pt idx="10">
                  <c:v>4.9749999999999996</c:v>
                </c:pt>
                <c:pt idx="11">
                  <c:v>5.2850000000000001</c:v>
                </c:pt>
                <c:pt idx="12">
                  <c:v>5.6550000000000002</c:v>
                </c:pt>
                <c:pt idx="13">
                  <c:v>5.9450000000000003</c:v>
                </c:pt>
                <c:pt idx="14">
                  <c:v>6.2350000000000003</c:v>
                </c:pt>
                <c:pt idx="15">
                  <c:v>6.5750000000000002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1-49FC-96EB-7F86D7D26221}"/>
            </c:ext>
          </c:extLst>
        </c:ser>
        <c:ser>
          <c:idx val="3"/>
          <c:order val="3"/>
          <c:tx>
            <c:v>Li+(pH=6,8)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xVal>
            <c:numRef>
              <c:f>Лист1!$A$80:$A$89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xVal>
          <c:yVal>
            <c:numRef>
              <c:f>Лист1!$C$80:$C$89</c:f>
              <c:numCache>
                <c:formatCode>General</c:formatCode>
                <c:ptCount val="10"/>
                <c:pt idx="0">
                  <c:v>0</c:v>
                </c:pt>
                <c:pt idx="1">
                  <c:v>1.41</c:v>
                </c:pt>
                <c:pt idx="2">
                  <c:v>2.83</c:v>
                </c:pt>
                <c:pt idx="3">
                  <c:v>3.84</c:v>
                </c:pt>
                <c:pt idx="4">
                  <c:v>5.54</c:v>
                </c:pt>
                <c:pt idx="5">
                  <c:v>5.84</c:v>
                </c:pt>
                <c:pt idx="6">
                  <c:v>6.8100000000000005</c:v>
                </c:pt>
                <c:pt idx="7">
                  <c:v>7.6099999999999994</c:v>
                </c:pt>
                <c:pt idx="8">
                  <c:v>7.98</c:v>
                </c:pt>
                <c:pt idx="9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1-49FC-96EB-7F86D7D26221}"/>
            </c:ext>
          </c:extLst>
        </c:ser>
        <c:ser>
          <c:idx val="4"/>
          <c:order val="4"/>
          <c:tx>
            <c:v>Сl-(pH=9)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</c:numCache>
            </c:numRef>
          </c:xVal>
          <c:yVal>
            <c:numRef>
              <c:f>Лист1!$F$3:$F$23</c:f>
              <c:numCache>
                <c:formatCode>General</c:formatCode>
                <c:ptCount val="21"/>
                <c:pt idx="0">
                  <c:v>0</c:v>
                </c:pt>
                <c:pt idx="1">
                  <c:v>0.32</c:v>
                </c:pt>
                <c:pt idx="2">
                  <c:v>0.68</c:v>
                </c:pt>
                <c:pt idx="3">
                  <c:v>1</c:v>
                </c:pt>
                <c:pt idx="4">
                  <c:v>1.24</c:v>
                </c:pt>
                <c:pt idx="5">
                  <c:v>1.48</c:v>
                </c:pt>
                <c:pt idx="6">
                  <c:v>1.72</c:v>
                </c:pt>
                <c:pt idx="7">
                  <c:v>1.92</c:v>
                </c:pt>
                <c:pt idx="8">
                  <c:v>2.12</c:v>
                </c:pt>
                <c:pt idx="9">
                  <c:v>2.3199999999999998</c:v>
                </c:pt>
                <c:pt idx="10">
                  <c:v>2.52</c:v>
                </c:pt>
                <c:pt idx="11">
                  <c:v>2.68</c:v>
                </c:pt>
                <c:pt idx="12">
                  <c:v>2.88</c:v>
                </c:pt>
                <c:pt idx="13">
                  <c:v>3.04</c:v>
                </c:pt>
                <c:pt idx="14">
                  <c:v>3.2</c:v>
                </c:pt>
                <c:pt idx="15">
                  <c:v>3.36</c:v>
                </c:pt>
                <c:pt idx="16">
                  <c:v>3.56</c:v>
                </c:pt>
                <c:pt idx="17">
                  <c:v>3.68</c:v>
                </c:pt>
                <c:pt idx="18">
                  <c:v>3.8</c:v>
                </c:pt>
                <c:pt idx="19">
                  <c:v>3.96</c:v>
                </c:pt>
                <c:pt idx="20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1-49FC-96EB-7F86D7D26221}"/>
            </c:ext>
          </c:extLst>
        </c:ser>
        <c:ser>
          <c:idx val="5"/>
          <c:order val="5"/>
          <c:tx>
            <c:v>Cl-(pH=8,5)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Лист1!$A$41:$A$55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</c:numCache>
            </c:numRef>
          </c:xVal>
          <c:yVal>
            <c:numRef>
              <c:f>Лист1!$F$41:$F$55</c:f>
              <c:numCache>
                <c:formatCode>General</c:formatCode>
                <c:ptCount val="15"/>
                <c:pt idx="0">
                  <c:v>0</c:v>
                </c:pt>
                <c:pt idx="1">
                  <c:v>0.72</c:v>
                </c:pt>
                <c:pt idx="2">
                  <c:v>1.32</c:v>
                </c:pt>
                <c:pt idx="3">
                  <c:v>1.72</c:v>
                </c:pt>
                <c:pt idx="4">
                  <c:v>1.92</c:v>
                </c:pt>
                <c:pt idx="5">
                  <c:v>2.52</c:v>
                </c:pt>
                <c:pt idx="6">
                  <c:v>2.76</c:v>
                </c:pt>
                <c:pt idx="7">
                  <c:v>3.08</c:v>
                </c:pt>
                <c:pt idx="8">
                  <c:v>3.36</c:v>
                </c:pt>
                <c:pt idx="9">
                  <c:v>3.5760000000000001</c:v>
                </c:pt>
                <c:pt idx="10">
                  <c:v>3.8</c:v>
                </c:pt>
                <c:pt idx="11">
                  <c:v>4.04</c:v>
                </c:pt>
                <c:pt idx="12">
                  <c:v>4.28</c:v>
                </c:pt>
                <c:pt idx="13">
                  <c:v>4.4800000000000004</c:v>
                </c:pt>
                <c:pt idx="14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81-49FC-96EB-7F86D7D26221}"/>
            </c:ext>
          </c:extLst>
        </c:ser>
        <c:ser>
          <c:idx val="6"/>
          <c:order val="6"/>
          <c:tx>
            <c:v>Cl-(pH=8)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Лист1!$A$60:$A$75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Лист1!$F$60:$F$75</c:f>
              <c:numCache>
                <c:formatCode>General</c:formatCode>
                <c:ptCount val="16"/>
                <c:pt idx="0">
                  <c:v>0</c:v>
                </c:pt>
                <c:pt idx="1">
                  <c:v>0.68</c:v>
                </c:pt>
                <c:pt idx="2">
                  <c:v>1.32</c:v>
                </c:pt>
                <c:pt idx="3">
                  <c:v>1.8</c:v>
                </c:pt>
                <c:pt idx="4">
                  <c:v>2.2400000000000002</c:v>
                </c:pt>
                <c:pt idx="5">
                  <c:v>2.64</c:v>
                </c:pt>
                <c:pt idx="6">
                  <c:v>3.04</c:v>
                </c:pt>
                <c:pt idx="7">
                  <c:v>3.36</c:v>
                </c:pt>
                <c:pt idx="8">
                  <c:v>3.72</c:v>
                </c:pt>
                <c:pt idx="9">
                  <c:v>4.04</c:v>
                </c:pt>
                <c:pt idx="10">
                  <c:v>4.4000000000000004</c:v>
                </c:pt>
                <c:pt idx="11">
                  <c:v>4.6399999999999997</c:v>
                </c:pt>
                <c:pt idx="12">
                  <c:v>4.92</c:v>
                </c:pt>
                <c:pt idx="13">
                  <c:v>5.2</c:v>
                </c:pt>
                <c:pt idx="14">
                  <c:v>5.44</c:v>
                </c:pt>
                <c:pt idx="15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81-49FC-96EB-7F86D7D26221}"/>
            </c:ext>
          </c:extLst>
        </c:ser>
        <c:ser>
          <c:idx val="7"/>
          <c:order val="7"/>
          <c:tx>
            <c:v>Cl-(pH=6,8)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Лист1!$A$80:$A$89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xVal>
          <c:yVal>
            <c:numRef>
              <c:f>Лист1!$F$80:$F$89</c:f>
              <c:numCache>
                <c:formatCode>General</c:formatCode>
                <c:ptCount val="10"/>
                <c:pt idx="0">
                  <c:v>0</c:v>
                </c:pt>
                <c:pt idx="1">
                  <c:v>1.4</c:v>
                </c:pt>
                <c:pt idx="2">
                  <c:v>2.84</c:v>
                </c:pt>
                <c:pt idx="3">
                  <c:v>3.8</c:v>
                </c:pt>
                <c:pt idx="4">
                  <c:v>4.72</c:v>
                </c:pt>
                <c:pt idx="5">
                  <c:v>5.44</c:v>
                </c:pt>
                <c:pt idx="6">
                  <c:v>6.12</c:v>
                </c:pt>
                <c:pt idx="7">
                  <c:v>6.64</c:v>
                </c:pt>
                <c:pt idx="8">
                  <c:v>7.08</c:v>
                </c:pt>
                <c:pt idx="9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81-49FC-96EB-7F86D7D2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89968"/>
        <c:axId val="1706191216"/>
      </c:scatterChart>
      <c:valAx>
        <c:axId val="1706189968"/>
        <c:scaling>
          <c:orientation val="minMax"/>
          <c:max val="1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191216"/>
        <c:crosses val="autoZero"/>
        <c:crossBetween val="midCat"/>
      </c:valAx>
      <c:valAx>
        <c:axId val="17061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</a:t>
                </a:r>
                <a:r>
                  <a:rPr lang="ru-RU"/>
                  <a:t>мМоль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1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Уравнение Ерофеева – Колмогорова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1351877410838195E-2"/>
          <c:y val="2.572726243865411E-2"/>
          <c:w val="0.9213123538717185"/>
          <c:h val="0.94115224907300044"/>
        </c:manualLayout>
      </c:layout>
      <c:scatterChart>
        <c:scatterStyle val="lineMarker"/>
        <c:varyColors val="0"/>
        <c:ser>
          <c:idx val="0"/>
          <c:order val="0"/>
          <c:tx>
            <c:v>Li(pH=9)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4190569312438"/>
                  <c:y val="0.26412690571728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Лист1!$H$4:$H$23</c:f>
              <c:numCache>
                <c:formatCode>General</c:formatCode>
                <c:ptCount val="20"/>
                <c:pt idx="0">
                  <c:v>4.0943445622221004</c:v>
                </c:pt>
                <c:pt idx="1">
                  <c:v>4.7874917427820458</c:v>
                </c:pt>
                <c:pt idx="2">
                  <c:v>5.1929568508902104</c:v>
                </c:pt>
                <c:pt idx="3">
                  <c:v>5.4806389233419912</c:v>
                </c:pt>
                <c:pt idx="4">
                  <c:v>5.7037824746562009</c:v>
                </c:pt>
                <c:pt idx="5">
                  <c:v>5.8861040314501558</c:v>
                </c:pt>
                <c:pt idx="6">
                  <c:v>6.0402547112774139</c:v>
                </c:pt>
                <c:pt idx="7">
                  <c:v>6.1737861039019366</c:v>
                </c:pt>
                <c:pt idx="8">
                  <c:v>6.2915691395583204</c:v>
                </c:pt>
                <c:pt idx="9">
                  <c:v>6.3969296552161463</c:v>
                </c:pt>
                <c:pt idx="10">
                  <c:v>6.4922398350204711</c:v>
                </c:pt>
                <c:pt idx="11">
                  <c:v>6.5792512120101012</c:v>
                </c:pt>
                <c:pt idx="12">
                  <c:v>6.6592939196836376</c:v>
                </c:pt>
                <c:pt idx="13">
                  <c:v>6.7334018918373593</c:v>
                </c:pt>
                <c:pt idx="14">
                  <c:v>6.8023947633243109</c:v>
                </c:pt>
                <c:pt idx="15">
                  <c:v>6.866933284461882</c:v>
                </c:pt>
                <c:pt idx="16">
                  <c:v>6.9275579062783166</c:v>
                </c:pt>
                <c:pt idx="17">
                  <c:v>6.9847163201182658</c:v>
                </c:pt>
                <c:pt idx="18">
                  <c:v>7.0387835413885416</c:v>
                </c:pt>
                <c:pt idx="19">
                  <c:v>7.0900768357760917</c:v>
                </c:pt>
              </c:numCache>
            </c:numRef>
          </c:xVal>
          <c:yVal>
            <c:numRef>
              <c:f>Лист1!$I$4:$I$23</c:f>
              <c:numCache>
                <c:formatCode>General</c:formatCode>
                <c:ptCount val="20"/>
                <c:pt idx="0">
                  <c:v>-2.6456517801205357</c:v>
                </c:pt>
                <c:pt idx="1">
                  <c:v>-2.2253394237229296</c:v>
                </c:pt>
                <c:pt idx="2">
                  <c:v>-1.9197366214728622</c:v>
                </c:pt>
                <c:pt idx="3">
                  <c:v>-1.7103488376370994</c:v>
                </c:pt>
                <c:pt idx="4">
                  <c:v>-1.543236434728142</c:v>
                </c:pt>
                <c:pt idx="5">
                  <c:v>-1.3852635173987684</c:v>
                </c:pt>
                <c:pt idx="6">
                  <c:v>-1.2580017641738923</c:v>
                </c:pt>
                <c:pt idx="7">
                  <c:v>-1.1456918448966851</c:v>
                </c:pt>
                <c:pt idx="8">
                  <c:v>-1.0616740340257502</c:v>
                </c:pt>
                <c:pt idx="9">
                  <c:v>-0.9589052083186328</c:v>
                </c:pt>
                <c:pt idx="10">
                  <c:v>-0.88774266084075548</c:v>
                </c:pt>
                <c:pt idx="11">
                  <c:v>-0.80189788374499205</c:v>
                </c:pt>
                <c:pt idx="12">
                  <c:v>-0.73335182665569287</c:v>
                </c:pt>
                <c:pt idx="13">
                  <c:v>-0.67368554584040674</c:v>
                </c:pt>
                <c:pt idx="14">
                  <c:v>-0.59988693424607986</c:v>
                </c:pt>
                <c:pt idx="15">
                  <c:v>-0.50411816003323262</c:v>
                </c:pt>
                <c:pt idx="16">
                  <c:v>-0.48000208991202853</c:v>
                </c:pt>
                <c:pt idx="17">
                  <c:v>-0.4442360326364293</c:v>
                </c:pt>
                <c:pt idx="18">
                  <c:v>-0.38561315641880212</c:v>
                </c:pt>
                <c:pt idx="19">
                  <c:v>-0.3252177516640567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A73-8E69-A2AED27CC444}"/>
            </c:ext>
          </c:extLst>
        </c:ser>
        <c:ser>
          <c:idx val="1"/>
          <c:order val="1"/>
          <c:tx>
            <c:v>Li(pH=8,5)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61397118193537"/>
                  <c:y val="6.58139650385630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Лист1!$H$42:$H$55</c:f>
              <c:numCache>
                <c:formatCode>General</c:formatCode>
                <c:ptCount val="14"/>
                <c:pt idx="0">
                  <c:v>4.0943445622221004</c:v>
                </c:pt>
                <c:pt idx="1">
                  <c:v>4.7874917427820458</c:v>
                </c:pt>
                <c:pt idx="2">
                  <c:v>5.1929568508902104</c:v>
                </c:pt>
                <c:pt idx="3">
                  <c:v>5.4806389233419912</c:v>
                </c:pt>
                <c:pt idx="4">
                  <c:v>5.7037824746562009</c:v>
                </c:pt>
                <c:pt idx="5">
                  <c:v>5.8861040314501558</c:v>
                </c:pt>
                <c:pt idx="6">
                  <c:v>6.0402547112774139</c:v>
                </c:pt>
                <c:pt idx="7">
                  <c:v>6.1737861039019366</c:v>
                </c:pt>
                <c:pt idx="8">
                  <c:v>6.2915691395583204</c:v>
                </c:pt>
                <c:pt idx="9">
                  <c:v>6.3969296552161463</c:v>
                </c:pt>
                <c:pt idx="10">
                  <c:v>6.4922398350204711</c:v>
                </c:pt>
                <c:pt idx="11">
                  <c:v>6.5792512120101012</c:v>
                </c:pt>
                <c:pt idx="12">
                  <c:v>6.6592939196836376</c:v>
                </c:pt>
                <c:pt idx="13">
                  <c:v>6.7334018918373593</c:v>
                </c:pt>
              </c:numCache>
            </c:numRef>
          </c:xVal>
          <c:yVal>
            <c:numRef>
              <c:f>Лист1!$I$42:$I$55</c:f>
              <c:numCache>
                <c:formatCode>General</c:formatCode>
                <c:ptCount val="14"/>
                <c:pt idx="0">
                  <c:v>-2.6261615678453878</c:v>
                </c:pt>
                <c:pt idx="1">
                  <c:v>-1.9947413072599109</c:v>
                </c:pt>
                <c:pt idx="2">
                  <c:v>-1.6533758735704585</c:v>
                </c:pt>
                <c:pt idx="3">
                  <c:v>-1.4333397288618881</c:v>
                </c:pt>
                <c:pt idx="4">
                  <c:v>-1.0830704821858881</c:v>
                </c:pt>
                <c:pt idx="5">
                  <c:v>-0.95203024297641725</c:v>
                </c:pt>
                <c:pt idx="6">
                  <c:v>-0.83075968668705313</c:v>
                </c:pt>
                <c:pt idx="7">
                  <c:v>-0.72060416249965675</c:v>
                </c:pt>
                <c:pt idx="8">
                  <c:v>-0.63229947775061746</c:v>
                </c:pt>
                <c:pt idx="9">
                  <c:v>-0.54442428700530965</c:v>
                </c:pt>
                <c:pt idx="10">
                  <c:v>-0.46563870219673043</c:v>
                </c:pt>
                <c:pt idx="11">
                  <c:v>-0.38619375347827001</c:v>
                </c:pt>
                <c:pt idx="12">
                  <c:v>-0.31440094515947264</c:v>
                </c:pt>
                <c:pt idx="13">
                  <c:v>-0.24956338460420607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5-4A73-8E69-A2AED27CC444}"/>
            </c:ext>
          </c:extLst>
        </c:ser>
        <c:ser>
          <c:idx val="2"/>
          <c:order val="2"/>
          <c:tx>
            <c:v>Li(pH=8)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569454671969735E-2"/>
                  <c:y val="4.1307146935090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Лист1!$H$61:$H$75</c:f>
              <c:numCache>
                <c:formatCode>General</c:formatCode>
                <c:ptCount val="15"/>
                <c:pt idx="0">
                  <c:v>4.0943445622221004</c:v>
                </c:pt>
                <c:pt idx="1">
                  <c:v>4.7874917427820458</c:v>
                </c:pt>
                <c:pt idx="2">
                  <c:v>5.1929568508902104</c:v>
                </c:pt>
                <c:pt idx="3">
                  <c:v>5.4806389233419912</c:v>
                </c:pt>
                <c:pt idx="4">
                  <c:v>5.7037824746562009</c:v>
                </c:pt>
                <c:pt idx="5">
                  <c:v>5.8861040314501558</c:v>
                </c:pt>
                <c:pt idx="6">
                  <c:v>6.0402547112774139</c:v>
                </c:pt>
                <c:pt idx="7">
                  <c:v>6.1737861039019366</c:v>
                </c:pt>
                <c:pt idx="8">
                  <c:v>6.2915691395583204</c:v>
                </c:pt>
                <c:pt idx="9">
                  <c:v>6.3969296552161463</c:v>
                </c:pt>
                <c:pt idx="10">
                  <c:v>6.4922398350204711</c:v>
                </c:pt>
                <c:pt idx="11">
                  <c:v>6.5792512120101012</c:v>
                </c:pt>
                <c:pt idx="12">
                  <c:v>6.6592939196836376</c:v>
                </c:pt>
                <c:pt idx="13">
                  <c:v>6.7334018918373593</c:v>
                </c:pt>
                <c:pt idx="14">
                  <c:v>6.8023947633243109</c:v>
                </c:pt>
              </c:numCache>
            </c:numRef>
          </c:xVal>
          <c:yVal>
            <c:numRef>
              <c:f>Лист1!$I$61:$I$75</c:f>
              <c:numCache>
                <c:formatCode>General</c:formatCode>
                <c:ptCount val="15"/>
                <c:pt idx="0">
                  <c:v>-2.2038892194756623</c:v>
                </c:pt>
                <c:pt idx="1">
                  <c:v>-1.7297202327356458</c:v>
                </c:pt>
                <c:pt idx="2">
                  <c:v>-1.4317440959550627</c:v>
                </c:pt>
                <c:pt idx="3">
                  <c:v>-1.207043790299509</c:v>
                </c:pt>
                <c:pt idx="4">
                  <c:v>-1.0051109095016391</c:v>
                </c:pt>
                <c:pt idx="5">
                  <c:v>-0.86914354777614167</c:v>
                </c:pt>
                <c:pt idx="6">
                  <c:v>-0.71960132628831275</c:v>
                </c:pt>
                <c:pt idx="7">
                  <c:v>-0.59957152856836649</c:v>
                </c:pt>
                <c:pt idx="8">
                  <c:v>-0.48270394708654552</c:v>
                </c:pt>
                <c:pt idx="9">
                  <c:v>-0.3737344344630858</c:v>
                </c:pt>
                <c:pt idx="10">
                  <c:v>-0.2852368286205757</c:v>
                </c:pt>
                <c:pt idx="11">
                  <c:v>-0.18205039243030557</c:v>
                </c:pt>
                <c:pt idx="12">
                  <c:v>-0.10243767418290912</c:v>
                </c:pt>
                <c:pt idx="13">
                  <c:v>-2.3435240877858071E-2</c:v>
                </c:pt>
                <c:pt idx="14">
                  <c:v>6.9044250028251528E-2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5-4A73-8E69-A2AED27CC444}"/>
            </c:ext>
          </c:extLst>
        </c:ser>
        <c:ser>
          <c:idx val="3"/>
          <c:order val="3"/>
          <c:tx>
            <c:v>Li(pH=6,8)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backward val="4"/>
            <c:dispRSqr val="0"/>
            <c:dispEq val="1"/>
            <c:trendlineLbl>
              <c:layout>
                <c:manualLayout>
                  <c:x val="-0.14328099384863813"/>
                  <c:y val="8.9921628217312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Лист1!$H$81:$H$89</c:f>
              <c:numCache>
                <c:formatCode>General</c:formatCode>
                <c:ptCount val="9"/>
                <c:pt idx="0">
                  <c:v>4.0943445622221004</c:v>
                </c:pt>
                <c:pt idx="1">
                  <c:v>4.7874917427820458</c:v>
                </c:pt>
                <c:pt idx="2">
                  <c:v>5.1929568508902104</c:v>
                </c:pt>
                <c:pt idx="3">
                  <c:v>5.4806389233419912</c:v>
                </c:pt>
                <c:pt idx="4">
                  <c:v>5.7037824746562009</c:v>
                </c:pt>
                <c:pt idx="5">
                  <c:v>5.8861040314501558</c:v>
                </c:pt>
                <c:pt idx="6">
                  <c:v>6.0402547112774139</c:v>
                </c:pt>
                <c:pt idx="7">
                  <c:v>6.1737861039019366</c:v>
                </c:pt>
                <c:pt idx="8">
                  <c:v>6.2915691395583204</c:v>
                </c:pt>
              </c:numCache>
            </c:numRef>
          </c:xVal>
          <c:yVal>
            <c:numRef>
              <c:f>Лист1!$I$81:$I$89</c:f>
              <c:numCache>
                <c:formatCode>General</c:formatCode>
                <c:ptCount val="9"/>
                <c:pt idx="0">
                  <c:v>-1.8839645187571081</c:v>
                </c:pt>
                <c:pt idx="1">
                  <c:v>-1.1005759001443216</c:v>
                </c:pt>
                <c:pt idx="2">
                  <c:v>-0.72462068484995534</c:v>
                </c:pt>
                <c:pt idx="3">
                  <c:v>-0.21389107905366508</c:v>
                </c:pt>
                <c:pt idx="4">
                  <c:v>-0.13116845089055451</c:v>
                </c:pt>
                <c:pt idx="5">
                  <c:v>0.13327501393494592</c:v>
                </c:pt>
                <c:pt idx="6">
                  <c:v>0.35857734216661497</c:v>
                </c:pt>
                <c:pt idx="7">
                  <c:v>0.46968331643914818</c:v>
                </c:pt>
                <c:pt idx="8">
                  <c:v>0.63333069737118397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5-4A73-8E69-A2AED27C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75184"/>
        <c:axId val="1704576848"/>
      </c:scatterChart>
      <c:valAx>
        <c:axId val="1704575184"/>
        <c:scaling>
          <c:orientation val="minMax"/>
          <c:max val="7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576848"/>
        <c:crosses val="autoZero"/>
        <c:crossBetween val="midCat"/>
      </c:valAx>
      <c:valAx>
        <c:axId val="17045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ln(-ln(1-a))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57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Ленгмюр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298084325495402E-2"/>
          <c:y val="4.271588715969285E-2"/>
          <c:w val="0.90111925392040748"/>
          <c:h val="0.89486254264753373"/>
        </c:manualLayout>
      </c:layout>
      <c:scatterChart>
        <c:scatterStyle val="lineMarker"/>
        <c:varyColors val="0"/>
        <c:ser>
          <c:idx val="0"/>
          <c:order val="0"/>
          <c:tx>
            <c:v>Li(pH=9)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632361500435157E-2"/>
                  <c:y val="-2.2667761672073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Лист1!$J$4:$J$23</c:f>
              <c:numCache>
                <c:formatCode>General</c:formatCode>
                <c:ptCount val="20"/>
                <c:pt idx="0">
                  <c:v>1.6666666666666666E-2</c:v>
                </c:pt>
                <c:pt idx="1">
                  <c:v>8.3333333333333332E-3</c:v>
                </c:pt>
                <c:pt idx="2">
                  <c:v>5.5555555555555558E-3</c:v>
                </c:pt>
                <c:pt idx="3">
                  <c:v>4.1666666666666666E-3</c:v>
                </c:pt>
                <c:pt idx="4">
                  <c:v>3.3333333333333335E-3</c:v>
                </c:pt>
                <c:pt idx="5">
                  <c:v>2.7777777777777779E-3</c:v>
                </c:pt>
                <c:pt idx="6">
                  <c:v>2.3809523809523812E-3</c:v>
                </c:pt>
                <c:pt idx="7">
                  <c:v>2.0833333333333333E-3</c:v>
                </c:pt>
                <c:pt idx="8">
                  <c:v>1.8518518518518519E-3</c:v>
                </c:pt>
                <c:pt idx="9">
                  <c:v>1.6666666666666668E-3</c:v>
                </c:pt>
                <c:pt idx="10">
                  <c:v>1.5151515151515152E-3</c:v>
                </c:pt>
                <c:pt idx="11">
                  <c:v>1.3888888888888889E-3</c:v>
                </c:pt>
                <c:pt idx="12">
                  <c:v>1.2820512820512821E-3</c:v>
                </c:pt>
                <c:pt idx="13">
                  <c:v>1.1904761904761906E-3</c:v>
                </c:pt>
                <c:pt idx="14">
                  <c:v>1.1111111111111111E-3</c:v>
                </c:pt>
                <c:pt idx="15">
                  <c:v>1.0416666666666667E-3</c:v>
                </c:pt>
                <c:pt idx="16">
                  <c:v>9.8039215686274508E-4</c:v>
                </c:pt>
                <c:pt idx="17">
                  <c:v>9.2592592592592596E-4</c:v>
                </c:pt>
                <c:pt idx="18">
                  <c:v>8.7719298245614037E-4</c:v>
                </c:pt>
                <c:pt idx="19">
                  <c:v>8.3333333333333339E-4</c:v>
                </c:pt>
              </c:numCache>
            </c:numRef>
          </c:xVal>
          <c:yVal>
            <c:numRef>
              <c:f>Лист1!$K$4:$K$23</c:f>
              <c:numCache>
                <c:formatCode>General</c:formatCode>
                <c:ptCount val="20"/>
                <c:pt idx="0">
                  <c:v>1.4598540145985404</c:v>
                </c:pt>
                <c:pt idx="1">
                  <c:v>0.9765625</c:v>
                </c:pt>
                <c:pt idx="2">
                  <c:v>0.73313782991202348</c:v>
                </c:pt>
                <c:pt idx="3">
                  <c:v>0.60459492140266025</c:v>
                </c:pt>
                <c:pt idx="4">
                  <c:v>0.51975051975051978</c:v>
                </c:pt>
                <c:pt idx="5">
                  <c:v>0.45167118337850048</c:v>
                </c:pt>
                <c:pt idx="6">
                  <c:v>0.40420371867421179</c:v>
                </c:pt>
                <c:pt idx="7">
                  <c:v>0.36710719530102787</c:v>
                </c:pt>
                <c:pt idx="8">
                  <c:v>0.34199726402188785</c:v>
                </c:pt>
                <c:pt idx="9">
                  <c:v>0.31407035175879394</c:v>
                </c:pt>
                <c:pt idx="10">
                  <c:v>0.29638411381149971</c:v>
                </c:pt>
                <c:pt idx="11">
                  <c:v>0.27670171555063644</c:v>
                </c:pt>
                <c:pt idx="12">
                  <c:v>0.26219192448872575</c:v>
                </c:pt>
                <c:pt idx="13">
                  <c:v>0.25037556334501754</c:v>
                </c:pt>
                <c:pt idx="14">
                  <c:v>0.23674242424242423</c:v>
                </c:pt>
                <c:pt idx="15">
                  <c:v>0.22055580061755625</c:v>
                </c:pt>
                <c:pt idx="16">
                  <c:v>0.21673168617251842</c:v>
                </c:pt>
                <c:pt idx="17">
                  <c:v>0.21123785382340515</c:v>
                </c:pt>
                <c:pt idx="18">
                  <c:v>0.20267531414673692</c:v>
                </c:pt>
                <c:pt idx="19">
                  <c:v>0.19440124416796267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C-4136-AF82-E2C8AD8F3D64}"/>
            </c:ext>
          </c:extLst>
        </c:ser>
        <c:ser>
          <c:idx val="1"/>
          <c:order val="1"/>
          <c:tx>
            <c:v>Li(pH=8,5)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962130949013988E-4"/>
                  <c:y val="-1.395392764751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Лист1!$J$42:$J$55</c:f>
              <c:numCache>
                <c:formatCode>General</c:formatCode>
                <c:ptCount val="14"/>
                <c:pt idx="0">
                  <c:v>1.6666666666666666E-2</c:v>
                </c:pt>
                <c:pt idx="1">
                  <c:v>8.3333333333333332E-3</c:v>
                </c:pt>
                <c:pt idx="2">
                  <c:v>5.5555555555555558E-3</c:v>
                </c:pt>
                <c:pt idx="3">
                  <c:v>4.1666666666666666E-3</c:v>
                </c:pt>
                <c:pt idx="4">
                  <c:v>3.3333333333333335E-3</c:v>
                </c:pt>
                <c:pt idx="5">
                  <c:v>2.7777777777777779E-3</c:v>
                </c:pt>
                <c:pt idx="6">
                  <c:v>2.3809523809523812E-3</c:v>
                </c:pt>
                <c:pt idx="7">
                  <c:v>2.0833333333333333E-3</c:v>
                </c:pt>
                <c:pt idx="8">
                  <c:v>1.8518518518518519E-3</c:v>
                </c:pt>
                <c:pt idx="9">
                  <c:v>1.6666666666666668E-3</c:v>
                </c:pt>
                <c:pt idx="10">
                  <c:v>1.5151515151515152E-3</c:v>
                </c:pt>
                <c:pt idx="11">
                  <c:v>1.3888888888888889E-3</c:v>
                </c:pt>
                <c:pt idx="12">
                  <c:v>1.2820512820512821E-3</c:v>
                </c:pt>
                <c:pt idx="13">
                  <c:v>1.1904761904761906E-3</c:v>
                </c:pt>
              </c:numCache>
            </c:numRef>
          </c:xVal>
          <c:yVal>
            <c:numRef>
              <c:f>Лист1!$K$42:$K$55</c:f>
              <c:numCache>
                <c:formatCode>General</c:formatCode>
                <c:ptCount val="14"/>
                <c:pt idx="0">
                  <c:v>1.4326647564469914</c:v>
                </c:pt>
                <c:pt idx="1">
                  <c:v>0.78616352201257855</c:v>
                </c:pt>
                <c:pt idx="2">
                  <c:v>0.57405281285878296</c:v>
                </c:pt>
                <c:pt idx="3">
                  <c:v>0.47125353440150802</c:v>
                </c:pt>
                <c:pt idx="4">
                  <c:v>0.34818941504178275</c:v>
                </c:pt>
                <c:pt idx="5">
                  <c:v>0.31230480949406619</c:v>
                </c:pt>
                <c:pt idx="6">
                  <c:v>0.28312570781426954</c:v>
                </c:pt>
                <c:pt idx="7">
                  <c:v>0.25960539979231567</c:v>
                </c:pt>
                <c:pt idx="8">
                  <c:v>0.24260067928190199</c:v>
                </c:pt>
                <c:pt idx="9">
                  <c:v>0.22716946842344388</c:v>
                </c:pt>
                <c:pt idx="10">
                  <c:v>0.2145002145002145</c:v>
                </c:pt>
                <c:pt idx="11">
                  <c:v>0.202757502027575</c:v>
                </c:pt>
                <c:pt idx="12">
                  <c:v>0.19297568506368196</c:v>
                </c:pt>
                <c:pt idx="13">
                  <c:v>0.18477457501847747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C-4136-AF82-E2C8AD8F3D64}"/>
            </c:ext>
          </c:extLst>
        </c:ser>
        <c:ser>
          <c:idx val="2"/>
          <c:order val="2"/>
          <c:tx>
            <c:v>Li(pH=8)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605963917221906E-3"/>
                  <c:y val="-1.533300886226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Лист1!$J$61:$J$75</c:f>
              <c:numCache>
                <c:formatCode>General</c:formatCode>
                <c:ptCount val="15"/>
                <c:pt idx="0">
                  <c:v>1.6666666666666666E-2</c:v>
                </c:pt>
                <c:pt idx="1">
                  <c:v>8.3333333333333332E-3</c:v>
                </c:pt>
                <c:pt idx="2">
                  <c:v>5.5555555555555558E-3</c:v>
                </c:pt>
                <c:pt idx="3">
                  <c:v>4.1666666666666666E-3</c:v>
                </c:pt>
                <c:pt idx="4">
                  <c:v>3.3333333333333335E-3</c:v>
                </c:pt>
                <c:pt idx="5">
                  <c:v>2.7777777777777779E-3</c:v>
                </c:pt>
                <c:pt idx="6">
                  <c:v>2.3809523809523812E-3</c:v>
                </c:pt>
                <c:pt idx="7">
                  <c:v>2.0833333333333333E-3</c:v>
                </c:pt>
                <c:pt idx="8">
                  <c:v>1.8518518518518519E-3</c:v>
                </c:pt>
                <c:pt idx="9">
                  <c:v>1.6666666666666668E-3</c:v>
                </c:pt>
                <c:pt idx="10">
                  <c:v>1.5151515151515152E-3</c:v>
                </c:pt>
                <c:pt idx="11">
                  <c:v>1.3888888888888889E-3</c:v>
                </c:pt>
                <c:pt idx="12">
                  <c:v>1.2820512820512821E-3</c:v>
                </c:pt>
                <c:pt idx="13">
                  <c:v>1.1904761904761906E-3</c:v>
                </c:pt>
                <c:pt idx="14">
                  <c:v>1.1111111111111111E-3</c:v>
                </c:pt>
              </c:numCache>
            </c:numRef>
          </c:xVal>
          <c:yVal>
            <c:numRef>
              <c:f>Лист1!$K$61:$K$75</c:f>
              <c:numCache>
                <c:formatCode>General</c:formatCode>
                <c:ptCount val="15"/>
                <c:pt idx="0">
                  <c:v>0.95693779904306231</c:v>
                </c:pt>
                <c:pt idx="1">
                  <c:v>0.61538461538461542</c:v>
                </c:pt>
                <c:pt idx="2">
                  <c:v>0.47058823529411764</c:v>
                </c:pt>
                <c:pt idx="3">
                  <c:v>0.38684719535783368</c:v>
                </c:pt>
                <c:pt idx="4">
                  <c:v>0.32626427406199021</c:v>
                </c:pt>
                <c:pt idx="5">
                  <c:v>0.29197080291970806</c:v>
                </c:pt>
                <c:pt idx="6">
                  <c:v>0.25940337224383919</c:v>
                </c:pt>
                <c:pt idx="7">
                  <c:v>0.23668639053254439</c:v>
                </c:pt>
                <c:pt idx="8">
                  <c:v>0.21715526601520088</c:v>
                </c:pt>
                <c:pt idx="9">
                  <c:v>0.20100502512562815</c:v>
                </c:pt>
                <c:pt idx="10">
                  <c:v>0.1892147587511826</c:v>
                </c:pt>
                <c:pt idx="11">
                  <c:v>0.17683465959328026</c:v>
                </c:pt>
                <c:pt idx="12">
                  <c:v>0.16820857863751051</c:v>
                </c:pt>
                <c:pt idx="13">
                  <c:v>0.16038492381716118</c:v>
                </c:pt>
                <c:pt idx="14">
                  <c:v>0.15209125475285171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C-4136-AF82-E2C8AD8F3D64}"/>
            </c:ext>
          </c:extLst>
        </c:ser>
        <c:ser>
          <c:idx val="3"/>
          <c:order val="3"/>
          <c:tx>
            <c:v>Li(pH=6,8)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794700182078588E-3"/>
                  <c:y val="0.16437059349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Лист1!$J$81:$J$89</c:f>
              <c:numCache>
                <c:formatCode>General</c:formatCode>
                <c:ptCount val="9"/>
                <c:pt idx="0">
                  <c:v>1.6666666666666666E-2</c:v>
                </c:pt>
                <c:pt idx="1">
                  <c:v>8.3333333333333332E-3</c:v>
                </c:pt>
                <c:pt idx="2">
                  <c:v>5.5555555555555558E-3</c:v>
                </c:pt>
                <c:pt idx="3">
                  <c:v>4.1666666666666666E-3</c:v>
                </c:pt>
                <c:pt idx="4">
                  <c:v>3.3333333333333335E-3</c:v>
                </c:pt>
                <c:pt idx="5">
                  <c:v>2.7777777777777779E-3</c:v>
                </c:pt>
                <c:pt idx="6">
                  <c:v>2.3809523809523812E-3</c:v>
                </c:pt>
                <c:pt idx="7">
                  <c:v>2.0833333333333333E-3</c:v>
                </c:pt>
                <c:pt idx="8">
                  <c:v>1.8518518518518519E-3</c:v>
                </c:pt>
              </c:numCache>
            </c:numRef>
          </c:xVal>
          <c:yVal>
            <c:numRef>
              <c:f>Лист1!$K$81:$K$89</c:f>
              <c:numCache>
                <c:formatCode>General</c:formatCode>
                <c:ptCount val="9"/>
                <c:pt idx="0">
                  <c:v>0.70921985815602839</c:v>
                </c:pt>
                <c:pt idx="1">
                  <c:v>0.35335689045936397</c:v>
                </c:pt>
                <c:pt idx="2">
                  <c:v>0.26041666666666669</c:v>
                </c:pt>
                <c:pt idx="3">
                  <c:v>0.18050541516245489</c:v>
                </c:pt>
                <c:pt idx="4">
                  <c:v>0.17123287671232876</c:v>
                </c:pt>
                <c:pt idx="5">
                  <c:v>0.14684287812041114</c:v>
                </c:pt>
                <c:pt idx="6">
                  <c:v>0.13140604467805519</c:v>
                </c:pt>
                <c:pt idx="7">
                  <c:v>0.12531328320802004</c:v>
                </c:pt>
                <c:pt idx="8">
                  <c:v>0.11792452830188678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C-4136-AF82-E2C8AD8F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28640"/>
        <c:axId val="1596825728"/>
      </c:scatterChart>
      <c:valAx>
        <c:axId val="15968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1/</a:t>
                </a:r>
                <a:r>
                  <a:rPr lang="en-US" sz="1600"/>
                  <a:t>t,</a:t>
                </a:r>
                <a:r>
                  <a:rPr lang="en-US" sz="1600" baseline="0"/>
                  <a:t> c^-</a:t>
                </a:r>
                <a:r>
                  <a:rPr lang="en-US" baseline="0"/>
                  <a:t>1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6825728"/>
        <c:crosses val="autoZero"/>
        <c:crossBetween val="midCat"/>
      </c:valAx>
      <c:valAx>
        <c:axId val="1596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1/С,л/мМоль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68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2775149664180829"/>
          <c:y val="8.8140688449519569E-2"/>
          <c:w val="0.14173470360045484"/>
          <c:h val="0.48626717041384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lg(k)(lg(H)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K, Ленгмюр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Лист1!$B$118:$B$121</c:f>
              <c:numCache>
                <c:formatCode>General</c:formatCode>
                <c:ptCount val="4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-6.8</c:v>
                </c:pt>
              </c:numCache>
            </c:numRef>
          </c:xVal>
          <c:yVal>
            <c:numRef>
              <c:f>Лист1!$C$118:$C$121</c:f>
              <c:numCache>
                <c:formatCode>General</c:formatCode>
                <c:ptCount val="4"/>
                <c:pt idx="0">
                  <c:v>-2.9440485946708499</c:v>
                </c:pt>
                <c:pt idx="1">
                  <c:v>-2.9337784669731084</c:v>
                </c:pt>
                <c:pt idx="2">
                  <c:v>-2.623775365795419</c:v>
                </c:pt>
                <c:pt idx="3">
                  <c:v>-3.0656025592190117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2-4A7A-80E1-AD840368C6C8}"/>
            </c:ext>
          </c:extLst>
        </c:ser>
        <c:ser>
          <c:idx val="1"/>
          <c:order val="1"/>
          <c:tx>
            <c:v>К, Е-К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Лист1!$B$118:$B$121</c:f>
              <c:numCache>
                <c:formatCode>General</c:formatCode>
                <c:ptCount val="4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-6.8</c:v>
                </c:pt>
              </c:numCache>
            </c:numRef>
          </c:xVal>
          <c:yVal>
            <c:numRef>
              <c:f>Лист1!$D$118:$D$121</c:f>
              <c:numCache>
                <c:formatCode>General</c:formatCode>
                <c:ptCount val="4"/>
                <c:pt idx="0">
                  <c:v>-2.8952675930562184</c:v>
                </c:pt>
                <c:pt idx="1">
                  <c:v>-2.7481720520355872</c:v>
                </c:pt>
                <c:pt idx="2">
                  <c:v>-2.5185605594533378</c:v>
                </c:pt>
                <c:pt idx="3">
                  <c:v>-2.8606543228485295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2-4A7A-80E1-AD840368C6C8}"/>
            </c:ext>
          </c:extLst>
        </c:ser>
        <c:ser>
          <c:idx val="2"/>
          <c:order val="2"/>
          <c:tx>
            <c:v>K среднее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Лист1!$B$118:$B$121</c:f>
              <c:numCache>
                <c:formatCode>General</c:formatCode>
                <c:ptCount val="4"/>
                <c:pt idx="0">
                  <c:v>-9</c:v>
                </c:pt>
                <c:pt idx="1">
                  <c:v>-8.5</c:v>
                </c:pt>
                <c:pt idx="2">
                  <c:v>-8</c:v>
                </c:pt>
                <c:pt idx="3">
                  <c:v>-6.8</c:v>
                </c:pt>
              </c:numCache>
            </c:numRef>
          </c:xVal>
          <c:yVal>
            <c:numRef>
              <c:f>Лист1!$E$118:$E$121</c:f>
              <c:numCache>
                <c:formatCode>General</c:formatCode>
                <c:ptCount val="4"/>
                <c:pt idx="0">
                  <c:v>-2.9189735536587884</c:v>
                </c:pt>
                <c:pt idx="1">
                  <c:v>-2.8311343807878493</c:v>
                </c:pt>
                <c:pt idx="2">
                  <c:v>-2.5679894774767025</c:v>
                </c:pt>
                <c:pt idx="3">
                  <c:v>-2.9511493254131396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2-4A7A-80E1-AD840368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06336"/>
        <c:axId val="1719203008"/>
      </c:scatterChart>
      <c:valAx>
        <c:axId val="1719206336"/>
        <c:scaling>
          <c:orientation val="minMax"/>
          <c:max val="-6.7"/>
          <c:min val="-9.1999999999999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lg(H+)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203008"/>
        <c:crosses val="autoZero"/>
        <c:crossBetween val="midCat"/>
      </c:valAx>
      <c:valAx>
        <c:axId val="1719203008"/>
        <c:scaling>
          <c:orientation val="minMax"/>
          <c:max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Lg(K)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2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256749</xdr:colOff>
      <xdr:row>1</xdr:row>
      <xdr:rowOff>80674</xdr:rowOff>
    </xdr:from>
    <xdr:to>
      <xdr:col>22</xdr:col>
      <xdr:colOff>262193</xdr:colOff>
      <xdr:row>19</xdr:row>
      <xdr:rowOff>154416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307258</xdr:colOff>
      <xdr:row>20</xdr:row>
      <xdr:rowOff>30499</xdr:rowOff>
    </xdr:from>
    <xdr:to>
      <xdr:col>22</xdr:col>
      <xdr:colOff>238372</xdr:colOff>
      <xdr:row>40</xdr:row>
      <xdr:rowOff>85972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430009</xdr:colOff>
      <xdr:row>40</xdr:row>
      <xdr:rowOff>92768</xdr:rowOff>
    </xdr:from>
    <xdr:to>
      <xdr:col>22</xdr:col>
      <xdr:colOff>223047</xdr:colOff>
      <xdr:row>58</xdr:row>
      <xdr:rowOff>86184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494344</xdr:colOff>
      <xdr:row>57</xdr:row>
      <xdr:rowOff>70254</xdr:rowOff>
    </xdr:from>
    <xdr:to>
      <xdr:col>22</xdr:col>
      <xdr:colOff>230937</xdr:colOff>
      <xdr:row>76</xdr:row>
      <xdr:rowOff>125727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593577</xdr:colOff>
      <xdr:row>75</xdr:row>
      <xdr:rowOff>170002</xdr:rowOff>
    </xdr:from>
    <xdr:to>
      <xdr:col>22</xdr:col>
      <xdr:colOff>261283</xdr:colOff>
      <xdr:row>93</xdr:row>
      <xdr:rowOff>135195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478293</xdr:colOff>
      <xdr:row>1</xdr:row>
      <xdr:rowOff>4915</xdr:rowOff>
    </xdr:from>
    <xdr:to>
      <xdr:col>40</xdr:col>
      <xdr:colOff>71992</xdr:colOff>
      <xdr:row>41</xdr:row>
      <xdr:rowOff>7724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35649</xdr:colOff>
      <xdr:row>40</xdr:row>
      <xdr:rowOff>104392</xdr:rowOff>
    </xdr:from>
    <xdr:to>
      <xdr:col>40</xdr:col>
      <xdr:colOff>368470</xdr:colOff>
      <xdr:row>78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308207</xdr:colOff>
      <xdr:row>78</xdr:row>
      <xdr:rowOff>59968</xdr:rowOff>
    </xdr:from>
    <xdr:to>
      <xdr:col>42</xdr:col>
      <xdr:colOff>27903</xdr:colOff>
      <xdr:row>111</xdr:row>
      <xdr:rowOff>162097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306823</xdr:colOff>
      <xdr:row>94</xdr:row>
      <xdr:rowOff>96561</xdr:rowOff>
    </xdr:from>
    <xdr:to>
      <xdr:col>23</xdr:col>
      <xdr:colOff>548433</xdr:colOff>
      <xdr:row>115</xdr:row>
      <xdr:rowOff>142976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zoomScale="40" workbookViewId="0">
      <selection activeCell="U122" sqref="U122"/>
    </sheetView>
  </sheetViews>
  <sheetFormatPr defaultRowHeight="14.4" x14ac:dyDescent="0.3"/>
  <cols>
    <col min="1" max="1" width="9.88671875" customWidth="1"/>
    <col min="2" max="2" width="15.109375" customWidth="1"/>
    <col min="3" max="3" width="14.6640625" customWidth="1"/>
    <col min="4" max="4" width="12" customWidth="1"/>
    <col min="5" max="5" width="10.88671875" customWidth="1"/>
    <col min="6" max="6" width="15" customWidth="1"/>
    <col min="30" max="30" width="11" customWidth="1"/>
    <col min="31" max="31" width="11.6640625" customWidth="1"/>
    <col min="32" max="32" width="12" customWidth="1"/>
    <col min="33" max="33" width="13.6640625" customWidth="1"/>
  </cols>
  <sheetData>
    <row r="1" spans="1:11" x14ac:dyDescent="0.3">
      <c r="A1" s="1" t="s">
        <v>0</v>
      </c>
      <c r="B1" s="1"/>
      <c r="C1" s="1"/>
      <c r="D1" s="1"/>
      <c r="E1" s="1"/>
    </row>
    <row r="2" spans="1:11" x14ac:dyDescent="0.3">
      <c r="A2" s="1" t="s">
        <v>1</v>
      </c>
      <c r="B2" s="1" t="s">
        <v>2</v>
      </c>
      <c r="C2" s="1" t="s">
        <v>3</v>
      </c>
      <c r="D2" s="1" t="s">
        <v>7</v>
      </c>
      <c r="E2" s="1" t="s">
        <v>8</v>
      </c>
      <c r="F2" s="6" t="s">
        <v>9</v>
      </c>
      <c r="G2" s="6" t="s">
        <v>13</v>
      </c>
      <c r="H2" s="6" t="s">
        <v>14</v>
      </c>
      <c r="I2" s="6" t="s">
        <v>15</v>
      </c>
      <c r="J2" s="6" t="s">
        <v>20</v>
      </c>
      <c r="K2" s="6" t="s">
        <v>21</v>
      </c>
    </row>
    <row r="3" spans="1:11" x14ac:dyDescent="0.3">
      <c r="A3" s="1">
        <v>0</v>
      </c>
      <c r="B3" s="2">
        <v>0.26600000000000001</v>
      </c>
      <c r="C3" s="2">
        <f>B3-$B$3</f>
        <v>0</v>
      </c>
      <c r="D3" s="1">
        <v>1000</v>
      </c>
      <c r="E3" s="1">
        <f>$D$3-D3</f>
        <v>0</v>
      </c>
      <c r="F3" s="1">
        <f>2*E3/250</f>
        <v>0</v>
      </c>
      <c r="G3" s="1">
        <f>C3*0.001/0.01</f>
        <v>0</v>
      </c>
      <c r="H3" s="1">
        <v>0</v>
      </c>
      <c r="I3" s="1"/>
      <c r="J3" s="1"/>
      <c r="K3" s="1"/>
    </row>
    <row r="4" spans="1:11" x14ac:dyDescent="0.3">
      <c r="A4" s="1">
        <v>60</v>
      </c>
      <c r="B4" s="2">
        <v>0.95099999999999996</v>
      </c>
      <c r="C4" s="2">
        <f>B4-$B$3</f>
        <v>0.68499999999999994</v>
      </c>
      <c r="D4" s="1">
        <v>960</v>
      </c>
      <c r="E4" s="1">
        <f t="shared" ref="E4:E23" si="0">$D$3-D4</f>
        <v>40</v>
      </c>
      <c r="F4" s="1">
        <f t="shared" ref="F4:F67" si="1">2*E4/250</f>
        <v>0.32</v>
      </c>
      <c r="G4" s="1">
        <f>C4*0.001/0.01</f>
        <v>6.8499999999999991E-2</v>
      </c>
      <c r="H4" s="1">
        <f>LN(A4)</f>
        <v>4.0943445622221004</v>
      </c>
      <c r="I4" s="1">
        <f>LN(-LN(1-G4))</f>
        <v>-2.6456517801205357</v>
      </c>
      <c r="J4" s="1">
        <f>1/A4</f>
        <v>1.6666666666666666E-2</v>
      </c>
      <c r="K4" s="1">
        <f>1/C4</f>
        <v>1.4598540145985404</v>
      </c>
    </row>
    <row r="5" spans="1:11" x14ac:dyDescent="0.3">
      <c r="A5" s="1">
        <v>120</v>
      </c>
      <c r="B5" s="2">
        <v>1.29</v>
      </c>
      <c r="C5" s="2">
        <f t="shared" ref="C5:C23" si="2">B5-$B$3</f>
        <v>1.024</v>
      </c>
      <c r="D5" s="1">
        <v>915</v>
      </c>
      <c r="E5" s="1">
        <f t="shared" si="0"/>
        <v>85</v>
      </c>
      <c r="F5" s="1">
        <f t="shared" si="1"/>
        <v>0.68</v>
      </c>
      <c r="G5" s="1">
        <f t="shared" ref="G5:G67" si="3">C5*0.001/0.01</f>
        <v>0.10239999999999999</v>
      </c>
      <c r="H5" s="1">
        <f t="shared" ref="H5:H68" si="4">LN(A5)</f>
        <v>4.7874917427820458</v>
      </c>
      <c r="I5" s="1">
        <f t="shared" ref="I5:I68" si="5">LN(-LN(1-G5))</f>
        <v>-2.2253394237229296</v>
      </c>
      <c r="J5" s="1">
        <f t="shared" ref="J5:J68" si="6">1/A5</f>
        <v>8.3333333333333332E-3</v>
      </c>
      <c r="K5" s="1">
        <f t="shared" ref="K5:K68" si="7">1/C5</f>
        <v>0.9765625</v>
      </c>
    </row>
    <row r="6" spans="1:11" x14ac:dyDescent="0.3">
      <c r="A6" s="1">
        <v>180</v>
      </c>
      <c r="B6" s="2">
        <v>1.63</v>
      </c>
      <c r="C6" s="2">
        <f t="shared" si="2"/>
        <v>1.3639999999999999</v>
      </c>
      <c r="D6" s="1">
        <v>875</v>
      </c>
      <c r="E6" s="1">
        <f t="shared" si="0"/>
        <v>125</v>
      </c>
      <c r="F6" s="1">
        <f t="shared" si="1"/>
        <v>1</v>
      </c>
      <c r="G6" s="1">
        <f t="shared" si="3"/>
        <v>0.13639999999999999</v>
      </c>
      <c r="H6" s="1">
        <f t="shared" si="4"/>
        <v>5.1929568508902104</v>
      </c>
      <c r="I6" s="1">
        <f t="shared" si="5"/>
        <v>-1.9197366214728622</v>
      </c>
      <c r="J6" s="1">
        <f t="shared" si="6"/>
        <v>5.5555555555555558E-3</v>
      </c>
      <c r="K6" s="1">
        <f t="shared" si="7"/>
        <v>0.73313782991202348</v>
      </c>
    </row>
    <row r="7" spans="1:11" x14ac:dyDescent="0.3">
      <c r="A7" s="1">
        <v>240</v>
      </c>
      <c r="B7" s="2">
        <v>1.92</v>
      </c>
      <c r="C7" s="2">
        <f t="shared" si="2"/>
        <v>1.6539999999999999</v>
      </c>
      <c r="D7" s="1">
        <v>845</v>
      </c>
      <c r="E7" s="1">
        <f t="shared" si="0"/>
        <v>155</v>
      </c>
      <c r="F7" s="1">
        <f t="shared" si="1"/>
        <v>1.24</v>
      </c>
      <c r="G7" s="1">
        <f t="shared" si="3"/>
        <v>0.16539999999999999</v>
      </c>
      <c r="H7" s="1">
        <f t="shared" si="4"/>
        <v>5.4806389233419912</v>
      </c>
      <c r="I7" s="1">
        <f t="shared" si="5"/>
        <v>-1.7103488376370994</v>
      </c>
      <c r="J7" s="1">
        <f t="shared" si="6"/>
        <v>4.1666666666666666E-3</v>
      </c>
      <c r="K7" s="1">
        <f t="shared" si="7"/>
        <v>0.60459492140266025</v>
      </c>
    </row>
    <row r="8" spans="1:11" x14ac:dyDescent="0.3">
      <c r="A8" s="1">
        <v>300</v>
      </c>
      <c r="B8" s="2">
        <v>2.19</v>
      </c>
      <c r="C8" s="2">
        <f t="shared" si="2"/>
        <v>1.9239999999999999</v>
      </c>
      <c r="D8" s="1">
        <v>815</v>
      </c>
      <c r="E8" s="1">
        <f t="shared" si="0"/>
        <v>185</v>
      </c>
      <c r="F8" s="1">
        <f t="shared" si="1"/>
        <v>1.48</v>
      </c>
      <c r="G8" s="1">
        <f t="shared" si="3"/>
        <v>0.19239999999999999</v>
      </c>
      <c r="H8" s="1">
        <f t="shared" si="4"/>
        <v>5.7037824746562009</v>
      </c>
      <c r="I8" s="1">
        <f t="shared" si="5"/>
        <v>-1.543236434728142</v>
      </c>
      <c r="J8" s="1">
        <f t="shared" si="6"/>
        <v>3.3333333333333335E-3</v>
      </c>
      <c r="K8" s="1">
        <f t="shared" si="7"/>
        <v>0.51975051975051978</v>
      </c>
    </row>
    <row r="9" spans="1:11" x14ac:dyDescent="0.3">
      <c r="A9" s="1">
        <v>360</v>
      </c>
      <c r="B9" s="2">
        <v>2.48</v>
      </c>
      <c r="C9" s="2">
        <f t="shared" si="2"/>
        <v>2.214</v>
      </c>
      <c r="D9" s="1">
        <v>785</v>
      </c>
      <c r="E9" s="1">
        <f t="shared" si="0"/>
        <v>215</v>
      </c>
      <c r="F9" s="1">
        <f t="shared" si="1"/>
        <v>1.72</v>
      </c>
      <c r="G9" s="1">
        <f t="shared" si="3"/>
        <v>0.22139999999999999</v>
      </c>
      <c r="H9" s="1">
        <f t="shared" si="4"/>
        <v>5.8861040314501558</v>
      </c>
      <c r="I9" s="1">
        <f t="shared" si="5"/>
        <v>-1.3852635173987684</v>
      </c>
      <c r="J9" s="1">
        <f t="shared" si="6"/>
        <v>2.7777777777777779E-3</v>
      </c>
      <c r="K9" s="1">
        <f t="shared" si="7"/>
        <v>0.45167118337850048</v>
      </c>
    </row>
    <row r="10" spans="1:11" x14ac:dyDescent="0.3">
      <c r="A10" s="1">
        <v>420</v>
      </c>
      <c r="B10" s="2">
        <v>2.74</v>
      </c>
      <c r="C10" s="2">
        <f t="shared" si="2"/>
        <v>2.4740000000000002</v>
      </c>
      <c r="D10" s="1">
        <v>760</v>
      </c>
      <c r="E10" s="1">
        <f t="shared" si="0"/>
        <v>240</v>
      </c>
      <c r="F10" s="1">
        <f t="shared" si="1"/>
        <v>1.92</v>
      </c>
      <c r="G10" s="1">
        <f t="shared" si="3"/>
        <v>0.24740000000000001</v>
      </c>
      <c r="H10" s="1">
        <f t="shared" si="4"/>
        <v>6.0402547112774139</v>
      </c>
      <c r="I10" s="1">
        <f t="shared" si="5"/>
        <v>-1.2580017641738923</v>
      </c>
      <c r="J10" s="1">
        <f t="shared" si="6"/>
        <v>2.3809523809523812E-3</v>
      </c>
      <c r="K10" s="1">
        <f t="shared" si="7"/>
        <v>0.40420371867421179</v>
      </c>
    </row>
    <row r="11" spans="1:11" x14ac:dyDescent="0.3">
      <c r="A11" s="1">
        <v>480</v>
      </c>
      <c r="B11" s="2">
        <v>2.99</v>
      </c>
      <c r="C11" s="2">
        <f t="shared" si="2"/>
        <v>2.7240000000000002</v>
      </c>
      <c r="D11" s="1">
        <v>735</v>
      </c>
      <c r="E11" s="1">
        <f t="shared" si="0"/>
        <v>265</v>
      </c>
      <c r="F11" s="1">
        <f t="shared" si="1"/>
        <v>2.12</v>
      </c>
      <c r="G11" s="1">
        <f t="shared" si="3"/>
        <v>0.27240000000000003</v>
      </c>
      <c r="H11" s="1">
        <f t="shared" si="4"/>
        <v>6.1737861039019366</v>
      </c>
      <c r="I11" s="1">
        <f t="shared" si="5"/>
        <v>-1.1456918448966851</v>
      </c>
      <c r="J11" s="1">
        <f t="shared" si="6"/>
        <v>2.0833333333333333E-3</v>
      </c>
      <c r="K11" s="1">
        <f t="shared" si="7"/>
        <v>0.36710719530102787</v>
      </c>
    </row>
    <row r="12" spans="1:11" x14ac:dyDescent="0.3">
      <c r="A12" s="1">
        <v>540</v>
      </c>
      <c r="B12" s="2">
        <v>3.19</v>
      </c>
      <c r="C12" s="2">
        <f t="shared" si="2"/>
        <v>2.9239999999999999</v>
      </c>
      <c r="D12" s="1">
        <v>710</v>
      </c>
      <c r="E12" s="1">
        <f t="shared" si="0"/>
        <v>290</v>
      </c>
      <c r="F12" s="1">
        <f t="shared" si="1"/>
        <v>2.3199999999999998</v>
      </c>
      <c r="G12" s="1">
        <f t="shared" si="3"/>
        <v>0.29239999999999999</v>
      </c>
      <c r="H12" s="1">
        <f t="shared" si="4"/>
        <v>6.2915691395583204</v>
      </c>
      <c r="I12" s="1">
        <f t="shared" si="5"/>
        <v>-1.0616740340257502</v>
      </c>
      <c r="J12" s="1">
        <f t="shared" si="6"/>
        <v>1.8518518518518519E-3</v>
      </c>
      <c r="K12" s="1">
        <f t="shared" si="7"/>
        <v>0.34199726402188785</v>
      </c>
    </row>
    <row r="13" spans="1:11" x14ac:dyDescent="0.3">
      <c r="A13" s="1">
        <v>600</v>
      </c>
      <c r="B13" s="2">
        <v>3.45</v>
      </c>
      <c r="C13" s="2">
        <f t="shared" si="2"/>
        <v>3.1840000000000002</v>
      </c>
      <c r="D13" s="1">
        <v>685</v>
      </c>
      <c r="E13" s="1">
        <f t="shared" si="0"/>
        <v>315</v>
      </c>
      <c r="F13" s="1">
        <f t="shared" si="1"/>
        <v>2.52</v>
      </c>
      <c r="G13" s="1">
        <f t="shared" si="3"/>
        <v>0.31840000000000002</v>
      </c>
      <c r="H13" s="1">
        <f t="shared" si="4"/>
        <v>6.3969296552161463</v>
      </c>
      <c r="I13" s="1">
        <f t="shared" si="5"/>
        <v>-0.9589052083186328</v>
      </c>
      <c r="J13" s="1">
        <f t="shared" si="6"/>
        <v>1.6666666666666668E-3</v>
      </c>
      <c r="K13" s="1">
        <f t="shared" si="7"/>
        <v>0.31407035175879394</v>
      </c>
    </row>
    <row r="14" spans="1:11" x14ac:dyDescent="0.3">
      <c r="A14" s="1">
        <v>660</v>
      </c>
      <c r="B14" s="2">
        <v>3.64</v>
      </c>
      <c r="C14" s="2">
        <f t="shared" si="2"/>
        <v>3.3740000000000001</v>
      </c>
      <c r="D14" s="1">
        <v>665</v>
      </c>
      <c r="E14" s="1">
        <f t="shared" si="0"/>
        <v>335</v>
      </c>
      <c r="F14" s="1">
        <f t="shared" si="1"/>
        <v>2.68</v>
      </c>
      <c r="G14" s="1">
        <f t="shared" si="3"/>
        <v>0.33740000000000003</v>
      </c>
      <c r="H14" s="1">
        <f t="shared" si="4"/>
        <v>6.4922398350204711</v>
      </c>
      <c r="I14" s="1">
        <f t="shared" si="5"/>
        <v>-0.88774266084075548</v>
      </c>
      <c r="J14" s="1">
        <f t="shared" si="6"/>
        <v>1.5151515151515152E-3</v>
      </c>
      <c r="K14" s="1">
        <f t="shared" si="7"/>
        <v>0.29638411381149971</v>
      </c>
    </row>
    <row r="15" spans="1:11" x14ac:dyDescent="0.3">
      <c r="A15" s="1">
        <v>720</v>
      </c>
      <c r="B15" s="2">
        <v>3.88</v>
      </c>
      <c r="C15" s="2">
        <f t="shared" si="2"/>
        <v>3.6139999999999999</v>
      </c>
      <c r="D15" s="1">
        <v>640</v>
      </c>
      <c r="E15" s="1">
        <f t="shared" si="0"/>
        <v>360</v>
      </c>
      <c r="F15" s="1">
        <f t="shared" si="1"/>
        <v>2.88</v>
      </c>
      <c r="G15" s="1">
        <f t="shared" si="3"/>
        <v>0.3614</v>
      </c>
      <c r="H15" s="1">
        <f t="shared" si="4"/>
        <v>6.5792512120101012</v>
      </c>
      <c r="I15" s="1">
        <f t="shared" si="5"/>
        <v>-0.80189788374499205</v>
      </c>
      <c r="J15" s="1">
        <f t="shared" si="6"/>
        <v>1.3888888888888889E-3</v>
      </c>
      <c r="K15" s="1">
        <f t="shared" si="7"/>
        <v>0.27670171555063644</v>
      </c>
    </row>
    <row r="16" spans="1:11" x14ac:dyDescent="0.3">
      <c r="A16" s="1">
        <v>780</v>
      </c>
      <c r="B16" s="2">
        <v>4.08</v>
      </c>
      <c r="C16" s="2">
        <f t="shared" si="2"/>
        <v>3.8140000000000001</v>
      </c>
      <c r="D16" s="1">
        <v>620</v>
      </c>
      <c r="E16" s="1">
        <f t="shared" si="0"/>
        <v>380</v>
      </c>
      <c r="F16" s="1">
        <f t="shared" si="1"/>
        <v>3.04</v>
      </c>
      <c r="G16" s="1">
        <f t="shared" si="3"/>
        <v>0.38140000000000002</v>
      </c>
      <c r="H16" s="1">
        <f t="shared" si="4"/>
        <v>6.6592939196836376</v>
      </c>
      <c r="I16" s="1">
        <f t="shared" si="5"/>
        <v>-0.73335182665569287</v>
      </c>
      <c r="J16" s="1">
        <f t="shared" si="6"/>
        <v>1.2820512820512821E-3</v>
      </c>
      <c r="K16" s="1">
        <f t="shared" si="7"/>
        <v>0.26219192448872575</v>
      </c>
    </row>
    <row r="17" spans="1:11" x14ac:dyDescent="0.3">
      <c r="A17" s="1">
        <v>840</v>
      </c>
      <c r="B17" s="2">
        <v>4.26</v>
      </c>
      <c r="C17" s="2">
        <f t="shared" si="2"/>
        <v>3.9939999999999998</v>
      </c>
      <c r="D17" s="1">
        <v>600</v>
      </c>
      <c r="E17" s="1">
        <f t="shared" si="0"/>
        <v>400</v>
      </c>
      <c r="F17" s="1">
        <f t="shared" si="1"/>
        <v>3.2</v>
      </c>
      <c r="G17" s="1">
        <f t="shared" si="3"/>
        <v>0.39940000000000003</v>
      </c>
      <c r="H17" s="1">
        <f t="shared" si="4"/>
        <v>6.7334018918373593</v>
      </c>
      <c r="I17" s="1">
        <f t="shared" si="5"/>
        <v>-0.67368554584040674</v>
      </c>
      <c r="J17" s="1">
        <f t="shared" si="6"/>
        <v>1.1904761904761906E-3</v>
      </c>
      <c r="K17" s="1">
        <f t="shared" si="7"/>
        <v>0.25037556334501754</v>
      </c>
    </row>
    <row r="18" spans="1:11" x14ac:dyDescent="0.3">
      <c r="A18" s="1">
        <v>900</v>
      </c>
      <c r="B18" s="2">
        <v>4.49</v>
      </c>
      <c r="C18" s="2">
        <f t="shared" si="2"/>
        <v>4.2240000000000002</v>
      </c>
      <c r="D18" s="1">
        <v>580</v>
      </c>
      <c r="E18" s="1">
        <f t="shared" si="0"/>
        <v>420</v>
      </c>
      <c r="F18" s="1">
        <f t="shared" si="1"/>
        <v>3.36</v>
      </c>
      <c r="G18" s="1">
        <f t="shared" si="3"/>
        <v>0.4224</v>
      </c>
      <c r="H18" s="1">
        <f t="shared" si="4"/>
        <v>6.8023947633243109</v>
      </c>
      <c r="I18" s="1">
        <f t="shared" si="5"/>
        <v>-0.59988693424607986</v>
      </c>
      <c r="J18" s="1">
        <f t="shared" si="6"/>
        <v>1.1111111111111111E-3</v>
      </c>
      <c r="K18" s="1">
        <f t="shared" si="7"/>
        <v>0.23674242424242423</v>
      </c>
    </row>
    <row r="19" spans="1:11" x14ac:dyDescent="0.3">
      <c r="A19" s="1">
        <v>960</v>
      </c>
      <c r="B19" s="2">
        <v>4.8</v>
      </c>
      <c r="C19" s="2">
        <f t="shared" si="2"/>
        <v>4.5339999999999998</v>
      </c>
      <c r="D19" s="1">
        <v>555</v>
      </c>
      <c r="E19" s="1">
        <f t="shared" si="0"/>
        <v>445</v>
      </c>
      <c r="F19" s="1">
        <f t="shared" si="1"/>
        <v>3.56</v>
      </c>
      <c r="G19" s="1">
        <f t="shared" si="3"/>
        <v>0.45339999999999997</v>
      </c>
      <c r="H19" s="1">
        <f t="shared" si="4"/>
        <v>6.866933284461882</v>
      </c>
      <c r="I19" s="1">
        <f t="shared" si="5"/>
        <v>-0.50411816003323262</v>
      </c>
      <c r="J19" s="1">
        <f t="shared" si="6"/>
        <v>1.0416666666666667E-3</v>
      </c>
      <c r="K19" s="1">
        <f t="shared" si="7"/>
        <v>0.22055580061755625</v>
      </c>
    </row>
    <row r="20" spans="1:11" x14ac:dyDescent="0.3">
      <c r="A20" s="1">
        <v>1020</v>
      </c>
      <c r="B20" s="2">
        <v>4.88</v>
      </c>
      <c r="C20" s="2">
        <f t="shared" si="2"/>
        <v>4.6139999999999999</v>
      </c>
      <c r="D20" s="1">
        <v>540</v>
      </c>
      <c r="E20" s="1">
        <f t="shared" si="0"/>
        <v>460</v>
      </c>
      <c r="F20" s="1">
        <f t="shared" si="1"/>
        <v>3.68</v>
      </c>
      <c r="G20" s="1">
        <f t="shared" si="3"/>
        <v>0.46139999999999998</v>
      </c>
      <c r="H20" s="1">
        <f t="shared" si="4"/>
        <v>6.9275579062783166</v>
      </c>
      <c r="I20" s="1">
        <f t="shared" si="5"/>
        <v>-0.48000208991202853</v>
      </c>
      <c r="J20" s="1">
        <f t="shared" si="6"/>
        <v>9.8039215686274508E-4</v>
      </c>
      <c r="K20" s="1">
        <f t="shared" si="7"/>
        <v>0.21673168617251842</v>
      </c>
    </row>
    <row r="21" spans="1:11" x14ac:dyDescent="0.3">
      <c r="A21" s="1">
        <v>1080</v>
      </c>
      <c r="B21" s="2">
        <v>5</v>
      </c>
      <c r="C21" s="2">
        <f t="shared" si="2"/>
        <v>4.734</v>
      </c>
      <c r="D21" s="1">
        <v>525</v>
      </c>
      <c r="E21" s="1">
        <f t="shared" si="0"/>
        <v>475</v>
      </c>
      <c r="F21" s="1">
        <f t="shared" si="1"/>
        <v>3.8</v>
      </c>
      <c r="G21" s="1">
        <f t="shared" si="3"/>
        <v>0.47340000000000004</v>
      </c>
      <c r="H21" s="1">
        <f t="shared" si="4"/>
        <v>6.9847163201182658</v>
      </c>
      <c r="I21" s="1">
        <f t="shared" si="5"/>
        <v>-0.4442360326364293</v>
      </c>
      <c r="J21" s="1">
        <f t="shared" si="6"/>
        <v>9.2592592592592596E-4</v>
      </c>
      <c r="K21" s="1">
        <f t="shared" si="7"/>
        <v>0.21123785382340515</v>
      </c>
    </row>
    <row r="22" spans="1:11" x14ac:dyDescent="0.3">
      <c r="A22" s="1">
        <v>1140</v>
      </c>
      <c r="B22" s="2">
        <v>5.2</v>
      </c>
      <c r="C22" s="2">
        <f t="shared" si="2"/>
        <v>4.9340000000000002</v>
      </c>
      <c r="D22" s="1">
        <v>505</v>
      </c>
      <c r="E22" s="1">
        <f t="shared" si="0"/>
        <v>495</v>
      </c>
      <c r="F22" s="1">
        <f t="shared" si="1"/>
        <v>3.96</v>
      </c>
      <c r="G22" s="1">
        <f t="shared" si="3"/>
        <v>0.49340000000000001</v>
      </c>
      <c r="H22" s="1">
        <f t="shared" si="4"/>
        <v>7.0387835413885416</v>
      </c>
      <c r="I22" s="1">
        <f t="shared" si="5"/>
        <v>-0.38561315641880212</v>
      </c>
      <c r="J22" s="1">
        <f t="shared" si="6"/>
        <v>8.7719298245614037E-4</v>
      </c>
      <c r="K22" s="1">
        <f t="shared" si="7"/>
        <v>0.20267531414673692</v>
      </c>
    </row>
    <row r="23" spans="1:11" x14ac:dyDescent="0.3">
      <c r="A23" s="1">
        <v>1200</v>
      </c>
      <c r="B23" s="2">
        <v>5.41</v>
      </c>
      <c r="C23" s="2">
        <f t="shared" si="2"/>
        <v>5.1440000000000001</v>
      </c>
      <c r="D23" s="1">
        <v>485</v>
      </c>
      <c r="E23" s="1">
        <f t="shared" si="0"/>
        <v>515</v>
      </c>
      <c r="F23" s="1">
        <f t="shared" si="1"/>
        <v>4.12</v>
      </c>
      <c r="G23" s="1">
        <f t="shared" si="3"/>
        <v>0.51439999999999997</v>
      </c>
      <c r="H23" s="1">
        <f t="shared" si="4"/>
        <v>7.0900768357760917</v>
      </c>
      <c r="I23" s="1">
        <f t="shared" si="5"/>
        <v>-0.3252177516640567</v>
      </c>
      <c r="J23" s="1">
        <f t="shared" si="6"/>
        <v>8.3333333333333339E-4</v>
      </c>
      <c r="K23" s="1">
        <f t="shared" si="7"/>
        <v>0.19440124416796267</v>
      </c>
    </row>
    <row r="26" spans="1:11" x14ac:dyDescent="0.3">
      <c r="A26" s="1" t="s"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 t="s">
        <v>1</v>
      </c>
      <c r="B27" s="1" t="s">
        <v>2</v>
      </c>
      <c r="C27" s="1" t="s">
        <v>3</v>
      </c>
      <c r="D27" s="1" t="s">
        <v>7</v>
      </c>
      <c r="E27" s="1" t="s">
        <v>8</v>
      </c>
      <c r="F27" s="6" t="s">
        <v>9</v>
      </c>
      <c r="G27" s="6" t="s">
        <v>13</v>
      </c>
      <c r="H27" s="6" t="s">
        <v>14</v>
      </c>
      <c r="I27" s="6" t="s">
        <v>15</v>
      </c>
      <c r="J27" s="6" t="s">
        <v>20</v>
      </c>
      <c r="K27" s="6" t="s">
        <v>21</v>
      </c>
    </row>
    <row r="28" spans="1:11" x14ac:dyDescent="0.3">
      <c r="A28" s="1">
        <v>0</v>
      </c>
      <c r="B28" s="1">
        <v>0.36799999999999999</v>
      </c>
      <c r="C28" s="2">
        <f>B28-$B$28</f>
        <v>0</v>
      </c>
      <c r="D28" s="1">
        <v>955</v>
      </c>
      <c r="E28" s="2">
        <f>-(D28-$D$28)</f>
        <v>0</v>
      </c>
      <c r="F28" s="1">
        <f t="shared" si="1"/>
        <v>0</v>
      </c>
      <c r="G28" s="1">
        <f t="shared" si="3"/>
        <v>0</v>
      </c>
      <c r="H28" s="1"/>
      <c r="I28" s="1"/>
      <c r="J28" s="1"/>
      <c r="K28" s="1"/>
    </row>
    <row r="29" spans="1:11" x14ac:dyDescent="0.3">
      <c r="A29" s="1">
        <v>60</v>
      </c>
      <c r="B29" s="1">
        <v>1.1200000000000001</v>
      </c>
      <c r="C29" s="2">
        <f t="shared" ref="C29:C36" si="8">B29-$B$28</f>
        <v>0.75200000000000011</v>
      </c>
      <c r="D29" s="1">
        <v>890</v>
      </c>
      <c r="E29" s="2">
        <f t="shared" ref="E29:E36" si="9">-(D29-$D$28)</f>
        <v>65</v>
      </c>
      <c r="F29" s="1">
        <f t="shared" si="1"/>
        <v>0.52</v>
      </c>
      <c r="G29" s="1">
        <f t="shared" si="3"/>
        <v>7.5200000000000017E-2</v>
      </c>
      <c r="H29" s="1">
        <f t="shared" si="4"/>
        <v>4.0943445622221004</v>
      </c>
      <c r="I29" s="1">
        <f t="shared" si="5"/>
        <v>-2.5487698014193989</v>
      </c>
      <c r="J29" s="1">
        <f t="shared" si="6"/>
        <v>1.6666666666666666E-2</v>
      </c>
      <c r="K29" s="1">
        <f t="shared" si="7"/>
        <v>1.3297872340425529</v>
      </c>
    </row>
    <row r="30" spans="1:11" x14ac:dyDescent="0.3">
      <c r="A30" s="1">
        <v>120</v>
      </c>
      <c r="B30" s="1">
        <v>1.62</v>
      </c>
      <c r="C30" s="2">
        <f t="shared" si="8"/>
        <v>1.2520000000000002</v>
      </c>
      <c r="D30" s="1">
        <v>830</v>
      </c>
      <c r="E30" s="2">
        <f t="shared" si="9"/>
        <v>125</v>
      </c>
      <c r="F30" s="1">
        <f t="shared" si="1"/>
        <v>1</v>
      </c>
      <c r="G30" s="1">
        <f t="shared" si="3"/>
        <v>0.12520000000000003</v>
      </c>
      <c r="H30" s="1">
        <f t="shared" si="4"/>
        <v>4.7874917427820458</v>
      </c>
      <c r="I30" s="1">
        <f t="shared" si="5"/>
        <v>-2.0117082030643769</v>
      </c>
      <c r="J30" s="1">
        <f t="shared" si="6"/>
        <v>8.3333333333333332E-3</v>
      </c>
      <c r="K30" s="1">
        <f t="shared" si="7"/>
        <v>0.79872204472843433</v>
      </c>
    </row>
    <row r="31" spans="1:11" x14ac:dyDescent="0.3">
      <c r="A31" s="1">
        <v>180</v>
      </c>
      <c r="B31" s="1">
        <v>2.06</v>
      </c>
      <c r="C31" s="2">
        <f t="shared" si="8"/>
        <v>1.6920000000000002</v>
      </c>
      <c r="D31" s="1">
        <v>775</v>
      </c>
      <c r="E31" s="2">
        <f t="shared" si="9"/>
        <v>180</v>
      </c>
      <c r="F31" s="1">
        <f t="shared" si="1"/>
        <v>1.44</v>
      </c>
      <c r="G31" s="1">
        <f t="shared" si="3"/>
        <v>0.16920000000000002</v>
      </c>
      <c r="H31" s="1">
        <f t="shared" si="4"/>
        <v>5.1929568508902104</v>
      </c>
      <c r="I31" s="1">
        <f t="shared" si="5"/>
        <v>-1.68542202123109</v>
      </c>
      <c r="J31" s="1">
        <f t="shared" si="6"/>
        <v>5.5555555555555558E-3</v>
      </c>
      <c r="K31" s="1">
        <f t="shared" si="7"/>
        <v>0.59101654846335694</v>
      </c>
    </row>
    <row r="32" spans="1:11" x14ac:dyDescent="0.3">
      <c r="A32" s="1">
        <v>240</v>
      </c>
      <c r="B32" s="1">
        <v>2.48</v>
      </c>
      <c r="C32" s="2">
        <f t="shared" si="8"/>
        <v>2.1120000000000001</v>
      </c>
      <c r="D32" s="1">
        <v>730</v>
      </c>
      <c r="E32" s="2">
        <f t="shared" si="9"/>
        <v>225</v>
      </c>
      <c r="F32" s="1">
        <f>2*E32/250</f>
        <v>1.8</v>
      </c>
      <c r="G32" s="1">
        <f t="shared" si="3"/>
        <v>0.2112</v>
      </c>
      <c r="H32" s="1">
        <f t="shared" si="4"/>
        <v>5.4806389233419912</v>
      </c>
      <c r="I32" s="1">
        <f t="shared" si="5"/>
        <v>-1.4386725566685235</v>
      </c>
      <c r="J32" s="1">
        <f t="shared" si="6"/>
        <v>4.1666666666666666E-3</v>
      </c>
      <c r="K32" s="1">
        <f t="shared" si="7"/>
        <v>0.47348484848484845</v>
      </c>
    </row>
    <row r="33" spans="1:11" x14ac:dyDescent="0.3">
      <c r="A33" s="1">
        <v>300</v>
      </c>
      <c r="B33" s="1">
        <v>2.87</v>
      </c>
      <c r="C33" s="2">
        <f t="shared" si="8"/>
        <v>2.5020000000000002</v>
      </c>
      <c r="D33" s="1">
        <v>690</v>
      </c>
      <c r="E33" s="2">
        <f t="shared" si="9"/>
        <v>265</v>
      </c>
      <c r="F33" s="1">
        <f t="shared" si="1"/>
        <v>2.12</v>
      </c>
      <c r="G33" s="1">
        <f t="shared" si="3"/>
        <v>0.25020000000000003</v>
      </c>
      <c r="H33" s="1">
        <f t="shared" si="4"/>
        <v>5.7037824746562009</v>
      </c>
      <c r="I33" s="1">
        <f t="shared" si="5"/>
        <v>-1.2449726803594841</v>
      </c>
      <c r="J33" s="1">
        <f t="shared" si="6"/>
        <v>3.3333333333333335E-3</v>
      </c>
      <c r="K33" s="1">
        <f t="shared" si="7"/>
        <v>0.39968025579536365</v>
      </c>
    </row>
    <row r="34" spans="1:11" x14ac:dyDescent="0.3">
      <c r="A34" s="1">
        <v>360</v>
      </c>
      <c r="B34" s="1">
        <v>3.22</v>
      </c>
      <c r="C34" s="2">
        <f t="shared" si="8"/>
        <v>2.8520000000000003</v>
      </c>
      <c r="D34" s="1">
        <v>650</v>
      </c>
      <c r="E34" s="2">
        <f t="shared" si="9"/>
        <v>305</v>
      </c>
      <c r="F34" s="1">
        <f t="shared" si="1"/>
        <v>2.44</v>
      </c>
      <c r="G34" s="1">
        <f t="shared" si="3"/>
        <v>0.28520000000000001</v>
      </c>
      <c r="H34" s="1">
        <f t="shared" si="4"/>
        <v>5.8861040314501558</v>
      </c>
      <c r="I34" s="1">
        <f t="shared" si="5"/>
        <v>-1.0913810104065231</v>
      </c>
      <c r="J34" s="1">
        <f t="shared" si="6"/>
        <v>2.7777777777777779E-3</v>
      </c>
      <c r="K34" s="1">
        <f t="shared" si="7"/>
        <v>0.35063113604488072</v>
      </c>
    </row>
    <row r="35" spans="1:11" x14ac:dyDescent="0.3">
      <c r="A35" s="1">
        <v>420</v>
      </c>
      <c r="B35" s="1">
        <v>3.56</v>
      </c>
      <c r="C35" s="2">
        <f t="shared" si="8"/>
        <v>3.1920000000000002</v>
      </c>
      <c r="D35" s="1">
        <v>615</v>
      </c>
      <c r="E35" s="2">
        <f t="shared" si="9"/>
        <v>340</v>
      </c>
      <c r="F35" s="1">
        <f t="shared" si="1"/>
        <v>2.72</v>
      </c>
      <c r="G35" s="1">
        <f t="shared" si="3"/>
        <v>0.31920000000000004</v>
      </c>
      <c r="H35" s="1">
        <f t="shared" si="4"/>
        <v>6.0402547112774139</v>
      </c>
      <c r="I35" s="1">
        <f t="shared" si="5"/>
        <v>-0.95584607653058407</v>
      </c>
      <c r="J35" s="1">
        <f t="shared" si="6"/>
        <v>2.3809523809523812E-3</v>
      </c>
      <c r="K35" s="1">
        <f t="shared" si="7"/>
        <v>0.31328320802005011</v>
      </c>
    </row>
    <row r="36" spans="1:11" x14ac:dyDescent="0.3">
      <c r="A36" s="1">
        <v>480</v>
      </c>
      <c r="B36" s="1">
        <v>4.0199999999999996</v>
      </c>
      <c r="C36" s="2">
        <f t="shared" si="8"/>
        <v>3.6519999999999997</v>
      </c>
      <c r="D36" s="1">
        <v>580</v>
      </c>
      <c r="E36" s="2">
        <f t="shared" si="9"/>
        <v>375</v>
      </c>
      <c r="F36" s="1">
        <f t="shared" si="1"/>
        <v>3</v>
      </c>
      <c r="G36" s="1">
        <f t="shared" si="3"/>
        <v>0.36519999999999997</v>
      </c>
      <c r="H36" s="1">
        <f t="shared" si="4"/>
        <v>6.1737861039019366</v>
      </c>
      <c r="I36" s="1">
        <f t="shared" si="5"/>
        <v>-0.78867774592164053</v>
      </c>
      <c r="J36" s="1">
        <f t="shared" si="6"/>
        <v>2.0833333333333333E-3</v>
      </c>
      <c r="K36" s="1">
        <f t="shared" si="7"/>
        <v>0.2738225629791895</v>
      </c>
    </row>
    <row r="39" spans="1:11" x14ac:dyDescent="0.3">
      <c r="A39" s="1" t="s">
        <v>4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 t="s">
        <v>1</v>
      </c>
      <c r="B40" s="1" t="s">
        <v>2</v>
      </c>
      <c r="C40" s="1" t="s">
        <v>3</v>
      </c>
      <c r="D40" s="1" t="s">
        <v>7</v>
      </c>
      <c r="E40" s="1" t="s">
        <v>8</v>
      </c>
      <c r="F40" s="6" t="s">
        <v>9</v>
      </c>
      <c r="G40" s="6" t="s">
        <v>13</v>
      </c>
      <c r="H40" s="6" t="s">
        <v>14</v>
      </c>
      <c r="I40" s="6" t="s">
        <v>15</v>
      </c>
      <c r="J40" s="6" t="s">
        <v>20</v>
      </c>
      <c r="K40" s="6" t="s">
        <v>21</v>
      </c>
    </row>
    <row r="41" spans="1:11" x14ac:dyDescent="0.3">
      <c r="A41" s="1">
        <v>0</v>
      </c>
      <c r="B41" s="1">
        <v>0.46800000000000003</v>
      </c>
      <c r="C41" s="1">
        <v>0</v>
      </c>
      <c r="D41" s="1">
        <v>945</v>
      </c>
      <c r="E41" s="1">
        <f>$D$41-D41</f>
        <v>0</v>
      </c>
      <c r="F41" s="1">
        <f t="shared" si="1"/>
        <v>0</v>
      </c>
      <c r="G41" s="1">
        <f t="shared" si="3"/>
        <v>0</v>
      </c>
      <c r="H41" s="1"/>
      <c r="I41" s="1"/>
      <c r="J41" s="1"/>
      <c r="K41" s="1"/>
    </row>
    <row r="42" spans="1:11" x14ac:dyDescent="0.3">
      <c r="A42" s="1">
        <v>60</v>
      </c>
      <c r="B42" s="1">
        <v>1.1659999999999999</v>
      </c>
      <c r="C42" s="1">
        <f>B42-$B$41</f>
        <v>0.69799999999999995</v>
      </c>
      <c r="D42" s="1">
        <v>855</v>
      </c>
      <c r="E42" s="1">
        <f t="shared" ref="E42:E55" si="10">$D$41-D42</f>
        <v>90</v>
      </c>
      <c r="F42" s="1">
        <f t="shared" si="1"/>
        <v>0.72</v>
      </c>
      <c r="G42" s="1">
        <f t="shared" si="3"/>
        <v>6.9799999999999987E-2</v>
      </c>
      <c r="H42" s="1">
        <f t="shared" si="4"/>
        <v>4.0943445622221004</v>
      </c>
      <c r="I42" s="1">
        <f t="shared" si="5"/>
        <v>-2.6261615678453878</v>
      </c>
      <c r="J42" s="1">
        <f t="shared" si="6"/>
        <v>1.6666666666666666E-2</v>
      </c>
      <c r="K42" s="1">
        <f t="shared" si="7"/>
        <v>1.4326647564469914</v>
      </c>
    </row>
    <row r="43" spans="1:11" x14ac:dyDescent="0.3">
      <c r="A43" s="1">
        <v>120</v>
      </c>
      <c r="B43" s="1">
        <v>1.74</v>
      </c>
      <c r="C43" s="1">
        <f t="shared" ref="C43:C55" si="11">B43-$B$41</f>
        <v>1.272</v>
      </c>
      <c r="D43" s="1">
        <v>780</v>
      </c>
      <c r="E43" s="1">
        <f t="shared" si="10"/>
        <v>165</v>
      </c>
      <c r="F43" s="1">
        <f t="shared" si="1"/>
        <v>1.32</v>
      </c>
      <c r="G43" s="1">
        <f t="shared" si="3"/>
        <v>0.12720000000000001</v>
      </c>
      <c r="H43" s="1">
        <f t="shared" si="4"/>
        <v>4.7874917427820458</v>
      </c>
      <c r="I43" s="1">
        <f t="shared" si="5"/>
        <v>-1.9947413072599109</v>
      </c>
      <c r="J43" s="1">
        <f t="shared" si="6"/>
        <v>8.3333333333333332E-3</v>
      </c>
      <c r="K43" s="1">
        <f t="shared" si="7"/>
        <v>0.78616352201257855</v>
      </c>
    </row>
    <row r="44" spans="1:11" x14ac:dyDescent="0.3">
      <c r="A44" s="1">
        <v>180</v>
      </c>
      <c r="B44" s="1">
        <v>2.21</v>
      </c>
      <c r="C44" s="1">
        <f t="shared" si="11"/>
        <v>1.742</v>
      </c>
      <c r="D44" s="1">
        <v>730</v>
      </c>
      <c r="E44" s="1">
        <f t="shared" si="10"/>
        <v>215</v>
      </c>
      <c r="F44" s="1">
        <f t="shared" si="1"/>
        <v>1.72</v>
      </c>
      <c r="G44" s="1">
        <f t="shared" si="3"/>
        <v>0.17419999999999999</v>
      </c>
      <c r="H44" s="1">
        <f t="shared" si="4"/>
        <v>5.1929568508902104</v>
      </c>
      <c r="I44" s="1">
        <f t="shared" si="5"/>
        <v>-1.6533758735704585</v>
      </c>
      <c r="J44" s="1">
        <f t="shared" si="6"/>
        <v>5.5555555555555558E-3</v>
      </c>
      <c r="K44" s="1">
        <f t="shared" si="7"/>
        <v>0.57405281285878296</v>
      </c>
    </row>
    <row r="45" spans="1:11" x14ac:dyDescent="0.3">
      <c r="A45" s="1">
        <v>240</v>
      </c>
      <c r="B45" s="1">
        <v>2.59</v>
      </c>
      <c r="C45" s="1">
        <f t="shared" si="11"/>
        <v>2.1219999999999999</v>
      </c>
      <c r="D45" s="1">
        <v>705</v>
      </c>
      <c r="E45" s="1">
        <f t="shared" si="10"/>
        <v>240</v>
      </c>
      <c r="F45" s="1">
        <f t="shared" si="1"/>
        <v>1.92</v>
      </c>
      <c r="G45" s="1">
        <f t="shared" si="3"/>
        <v>0.21219999999999997</v>
      </c>
      <c r="H45" s="1">
        <f t="shared" si="4"/>
        <v>5.4806389233419912</v>
      </c>
      <c r="I45" s="1">
        <f t="shared" si="5"/>
        <v>-1.4333397288618881</v>
      </c>
      <c r="J45" s="1">
        <f t="shared" si="6"/>
        <v>4.1666666666666666E-3</v>
      </c>
      <c r="K45" s="1">
        <f t="shared" si="7"/>
        <v>0.47125353440150802</v>
      </c>
    </row>
    <row r="46" spans="1:11" x14ac:dyDescent="0.3">
      <c r="A46" s="1">
        <v>300</v>
      </c>
      <c r="B46" s="1">
        <v>3.34</v>
      </c>
      <c r="C46" s="1">
        <f t="shared" si="11"/>
        <v>2.8719999999999999</v>
      </c>
      <c r="D46" s="1">
        <v>630</v>
      </c>
      <c r="E46" s="1">
        <f t="shared" si="10"/>
        <v>315</v>
      </c>
      <c r="F46" s="1">
        <f t="shared" si="1"/>
        <v>2.52</v>
      </c>
      <c r="G46" s="1">
        <f t="shared" si="3"/>
        <v>0.28720000000000001</v>
      </c>
      <c r="H46" s="1">
        <f t="shared" si="4"/>
        <v>5.7037824746562009</v>
      </c>
      <c r="I46" s="1">
        <f t="shared" si="5"/>
        <v>-1.0830704821858881</v>
      </c>
      <c r="J46" s="1">
        <f t="shared" si="6"/>
        <v>3.3333333333333335E-3</v>
      </c>
      <c r="K46" s="1">
        <f t="shared" si="7"/>
        <v>0.34818941504178275</v>
      </c>
    </row>
    <row r="47" spans="1:11" x14ac:dyDescent="0.3">
      <c r="A47" s="1">
        <v>360</v>
      </c>
      <c r="B47" s="1">
        <v>3.67</v>
      </c>
      <c r="C47" s="1">
        <f t="shared" si="11"/>
        <v>3.202</v>
      </c>
      <c r="D47" s="1">
        <v>600</v>
      </c>
      <c r="E47" s="1">
        <f t="shared" si="10"/>
        <v>345</v>
      </c>
      <c r="F47" s="1">
        <f t="shared" si="1"/>
        <v>2.76</v>
      </c>
      <c r="G47" s="1">
        <f t="shared" si="3"/>
        <v>0.32019999999999998</v>
      </c>
      <c r="H47" s="1">
        <f t="shared" si="4"/>
        <v>5.8861040314501558</v>
      </c>
      <c r="I47" s="1">
        <f t="shared" si="5"/>
        <v>-0.95203024297641725</v>
      </c>
      <c r="J47" s="1">
        <f t="shared" si="6"/>
        <v>2.7777777777777779E-3</v>
      </c>
      <c r="K47" s="1">
        <f t="shared" si="7"/>
        <v>0.31230480949406619</v>
      </c>
    </row>
    <row r="48" spans="1:11" x14ac:dyDescent="0.3">
      <c r="A48" s="1">
        <v>420</v>
      </c>
      <c r="B48" s="1">
        <v>4</v>
      </c>
      <c r="C48" s="1">
        <f t="shared" si="11"/>
        <v>3.532</v>
      </c>
      <c r="D48" s="1">
        <v>560</v>
      </c>
      <c r="E48" s="1">
        <f t="shared" si="10"/>
        <v>385</v>
      </c>
      <c r="F48" s="1">
        <f t="shared" si="1"/>
        <v>3.08</v>
      </c>
      <c r="G48" s="1">
        <f t="shared" si="3"/>
        <v>0.35320000000000001</v>
      </c>
      <c r="H48" s="1">
        <f t="shared" si="4"/>
        <v>6.0402547112774139</v>
      </c>
      <c r="I48" s="1">
        <f t="shared" si="5"/>
        <v>-0.83075968668705313</v>
      </c>
      <c r="J48" s="1">
        <f t="shared" si="6"/>
        <v>2.3809523809523812E-3</v>
      </c>
      <c r="K48" s="1">
        <f t="shared" si="7"/>
        <v>0.28312570781426954</v>
      </c>
    </row>
    <row r="49" spans="1:11" x14ac:dyDescent="0.3">
      <c r="A49" s="1">
        <v>480</v>
      </c>
      <c r="B49" s="1">
        <v>4.32</v>
      </c>
      <c r="C49" s="1">
        <f t="shared" si="11"/>
        <v>3.8520000000000003</v>
      </c>
      <c r="D49" s="1">
        <v>525</v>
      </c>
      <c r="E49" s="1">
        <f t="shared" si="10"/>
        <v>420</v>
      </c>
      <c r="F49" s="1">
        <f t="shared" si="1"/>
        <v>3.36</v>
      </c>
      <c r="G49" s="1">
        <f t="shared" si="3"/>
        <v>0.38520000000000004</v>
      </c>
      <c r="H49" s="1">
        <f t="shared" si="4"/>
        <v>6.1737861039019366</v>
      </c>
      <c r="I49" s="1">
        <f t="shared" si="5"/>
        <v>-0.72060416249965675</v>
      </c>
      <c r="J49" s="1">
        <f t="shared" si="6"/>
        <v>2.0833333333333333E-3</v>
      </c>
      <c r="K49" s="1">
        <f t="shared" si="7"/>
        <v>0.25960539979231567</v>
      </c>
    </row>
    <row r="50" spans="1:11" x14ac:dyDescent="0.3">
      <c r="A50" s="1">
        <v>540</v>
      </c>
      <c r="B50" s="1">
        <v>4.59</v>
      </c>
      <c r="C50" s="1">
        <f t="shared" si="11"/>
        <v>4.1219999999999999</v>
      </c>
      <c r="D50" s="1">
        <v>498</v>
      </c>
      <c r="E50" s="1">
        <f t="shared" si="10"/>
        <v>447</v>
      </c>
      <c r="F50" s="1">
        <f t="shared" si="1"/>
        <v>3.5760000000000001</v>
      </c>
      <c r="G50" s="1">
        <f t="shared" si="3"/>
        <v>0.41219999999999996</v>
      </c>
      <c r="H50" s="1">
        <f t="shared" si="4"/>
        <v>6.2915691395583204</v>
      </c>
      <c r="I50" s="1">
        <f t="shared" si="5"/>
        <v>-0.63229947775061746</v>
      </c>
      <c r="J50" s="1">
        <f t="shared" si="6"/>
        <v>1.8518518518518519E-3</v>
      </c>
      <c r="K50" s="1">
        <f t="shared" si="7"/>
        <v>0.24260067928190199</v>
      </c>
    </row>
    <row r="51" spans="1:11" x14ac:dyDescent="0.3">
      <c r="A51" s="1">
        <v>600</v>
      </c>
      <c r="B51" s="1">
        <v>4.87</v>
      </c>
      <c r="C51" s="1">
        <f t="shared" si="11"/>
        <v>4.4020000000000001</v>
      </c>
      <c r="D51" s="1">
        <v>470</v>
      </c>
      <c r="E51" s="1">
        <f t="shared" si="10"/>
        <v>475</v>
      </c>
      <c r="F51" s="1">
        <f t="shared" si="1"/>
        <v>3.8</v>
      </c>
      <c r="G51" s="1">
        <f t="shared" si="3"/>
        <v>0.44020000000000004</v>
      </c>
      <c r="H51" s="1">
        <f t="shared" si="4"/>
        <v>6.3969296552161463</v>
      </c>
      <c r="I51" s="1">
        <f t="shared" si="5"/>
        <v>-0.54442428700530965</v>
      </c>
      <c r="J51" s="1">
        <f t="shared" si="6"/>
        <v>1.6666666666666668E-3</v>
      </c>
      <c r="K51" s="1">
        <f t="shared" si="7"/>
        <v>0.22716946842344388</v>
      </c>
    </row>
    <row r="52" spans="1:11" x14ac:dyDescent="0.3">
      <c r="A52" s="1">
        <v>660</v>
      </c>
      <c r="B52" s="1">
        <v>5.13</v>
      </c>
      <c r="C52" s="1">
        <f t="shared" si="11"/>
        <v>4.6619999999999999</v>
      </c>
      <c r="D52" s="1">
        <v>440</v>
      </c>
      <c r="E52" s="1">
        <f t="shared" si="10"/>
        <v>505</v>
      </c>
      <c r="F52" s="1">
        <f t="shared" si="1"/>
        <v>4.04</v>
      </c>
      <c r="G52" s="1">
        <f t="shared" si="3"/>
        <v>0.4662</v>
      </c>
      <c r="H52" s="1">
        <f t="shared" si="4"/>
        <v>6.4922398350204711</v>
      </c>
      <c r="I52" s="1">
        <f t="shared" si="5"/>
        <v>-0.46563870219673043</v>
      </c>
      <c r="J52" s="1">
        <f t="shared" si="6"/>
        <v>1.5151515151515152E-3</v>
      </c>
      <c r="K52" s="1">
        <f t="shared" si="7"/>
        <v>0.2145002145002145</v>
      </c>
    </row>
    <row r="53" spans="1:11" x14ac:dyDescent="0.3">
      <c r="A53" s="1">
        <v>720</v>
      </c>
      <c r="B53" s="1">
        <v>5.4</v>
      </c>
      <c r="C53" s="1">
        <f t="shared" si="11"/>
        <v>4.9320000000000004</v>
      </c>
      <c r="D53" s="1">
        <v>410</v>
      </c>
      <c r="E53" s="1">
        <f t="shared" si="10"/>
        <v>535</v>
      </c>
      <c r="F53" s="1">
        <f t="shared" si="1"/>
        <v>4.28</v>
      </c>
      <c r="G53" s="1">
        <f t="shared" si="3"/>
        <v>0.49320000000000003</v>
      </c>
      <c r="H53" s="1">
        <f t="shared" si="4"/>
        <v>6.5792512120101012</v>
      </c>
      <c r="I53" s="1">
        <f t="shared" si="5"/>
        <v>-0.38619375347827001</v>
      </c>
      <c r="J53" s="1">
        <f t="shared" si="6"/>
        <v>1.3888888888888889E-3</v>
      </c>
      <c r="K53" s="1">
        <f t="shared" si="7"/>
        <v>0.202757502027575</v>
      </c>
    </row>
    <row r="54" spans="1:11" x14ac:dyDescent="0.3">
      <c r="A54" s="1">
        <v>780</v>
      </c>
      <c r="B54" s="1">
        <v>5.65</v>
      </c>
      <c r="C54" s="1">
        <f t="shared" si="11"/>
        <v>5.1820000000000004</v>
      </c>
      <c r="D54" s="1">
        <v>385</v>
      </c>
      <c r="E54" s="1">
        <f t="shared" si="10"/>
        <v>560</v>
      </c>
      <c r="F54" s="1">
        <f t="shared" si="1"/>
        <v>4.4800000000000004</v>
      </c>
      <c r="G54" s="1">
        <f t="shared" si="3"/>
        <v>0.5182000000000001</v>
      </c>
      <c r="H54" s="1">
        <f t="shared" si="4"/>
        <v>6.6592939196836376</v>
      </c>
      <c r="I54" s="1">
        <f t="shared" si="5"/>
        <v>-0.31440094515947264</v>
      </c>
      <c r="J54" s="1">
        <f t="shared" si="6"/>
        <v>1.2820512820512821E-3</v>
      </c>
      <c r="K54" s="1">
        <f t="shared" si="7"/>
        <v>0.19297568506368196</v>
      </c>
    </row>
    <row r="55" spans="1:11" x14ac:dyDescent="0.3">
      <c r="A55" s="1">
        <v>840</v>
      </c>
      <c r="B55" s="1">
        <v>5.88</v>
      </c>
      <c r="C55" s="1">
        <f t="shared" si="11"/>
        <v>5.4119999999999999</v>
      </c>
      <c r="D55" s="1">
        <v>360</v>
      </c>
      <c r="E55" s="1">
        <f t="shared" si="10"/>
        <v>585</v>
      </c>
      <c r="F55" s="1">
        <f t="shared" si="1"/>
        <v>4.68</v>
      </c>
      <c r="G55" s="1">
        <f t="shared" si="3"/>
        <v>0.54120000000000001</v>
      </c>
      <c r="H55" s="1">
        <f t="shared" si="4"/>
        <v>6.7334018918373593</v>
      </c>
      <c r="I55" s="1">
        <f t="shared" si="5"/>
        <v>-0.24956338460420607</v>
      </c>
      <c r="J55" s="1">
        <f t="shared" si="6"/>
        <v>1.1904761904761906E-3</v>
      </c>
      <c r="K55" s="1">
        <f t="shared" si="7"/>
        <v>0.18477457501847747</v>
      </c>
    </row>
    <row r="58" spans="1:11" x14ac:dyDescent="0.3">
      <c r="A58" s="1" t="s">
        <v>5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 t="s">
        <v>1</v>
      </c>
      <c r="B59" s="1" t="s">
        <v>2</v>
      </c>
      <c r="C59" s="1" t="s">
        <v>3</v>
      </c>
      <c r="D59" s="1" t="s">
        <v>7</v>
      </c>
      <c r="E59" s="1" t="s">
        <v>8</v>
      </c>
      <c r="F59" s="6" t="s">
        <v>9</v>
      </c>
      <c r="G59" s="6" t="s">
        <v>13</v>
      </c>
      <c r="H59" s="6" t="s">
        <v>14</v>
      </c>
      <c r="I59" s="6" t="s">
        <v>15</v>
      </c>
      <c r="J59" s="6" t="s">
        <v>20</v>
      </c>
      <c r="K59" s="6" t="s">
        <v>21</v>
      </c>
    </row>
    <row r="60" spans="1:11" x14ac:dyDescent="0.3">
      <c r="A60" s="1">
        <v>0</v>
      </c>
      <c r="B60" s="1">
        <v>0.245</v>
      </c>
      <c r="C60" s="1">
        <f>B60-$B$60</f>
        <v>0</v>
      </c>
      <c r="D60" s="1">
        <v>1000</v>
      </c>
      <c r="E60" s="1">
        <f>$D$60-D60</f>
        <v>0</v>
      </c>
      <c r="F60" s="1">
        <f t="shared" si="1"/>
        <v>0</v>
      </c>
      <c r="G60" s="1">
        <f t="shared" si="3"/>
        <v>0</v>
      </c>
      <c r="H60" s="1"/>
      <c r="I60" s="1"/>
      <c r="J60" s="1"/>
      <c r="K60" s="1"/>
    </row>
    <row r="61" spans="1:11" x14ac:dyDescent="0.3">
      <c r="A61" s="1">
        <v>60</v>
      </c>
      <c r="B61" s="1">
        <v>1.29</v>
      </c>
      <c r="C61" s="1">
        <f>B61-$B$60</f>
        <v>1.0449999999999999</v>
      </c>
      <c r="D61" s="1">
        <v>915</v>
      </c>
      <c r="E61" s="1">
        <f t="shared" ref="E61:E75" si="12">$D$60-D61</f>
        <v>85</v>
      </c>
      <c r="F61" s="1">
        <f t="shared" si="1"/>
        <v>0.68</v>
      </c>
      <c r="G61" s="1">
        <f t="shared" si="3"/>
        <v>0.1045</v>
      </c>
      <c r="H61" s="1">
        <f t="shared" si="4"/>
        <v>4.0943445622221004</v>
      </c>
      <c r="I61" s="1">
        <f t="shared" si="5"/>
        <v>-2.2038892194756623</v>
      </c>
      <c r="J61" s="1">
        <f t="shared" si="6"/>
        <v>1.6666666666666666E-2</v>
      </c>
      <c r="K61" s="1">
        <f t="shared" si="7"/>
        <v>0.95693779904306231</v>
      </c>
    </row>
    <row r="62" spans="1:11" x14ac:dyDescent="0.3">
      <c r="A62" s="1">
        <v>120</v>
      </c>
      <c r="B62" s="1">
        <v>1.87</v>
      </c>
      <c r="C62" s="1">
        <f t="shared" ref="C62:C75" si="13">B62-$B$60</f>
        <v>1.625</v>
      </c>
      <c r="D62" s="1">
        <v>835</v>
      </c>
      <c r="E62" s="1">
        <f t="shared" si="12"/>
        <v>165</v>
      </c>
      <c r="F62" s="1">
        <f t="shared" si="1"/>
        <v>1.32</v>
      </c>
      <c r="G62" s="1">
        <f t="shared" si="3"/>
        <v>0.16250000000000001</v>
      </c>
      <c r="H62" s="1">
        <f t="shared" si="4"/>
        <v>4.7874917427820458</v>
      </c>
      <c r="I62" s="1">
        <f t="shared" si="5"/>
        <v>-1.7297202327356458</v>
      </c>
      <c r="J62" s="1">
        <f t="shared" si="6"/>
        <v>8.3333333333333332E-3</v>
      </c>
      <c r="K62" s="1">
        <f t="shared" si="7"/>
        <v>0.61538461538461542</v>
      </c>
    </row>
    <row r="63" spans="1:11" x14ac:dyDescent="0.3">
      <c r="A63" s="1">
        <v>180</v>
      </c>
      <c r="B63" s="1">
        <v>2.37</v>
      </c>
      <c r="C63" s="1">
        <f t="shared" si="13"/>
        <v>2.125</v>
      </c>
      <c r="D63" s="1">
        <v>775</v>
      </c>
      <c r="E63" s="1">
        <f t="shared" si="12"/>
        <v>225</v>
      </c>
      <c r="F63" s="1">
        <f t="shared" si="1"/>
        <v>1.8</v>
      </c>
      <c r="G63" s="1">
        <f t="shared" si="3"/>
        <v>0.21250000000000002</v>
      </c>
      <c r="H63" s="1">
        <f t="shared" si="4"/>
        <v>5.1929568508902104</v>
      </c>
      <c r="I63" s="1">
        <f t="shared" si="5"/>
        <v>-1.4317440959550627</v>
      </c>
      <c r="J63" s="1">
        <f t="shared" si="6"/>
        <v>5.5555555555555558E-3</v>
      </c>
      <c r="K63" s="1">
        <f t="shared" si="7"/>
        <v>0.47058823529411764</v>
      </c>
    </row>
    <row r="64" spans="1:11" x14ac:dyDescent="0.3">
      <c r="A64" s="1">
        <v>240</v>
      </c>
      <c r="B64" s="1">
        <v>2.83</v>
      </c>
      <c r="C64" s="1">
        <f t="shared" si="13"/>
        <v>2.585</v>
      </c>
      <c r="D64" s="1">
        <v>720</v>
      </c>
      <c r="E64" s="1">
        <f t="shared" si="12"/>
        <v>280</v>
      </c>
      <c r="F64" s="1">
        <f t="shared" si="1"/>
        <v>2.2400000000000002</v>
      </c>
      <c r="G64" s="1">
        <f t="shared" si="3"/>
        <v>0.25850000000000001</v>
      </c>
      <c r="H64" s="1">
        <f t="shared" si="4"/>
        <v>5.4806389233419912</v>
      </c>
      <c r="I64" s="1">
        <f t="shared" si="5"/>
        <v>-1.207043790299509</v>
      </c>
      <c r="J64" s="1">
        <f t="shared" si="6"/>
        <v>4.1666666666666666E-3</v>
      </c>
      <c r="K64" s="1">
        <f t="shared" si="7"/>
        <v>0.38684719535783368</v>
      </c>
    </row>
    <row r="65" spans="1:11" x14ac:dyDescent="0.3">
      <c r="A65" s="1">
        <v>300</v>
      </c>
      <c r="B65" s="1">
        <v>3.31</v>
      </c>
      <c r="C65" s="1">
        <f t="shared" si="13"/>
        <v>3.0649999999999999</v>
      </c>
      <c r="D65" s="1">
        <v>670</v>
      </c>
      <c r="E65" s="1">
        <f t="shared" si="12"/>
        <v>330</v>
      </c>
      <c r="F65" s="1">
        <f t="shared" si="1"/>
        <v>2.64</v>
      </c>
      <c r="G65" s="1">
        <f t="shared" si="3"/>
        <v>0.30649999999999999</v>
      </c>
      <c r="H65" s="1">
        <f t="shared" si="4"/>
        <v>5.7037824746562009</v>
      </c>
      <c r="I65" s="1">
        <f t="shared" si="5"/>
        <v>-1.0051109095016391</v>
      </c>
      <c r="J65" s="1">
        <f t="shared" si="6"/>
        <v>3.3333333333333335E-3</v>
      </c>
      <c r="K65" s="1">
        <f t="shared" si="7"/>
        <v>0.32626427406199021</v>
      </c>
    </row>
    <row r="66" spans="1:11" x14ac:dyDescent="0.3">
      <c r="A66" s="1">
        <v>360</v>
      </c>
      <c r="B66" s="1">
        <v>3.67</v>
      </c>
      <c r="C66" s="1">
        <f t="shared" si="13"/>
        <v>3.4249999999999998</v>
      </c>
      <c r="D66" s="1">
        <v>620</v>
      </c>
      <c r="E66" s="1">
        <f t="shared" si="12"/>
        <v>380</v>
      </c>
      <c r="F66" s="1">
        <f t="shared" si="1"/>
        <v>3.04</v>
      </c>
      <c r="G66" s="1">
        <f t="shared" si="3"/>
        <v>0.34250000000000003</v>
      </c>
      <c r="H66" s="1">
        <f t="shared" si="4"/>
        <v>5.8861040314501558</v>
      </c>
      <c r="I66" s="1">
        <f t="shared" si="5"/>
        <v>-0.86914354777614167</v>
      </c>
      <c r="J66" s="1">
        <f t="shared" si="6"/>
        <v>2.7777777777777779E-3</v>
      </c>
      <c r="K66" s="1">
        <f t="shared" si="7"/>
        <v>0.29197080291970806</v>
      </c>
    </row>
    <row r="67" spans="1:11" x14ac:dyDescent="0.3">
      <c r="A67" s="1">
        <v>420</v>
      </c>
      <c r="B67" s="1">
        <v>4.0999999999999996</v>
      </c>
      <c r="C67" s="1">
        <f t="shared" si="13"/>
        <v>3.8549999999999995</v>
      </c>
      <c r="D67" s="1">
        <v>580</v>
      </c>
      <c r="E67" s="1">
        <f t="shared" si="12"/>
        <v>420</v>
      </c>
      <c r="F67" s="1">
        <f t="shared" si="1"/>
        <v>3.36</v>
      </c>
      <c r="G67" s="1">
        <f t="shared" si="3"/>
        <v>0.38549999999999995</v>
      </c>
      <c r="H67" s="1">
        <f t="shared" si="4"/>
        <v>6.0402547112774139</v>
      </c>
      <c r="I67" s="1">
        <f t="shared" si="5"/>
        <v>-0.71960132628831275</v>
      </c>
      <c r="J67" s="1">
        <f t="shared" si="6"/>
        <v>2.3809523809523812E-3</v>
      </c>
      <c r="K67" s="1">
        <f t="shared" si="7"/>
        <v>0.25940337224383919</v>
      </c>
    </row>
    <row r="68" spans="1:11" x14ac:dyDescent="0.3">
      <c r="A68" s="1">
        <v>480</v>
      </c>
      <c r="B68" s="1">
        <v>4.47</v>
      </c>
      <c r="C68" s="1">
        <f t="shared" si="13"/>
        <v>4.2249999999999996</v>
      </c>
      <c r="D68" s="1">
        <v>535</v>
      </c>
      <c r="E68" s="1">
        <f t="shared" si="12"/>
        <v>465</v>
      </c>
      <c r="F68" s="1">
        <f t="shared" ref="F68:F89" si="14">2*E68/250</f>
        <v>3.72</v>
      </c>
      <c r="G68" s="1">
        <f t="shared" ref="G68:G88" si="15">C68*0.001/0.01</f>
        <v>0.42249999999999993</v>
      </c>
      <c r="H68" s="1">
        <f t="shared" si="4"/>
        <v>6.1737861039019366</v>
      </c>
      <c r="I68" s="1">
        <f t="shared" si="5"/>
        <v>-0.59957152856836649</v>
      </c>
      <c r="J68" s="1">
        <f t="shared" si="6"/>
        <v>2.0833333333333333E-3</v>
      </c>
      <c r="K68" s="1">
        <f t="shared" si="7"/>
        <v>0.23668639053254439</v>
      </c>
    </row>
    <row r="69" spans="1:11" x14ac:dyDescent="0.3">
      <c r="A69" s="1">
        <v>540</v>
      </c>
      <c r="B69" s="1">
        <v>4.8499999999999996</v>
      </c>
      <c r="C69" s="1">
        <f t="shared" si="13"/>
        <v>4.6049999999999995</v>
      </c>
      <c r="D69" s="1">
        <v>495</v>
      </c>
      <c r="E69" s="1">
        <f t="shared" si="12"/>
        <v>505</v>
      </c>
      <c r="F69" s="1">
        <f t="shared" si="14"/>
        <v>4.04</v>
      </c>
      <c r="G69" s="1">
        <f t="shared" si="15"/>
        <v>0.46049999999999996</v>
      </c>
      <c r="H69" s="1">
        <f t="shared" ref="H69:H89" si="16">LN(A69)</f>
        <v>6.2915691395583204</v>
      </c>
      <c r="I69" s="1">
        <f t="shared" ref="I69:I89" si="17">LN(-LN(1-G69))</f>
        <v>-0.48270394708654552</v>
      </c>
      <c r="J69" s="1">
        <f t="shared" ref="J69:J89" si="18">1/A69</f>
        <v>1.8518518518518519E-3</v>
      </c>
      <c r="K69" s="1">
        <f t="shared" ref="K69:K89" si="19">1/C69</f>
        <v>0.21715526601520088</v>
      </c>
    </row>
    <row r="70" spans="1:11" x14ac:dyDescent="0.3">
      <c r="A70" s="1">
        <v>600</v>
      </c>
      <c r="B70" s="1">
        <v>5.22</v>
      </c>
      <c r="C70" s="1">
        <f t="shared" si="13"/>
        <v>4.9749999999999996</v>
      </c>
      <c r="D70" s="1">
        <v>450</v>
      </c>
      <c r="E70" s="1">
        <f t="shared" si="12"/>
        <v>550</v>
      </c>
      <c r="F70" s="1">
        <f t="shared" si="14"/>
        <v>4.4000000000000004</v>
      </c>
      <c r="G70" s="1">
        <f t="shared" si="15"/>
        <v>0.49749999999999994</v>
      </c>
      <c r="H70" s="1">
        <f t="shared" si="16"/>
        <v>6.3969296552161463</v>
      </c>
      <c r="I70" s="1">
        <f t="shared" si="17"/>
        <v>-0.3737344344630858</v>
      </c>
      <c r="J70" s="1">
        <f t="shared" si="18"/>
        <v>1.6666666666666668E-3</v>
      </c>
      <c r="K70" s="1">
        <f t="shared" si="19"/>
        <v>0.20100502512562815</v>
      </c>
    </row>
    <row r="71" spans="1:11" x14ac:dyDescent="0.3">
      <c r="A71" s="1">
        <v>660</v>
      </c>
      <c r="B71" s="1">
        <v>5.53</v>
      </c>
      <c r="C71" s="1">
        <f t="shared" si="13"/>
        <v>5.2850000000000001</v>
      </c>
      <c r="D71" s="1">
        <v>420</v>
      </c>
      <c r="E71" s="1">
        <f t="shared" si="12"/>
        <v>580</v>
      </c>
      <c r="F71" s="1">
        <f t="shared" si="14"/>
        <v>4.6399999999999997</v>
      </c>
      <c r="G71" s="1">
        <f t="shared" si="15"/>
        <v>0.52850000000000008</v>
      </c>
      <c r="H71" s="1">
        <f t="shared" si="16"/>
        <v>6.4922398350204711</v>
      </c>
      <c r="I71" s="1">
        <f t="shared" si="17"/>
        <v>-0.2852368286205757</v>
      </c>
      <c r="J71" s="1">
        <f t="shared" si="18"/>
        <v>1.5151515151515152E-3</v>
      </c>
      <c r="K71" s="1">
        <f t="shared" si="19"/>
        <v>0.1892147587511826</v>
      </c>
    </row>
    <row r="72" spans="1:11" x14ac:dyDescent="0.3">
      <c r="A72" s="1">
        <v>720</v>
      </c>
      <c r="B72" s="1">
        <v>5.9</v>
      </c>
      <c r="C72" s="1">
        <f t="shared" si="13"/>
        <v>5.6550000000000002</v>
      </c>
      <c r="D72" s="1">
        <v>385</v>
      </c>
      <c r="E72" s="1">
        <f t="shared" si="12"/>
        <v>615</v>
      </c>
      <c r="F72" s="1">
        <f t="shared" si="14"/>
        <v>4.92</v>
      </c>
      <c r="G72" s="1">
        <f t="shared" si="15"/>
        <v>0.5655</v>
      </c>
      <c r="H72" s="1">
        <f t="shared" si="16"/>
        <v>6.5792512120101012</v>
      </c>
      <c r="I72" s="1">
        <f t="shared" si="17"/>
        <v>-0.18205039243030557</v>
      </c>
      <c r="J72" s="1">
        <f t="shared" si="18"/>
        <v>1.3888888888888889E-3</v>
      </c>
      <c r="K72" s="1">
        <f t="shared" si="19"/>
        <v>0.17683465959328026</v>
      </c>
    </row>
    <row r="73" spans="1:11" x14ac:dyDescent="0.3">
      <c r="A73" s="1">
        <v>780</v>
      </c>
      <c r="B73" s="1">
        <v>6.19</v>
      </c>
      <c r="C73" s="1">
        <f t="shared" si="13"/>
        <v>5.9450000000000003</v>
      </c>
      <c r="D73" s="1">
        <v>350</v>
      </c>
      <c r="E73" s="1">
        <f t="shared" si="12"/>
        <v>650</v>
      </c>
      <c r="F73" s="1">
        <f t="shared" si="14"/>
        <v>5.2</v>
      </c>
      <c r="G73" s="1">
        <f t="shared" si="15"/>
        <v>0.59450000000000003</v>
      </c>
      <c r="H73" s="1">
        <f t="shared" si="16"/>
        <v>6.6592939196836376</v>
      </c>
      <c r="I73" s="1">
        <f t="shared" si="17"/>
        <v>-0.10243767418290912</v>
      </c>
      <c r="J73" s="1">
        <f t="shared" si="18"/>
        <v>1.2820512820512821E-3</v>
      </c>
      <c r="K73" s="1">
        <f t="shared" si="19"/>
        <v>0.16820857863751051</v>
      </c>
    </row>
    <row r="74" spans="1:11" x14ac:dyDescent="0.3">
      <c r="A74" s="1">
        <v>840</v>
      </c>
      <c r="B74" s="1">
        <v>6.48</v>
      </c>
      <c r="C74" s="1">
        <f t="shared" si="13"/>
        <v>6.2350000000000003</v>
      </c>
      <c r="D74" s="1">
        <v>320</v>
      </c>
      <c r="E74" s="1">
        <f t="shared" si="12"/>
        <v>680</v>
      </c>
      <c r="F74" s="1">
        <f t="shared" si="14"/>
        <v>5.44</v>
      </c>
      <c r="G74" s="1">
        <f t="shared" si="15"/>
        <v>0.62349999999999994</v>
      </c>
      <c r="H74" s="1">
        <f t="shared" si="16"/>
        <v>6.7334018918373593</v>
      </c>
      <c r="I74" s="1">
        <f t="shared" si="17"/>
        <v>-2.3435240877858071E-2</v>
      </c>
      <c r="J74" s="1">
        <f t="shared" si="18"/>
        <v>1.1904761904761906E-3</v>
      </c>
      <c r="K74" s="1">
        <f t="shared" si="19"/>
        <v>0.16038492381716118</v>
      </c>
    </row>
    <row r="75" spans="1:11" x14ac:dyDescent="0.3">
      <c r="A75" s="1">
        <v>900</v>
      </c>
      <c r="B75" s="1">
        <v>6.82</v>
      </c>
      <c r="C75" s="1">
        <f t="shared" si="13"/>
        <v>6.5750000000000002</v>
      </c>
      <c r="D75" s="1">
        <v>290</v>
      </c>
      <c r="E75" s="1">
        <f t="shared" si="12"/>
        <v>710</v>
      </c>
      <c r="F75" s="1">
        <f t="shared" si="14"/>
        <v>5.68</v>
      </c>
      <c r="G75" s="1">
        <f t="shared" si="15"/>
        <v>0.65749999999999997</v>
      </c>
      <c r="H75" s="1">
        <f t="shared" si="16"/>
        <v>6.8023947633243109</v>
      </c>
      <c r="I75" s="1">
        <f t="shared" si="17"/>
        <v>6.9044250028251528E-2</v>
      </c>
      <c r="J75" s="1">
        <f t="shared" si="18"/>
        <v>1.1111111111111111E-3</v>
      </c>
      <c r="K75" s="1">
        <f t="shared" si="19"/>
        <v>0.15209125475285171</v>
      </c>
    </row>
    <row r="78" spans="1:11" x14ac:dyDescent="0.3">
      <c r="A78" s="1" t="s">
        <v>6</v>
      </c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 t="s">
        <v>1</v>
      </c>
      <c r="B79" s="1" t="s">
        <v>2</v>
      </c>
      <c r="C79" s="1" t="s">
        <v>3</v>
      </c>
      <c r="D79" s="1" t="s">
        <v>7</v>
      </c>
      <c r="E79" s="1" t="s">
        <v>8</v>
      </c>
      <c r="F79" s="6" t="s">
        <v>9</v>
      </c>
      <c r="G79" s="6" t="s">
        <v>13</v>
      </c>
      <c r="H79" s="6" t="s">
        <v>14</v>
      </c>
      <c r="I79" s="6" t="s">
        <v>15</v>
      </c>
      <c r="J79" s="6" t="s">
        <v>20</v>
      </c>
      <c r="K79" s="6" t="s">
        <v>21</v>
      </c>
    </row>
    <row r="80" spans="1:11" x14ac:dyDescent="0.3">
      <c r="A80" s="1">
        <v>0</v>
      </c>
      <c r="B80" s="1">
        <v>1.32</v>
      </c>
      <c r="C80" s="1">
        <f>B80-$B$80</f>
        <v>0</v>
      </c>
      <c r="D80" s="1">
        <v>1000</v>
      </c>
      <c r="E80" s="1">
        <f>1000-D80</f>
        <v>0</v>
      </c>
      <c r="F80" s="1">
        <f t="shared" si="14"/>
        <v>0</v>
      </c>
      <c r="G80" s="1">
        <f t="shared" si="15"/>
        <v>0</v>
      </c>
      <c r="H80" s="1"/>
      <c r="I80" s="1"/>
      <c r="J80" s="1"/>
      <c r="K80" s="1"/>
    </row>
    <row r="81" spans="1:11" x14ac:dyDescent="0.3">
      <c r="A81" s="1">
        <v>60</v>
      </c>
      <c r="B81" s="1">
        <v>2.73</v>
      </c>
      <c r="C81" s="1">
        <f t="shared" ref="C81:C89" si="20">B81-$B$80</f>
        <v>1.41</v>
      </c>
      <c r="D81" s="1">
        <v>825</v>
      </c>
      <c r="E81" s="1">
        <f t="shared" ref="E81:E88" si="21">1000-D81</f>
        <v>175</v>
      </c>
      <c r="F81" s="1">
        <f>2*E81/250</f>
        <v>1.4</v>
      </c>
      <c r="G81" s="1">
        <f t="shared" si="15"/>
        <v>0.14099999999999999</v>
      </c>
      <c r="H81" s="1">
        <f t="shared" si="16"/>
        <v>4.0943445622221004</v>
      </c>
      <c r="I81" s="1">
        <f t="shared" si="17"/>
        <v>-1.8839645187571081</v>
      </c>
      <c r="J81" s="1">
        <f t="shared" si="18"/>
        <v>1.6666666666666666E-2</v>
      </c>
      <c r="K81" s="1">
        <f t="shared" si="19"/>
        <v>0.70921985815602839</v>
      </c>
    </row>
    <row r="82" spans="1:11" x14ac:dyDescent="0.3">
      <c r="A82" s="1">
        <v>120</v>
      </c>
      <c r="B82" s="1">
        <v>4.1500000000000004</v>
      </c>
      <c r="C82" s="1">
        <f t="shared" si="20"/>
        <v>2.83</v>
      </c>
      <c r="D82" s="1">
        <v>645</v>
      </c>
      <c r="E82" s="1">
        <f t="shared" si="21"/>
        <v>355</v>
      </c>
      <c r="F82" s="1">
        <f t="shared" si="14"/>
        <v>2.84</v>
      </c>
      <c r="G82" s="1">
        <f t="shared" si="15"/>
        <v>0.28299999999999997</v>
      </c>
      <c r="H82" s="1">
        <f t="shared" si="16"/>
        <v>4.7874917427820458</v>
      </c>
      <c r="I82" s="1">
        <f t="shared" si="17"/>
        <v>-1.1005759001443216</v>
      </c>
      <c r="J82" s="1">
        <f t="shared" si="18"/>
        <v>8.3333333333333332E-3</v>
      </c>
      <c r="K82" s="1">
        <f t="shared" si="19"/>
        <v>0.35335689045936397</v>
      </c>
    </row>
    <row r="83" spans="1:11" x14ac:dyDescent="0.3">
      <c r="A83" s="1">
        <v>180</v>
      </c>
      <c r="B83" s="1">
        <v>5.16</v>
      </c>
      <c r="C83" s="1">
        <f t="shared" si="20"/>
        <v>3.84</v>
      </c>
      <c r="D83" s="1">
        <v>525</v>
      </c>
      <c r="E83" s="1">
        <f t="shared" si="21"/>
        <v>475</v>
      </c>
      <c r="F83" s="1">
        <f t="shared" si="14"/>
        <v>3.8</v>
      </c>
      <c r="G83" s="1">
        <f t="shared" si="15"/>
        <v>0.38400000000000001</v>
      </c>
      <c r="H83" s="1">
        <f t="shared" si="16"/>
        <v>5.1929568508902104</v>
      </c>
      <c r="I83" s="1">
        <f t="shared" si="17"/>
        <v>-0.72462068484995534</v>
      </c>
      <c r="J83" s="1">
        <f t="shared" si="18"/>
        <v>5.5555555555555558E-3</v>
      </c>
      <c r="K83" s="1">
        <f t="shared" si="19"/>
        <v>0.26041666666666669</v>
      </c>
    </row>
    <row r="84" spans="1:11" x14ac:dyDescent="0.3">
      <c r="A84" s="1">
        <v>240</v>
      </c>
      <c r="B84" s="1">
        <v>6.86</v>
      </c>
      <c r="C84" s="1">
        <f t="shared" si="20"/>
        <v>5.54</v>
      </c>
      <c r="D84" s="1">
        <v>410</v>
      </c>
      <c r="E84" s="1">
        <f t="shared" si="21"/>
        <v>590</v>
      </c>
      <c r="F84" s="1">
        <f t="shared" si="14"/>
        <v>4.72</v>
      </c>
      <c r="G84" s="1">
        <f t="shared" si="15"/>
        <v>0.55399999999999994</v>
      </c>
      <c r="H84" s="1">
        <f t="shared" si="16"/>
        <v>5.4806389233419912</v>
      </c>
      <c r="I84" s="1">
        <f t="shared" si="17"/>
        <v>-0.21389107905366508</v>
      </c>
      <c r="J84" s="1">
        <f t="shared" si="18"/>
        <v>4.1666666666666666E-3</v>
      </c>
      <c r="K84" s="1">
        <f t="shared" si="19"/>
        <v>0.18050541516245489</v>
      </c>
    </row>
    <row r="85" spans="1:11" x14ac:dyDescent="0.3">
      <c r="A85" s="1">
        <v>300</v>
      </c>
      <c r="B85" s="1">
        <v>7.16</v>
      </c>
      <c r="C85" s="1">
        <f t="shared" si="20"/>
        <v>5.84</v>
      </c>
      <c r="D85" s="1">
        <v>320</v>
      </c>
      <c r="E85" s="1">
        <f t="shared" si="21"/>
        <v>680</v>
      </c>
      <c r="F85" s="1">
        <f t="shared" si="14"/>
        <v>5.44</v>
      </c>
      <c r="G85" s="1">
        <f t="shared" si="15"/>
        <v>0.58399999999999996</v>
      </c>
      <c r="H85" s="1">
        <f t="shared" si="16"/>
        <v>5.7037824746562009</v>
      </c>
      <c r="I85" s="1">
        <f t="shared" si="17"/>
        <v>-0.13116845089055451</v>
      </c>
      <c r="J85" s="1">
        <f t="shared" si="18"/>
        <v>3.3333333333333335E-3</v>
      </c>
      <c r="K85" s="1">
        <f t="shared" si="19"/>
        <v>0.17123287671232876</v>
      </c>
    </row>
    <row r="86" spans="1:11" x14ac:dyDescent="0.3">
      <c r="A86" s="1">
        <v>360</v>
      </c>
      <c r="B86" s="1">
        <v>8.1300000000000008</v>
      </c>
      <c r="C86" s="1">
        <f t="shared" si="20"/>
        <v>6.8100000000000005</v>
      </c>
      <c r="D86" s="1">
        <v>235</v>
      </c>
      <c r="E86" s="1">
        <f t="shared" si="21"/>
        <v>765</v>
      </c>
      <c r="F86" s="1">
        <f t="shared" si="14"/>
        <v>6.12</v>
      </c>
      <c r="G86" s="1">
        <f t="shared" si="15"/>
        <v>0.68100000000000005</v>
      </c>
      <c r="H86" s="1">
        <f t="shared" si="16"/>
        <v>5.8861040314501558</v>
      </c>
      <c r="I86" s="1">
        <f t="shared" si="17"/>
        <v>0.13327501393494592</v>
      </c>
      <c r="J86" s="1">
        <f t="shared" si="18"/>
        <v>2.7777777777777779E-3</v>
      </c>
      <c r="K86" s="1">
        <f t="shared" si="19"/>
        <v>0.14684287812041114</v>
      </c>
    </row>
    <row r="87" spans="1:11" x14ac:dyDescent="0.3">
      <c r="A87" s="1">
        <v>420</v>
      </c>
      <c r="B87" s="1">
        <v>8.93</v>
      </c>
      <c r="C87" s="1">
        <f t="shared" si="20"/>
        <v>7.6099999999999994</v>
      </c>
      <c r="D87" s="1">
        <v>170</v>
      </c>
      <c r="E87" s="1">
        <f t="shared" si="21"/>
        <v>830</v>
      </c>
      <c r="F87" s="1">
        <f t="shared" si="14"/>
        <v>6.64</v>
      </c>
      <c r="G87" s="1">
        <f t="shared" si="15"/>
        <v>0.7609999999999999</v>
      </c>
      <c r="H87" s="1">
        <f t="shared" si="16"/>
        <v>6.0402547112774139</v>
      </c>
      <c r="I87" s="1">
        <f t="shared" si="17"/>
        <v>0.35857734216661497</v>
      </c>
      <c r="J87" s="1">
        <f t="shared" si="18"/>
        <v>2.3809523809523812E-3</v>
      </c>
      <c r="K87" s="1">
        <f t="shared" si="19"/>
        <v>0.13140604467805519</v>
      </c>
    </row>
    <row r="88" spans="1:11" x14ac:dyDescent="0.3">
      <c r="A88" s="1">
        <v>480</v>
      </c>
      <c r="B88" s="1">
        <v>9.3000000000000007</v>
      </c>
      <c r="C88" s="1">
        <f t="shared" si="20"/>
        <v>7.98</v>
      </c>
      <c r="D88" s="1">
        <v>115</v>
      </c>
      <c r="E88" s="1">
        <f t="shared" si="21"/>
        <v>885</v>
      </c>
      <c r="F88" s="1">
        <f t="shared" si="14"/>
        <v>7.08</v>
      </c>
      <c r="G88" s="1">
        <f t="shared" si="15"/>
        <v>0.79800000000000004</v>
      </c>
      <c r="H88" s="1">
        <f t="shared" si="16"/>
        <v>6.1737861039019366</v>
      </c>
      <c r="I88" s="1">
        <f t="shared" si="17"/>
        <v>0.46968331643914818</v>
      </c>
      <c r="J88" s="1">
        <f t="shared" si="18"/>
        <v>2.0833333333333333E-3</v>
      </c>
      <c r="K88" s="1">
        <f t="shared" si="19"/>
        <v>0.12531328320802004</v>
      </c>
    </row>
    <row r="89" spans="1:11" x14ac:dyDescent="0.3">
      <c r="A89" s="1">
        <v>540</v>
      </c>
      <c r="B89" s="1">
        <v>9.8000000000000007</v>
      </c>
      <c r="C89" s="1">
        <f t="shared" si="20"/>
        <v>8.48</v>
      </c>
      <c r="D89" s="1">
        <v>70</v>
      </c>
      <c r="E89" s="1">
        <f>1000-D89</f>
        <v>930</v>
      </c>
      <c r="F89" s="1">
        <f t="shared" si="14"/>
        <v>7.44</v>
      </c>
      <c r="G89" s="1">
        <f>C89*0.001/0.01</f>
        <v>0.84800000000000009</v>
      </c>
      <c r="H89" s="1">
        <f t="shared" si="16"/>
        <v>6.2915691395583204</v>
      </c>
      <c r="I89" s="1">
        <f t="shared" si="17"/>
        <v>0.63333069737118397</v>
      </c>
      <c r="J89" s="1">
        <f t="shared" si="18"/>
        <v>1.8518518518518519E-3</v>
      </c>
      <c r="K89" s="1">
        <f t="shared" si="19"/>
        <v>0.11792452830188678</v>
      </c>
    </row>
    <row r="91" spans="1:11" x14ac:dyDescent="0.3">
      <c r="A91" t="s">
        <v>19</v>
      </c>
    </row>
    <row r="92" spans="1:11" x14ac:dyDescent="0.3">
      <c r="A92" s="1" t="s">
        <v>11</v>
      </c>
      <c r="B92" s="1">
        <v>9</v>
      </c>
      <c r="C92" s="1">
        <v>8.5</v>
      </c>
      <c r="D92" s="1">
        <v>8</v>
      </c>
      <c r="E92" s="1">
        <v>6.8</v>
      </c>
    </row>
    <row r="93" spans="1:11" x14ac:dyDescent="0.3">
      <c r="A93" s="1" t="s">
        <v>10</v>
      </c>
      <c r="B93" s="3">
        <v>0.27239999999999998</v>
      </c>
      <c r="C93" s="3">
        <v>0.41220000000000001</v>
      </c>
      <c r="D93" s="3">
        <v>0.46050000000000002</v>
      </c>
      <c r="E93" s="3">
        <v>0.84799999999999998</v>
      </c>
    </row>
    <row r="94" spans="1:11" x14ac:dyDescent="0.3">
      <c r="A94" s="1" t="s">
        <v>12</v>
      </c>
      <c r="B94" s="4">
        <f>B93*100</f>
        <v>27.24</v>
      </c>
      <c r="C94" s="4">
        <f t="shared" ref="C94:E94" si="22">C93*100</f>
        <v>41.22</v>
      </c>
      <c r="D94" s="4">
        <f t="shared" si="22"/>
        <v>46.050000000000004</v>
      </c>
      <c r="E94" s="4">
        <f t="shared" si="22"/>
        <v>84.8</v>
      </c>
    </row>
    <row r="96" spans="1:11" x14ac:dyDescent="0.3">
      <c r="A96" t="s">
        <v>26</v>
      </c>
    </row>
    <row r="97" spans="1:5" x14ac:dyDescent="0.3">
      <c r="A97" s="1" t="s">
        <v>11</v>
      </c>
      <c r="B97" s="1">
        <v>9</v>
      </c>
      <c r="C97" s="1">
        <v>8.5</v>
      </c>
      <c r="D97" s="1">
        <v>8</v>
      </c>
      <c r="E97" s="1">
        <v>6.8</v>
      </c>
    </row>
    <row r="98" spans="1:5" x14ac:dyDescent="0.3">
      <c r="A98" s="1" t="s">
        <v>16</v>
      </c>
      <c r="B98" s="2">
        <v>0.88170000000000004</v>
      </c>
      <c r="C98" s="2">
        <v>0.90539999999999998</v>
      </c>
      <c r="D98" s="2">
        <v>0.84919999999999995</v>
      </c>
      <c r="E98" s="2">
        <v>1.1444000000000001</v>
      </c>
    </row>
    <row r="99" spans="1:5" x14ac:dyDescent="0.3">
      <c r="A99" s="1" t="s">
        <v>17</v>
      </c>
      <c r="B99" s="1">
        <v>-6.6665999999999999</v>
      </c>
      <c r="C99" s="1">
        <v>-6.3278999999999996</v>
      </c>
      <c r="D99" s="1">
        <v>-5.7991999999999999</v>
      </c>
      <c r="E99" s="1">
        <v>-6.5869</v>
      </c>
    </row>
    <row r="100" spans="1:5" x14ac:dyDescent="0.3">
      <c r="A100" s="1" t="s">
        <v>18</v>
      </c>
      <c r="B100" s="1">
        <f>EXP(B99)</f>
        <v>1.2727186464213691E-3</v>
      </c>
      <c r="C100" s="1">
        <f t="shared" ref="C100:E100" si="23">EXP(C99)</f>
        <v>1.7857799721530802E-3</v>
      </c>
      <c r="D100" s="1">
        <f t="shared" si="23"/>
        <v>3.0299777582480374E-3</v>
      </c>
      <c r="E100" s="1">
        <f t="shared" si="23"/>
        <v>1.3783060965980906E-3</v>
      </c>
    </row>
    <row r="102" spans="1:5" x14ac:dyDescent="0.3">
      <c r="A102" t="s">
        <v>25</v>
      </c>
      <c r="B102" t="s">
        <v>27</v>
      </c>
    </row>
    <row r="103" spans="1:5" x14ac:dyDescent="0.3">
      <c r="A103" s="1" t="s">
        <v>11</v>
      </c>
      <c r="B103" s="1">
        <v>9</v>
      </c>
      <c r="C103" s="1">
        <v>8.5</v>
      </c>
      <c r="D103" s="1">
        <v>8</v>
      </c>
      <c r="E103" s="1">
        <v>6.8</v>
      </c>
    </row>
    <row r="104" spans="1:5" x14ac:dyDescent="0.3">
      <c r="A104" s="1" t="s">
        <v>22</v>
      </c>
      <c r="B104" s="5">
        <v>1.1375000000000001E-3</v>
      </c>
      <c r="C104" s="5">
        <v>1.1647199999999999E-3</v>
      </c>
      <c r="D104" s="5">
        <v>2.3780699999999999E-3</v>
      </c>
      <c r="E104" s="5">
        <v>8.5979999999999997E-4</v>
      </c>
    </row>
    <row r="105" spans="1:5" x14ac:dyDescent="0.3">
      <c r="A105" s="1" t="s">
        <v>23</v>
      </c>
      <c r="B105" s="5">
        <v>1.2727186464213691E-3</v>
      </c>
      <c r="C105" s="5">
        <v>1.7857799721530802E-3</v>
      </c>
      <c r="D105" s="5">
        <v>3.0299777582480374E-3</v>
      </c>
      <c r="E105" s="5">
        <v>1.3783060965980906E-3</v>
      </c>
    </row>
    <row r="106" spans="1:5" x14ac:dyDescent="0.3">
      <c r="A106" s="1" t="s">
        <v>24</v>
      </c>
      <c r="B106" s="5">
        <f>0.5*(B104+B105)</f>
        <v>1.2051093232106846E-3</v>
      </c>
      <c r="C106" s="5">
        <f t="shared" ref="C106:E106" si="24">0.5*(C104+C105)</f>
        <v>1.47524998607654E-3</v>
      </c>
      <c r="D106" s="5">
        <f t="shared" si="24"/>
        <v>2.7040238791240187E-3</v>
      </c>
      <c r="E106" s="5">
        <f t="shared" si="24"/>
        <v>1.1190530482990454E-3</v>
      </c>
    </row>
    <row r="108" spans="1:5" x14ac:dyDescent="0.3">
      <c r="B108">
        <f>-B103</f>
        <v>-9</v>
      </c>
      <c r="C108">
        <f t="shared" ref="C108:E108" si="25">-C103</f>
        <v>-8.5</v>
      </c>
      <c r="D108">
        <f t="shared" si="25"/>
        <v>-8</v>
      </c>
      <c r="E108">
        <f t="shared" si="25"/>
        <v>-6.8</v>
      </c>
    </row>
    <row r="109" spans="1:5" x14ac:dyDescent="0.3">
      <c r="B109">
        <f>LOG10(B104)</f>
        <v>-2.9440485946708499</v>
      </c>
      <c r="C109">
        <f t="shared" ref="C109:E109" si="26">LOG10(C104)</f>
        <v>-2.9337784669731084</v>
      </c>
      <c r="D109">
        <f t="shared" si="26"/>
        <v>-2.623775365795419</v>
      </c>
      <c r="E109">
        <f t="shared" si="26"/>
        <v>-3.0656025592190117</v>
      </c>
    </row>
    <row r="110" spans="1:5" x14ac:dyDescent="0.3">
      <c r="B110">
        <f t="shared" ref="B110:E111" si="27">LOG10(B105)</f>
        <v>-2.8952675930562184</v>
      </c>
      <c r="C110">
        <f t="shared" si="27"/>
        <v>-2.7481720520355872</v>
      </c>
      <c r="D110">
        <f t="shared" si="27"/>
        <v>-2.5185605594533378</v>
      </c>
      <c r="E110">
        <f t="shared" si="27"/>
        <v>-2.8606543228485295</v>
      </c>
    </row>
    <row r="111" spans="1:5" x14ac:dyDescent="0.3">
      <c r="B111">
        <f t="shared" si="27"/>
        <v>-2.9189735536587884</v>
      </c>
      <c r="C111">
        <f t="shared" si="27"/>
        <v>-2.8311343807878493</v>
      </c>
      <c r="D111">
        <f t="shared" si="27"/>
        <v>-2.5679894774767025</v>
      </c>
      <c r="E111">
        <f t="shared" si="27"/>
        <v>-2.9511493254131396</v>
      </c>
    </row>
    <row r="113" spans="2:13" x14ac:dyDescent="0.3">
      <c r="B113">
        <v>-9</v>
      </c>
      <c r="C113">
        <v>-8.5</v>
      </c>
      <c r="D113">
        <v>-8</v>
      </c>
      <c r="E113">
        <v>-6.8</v>
      </c>
    </row>
    <row r="114" spans="2:13" x14ac:dyDescent="0.3">
      <c r="B114">
        <v>-2.9440485946708499</v>
      </c>
      <c r="C114">
        <v>-2.9337784669731084</v>
      </c>
      <c r="D114">
        <v>-2.623775365795419</v>
      </c>
      <c r="E114">
        <v>-3.0656025592190117</v>
      </c>
    </row>
    <row r="115" spans="2:13" x14ac:dyDescent="0.3">
      <c r="B115">
        <v>-2.8952675930562184</v>
      </c>
      <c r="C115">
        <v>-2.7481720520355872</v>
      </c>
      <c r="D115">
        <v>-2.5185605594533378</v>
      </c>
      <c r="E115">
        <v>-2.8606543228485295</v>
      </c>
    </row>
    <row r="116" spans="2:13" x14ac:dyDescent="0.3">
      <c r="B116">
        <v>-2.9189735536587884</v>
      </c>
      <c r="C116">
        <v>-2.8311343807878493</v>
      </c>
      <c r="D116">
        <v>-2.5679894774767025</v>
      </c>
      <c r="E116">
        <v>-2.9511493254131396</v>
      </c>
    </row>
    <row r="118" spans="2:13" x14ac:dyDescent="0.3">
      <c r="B118">
        <v>-9</v>
      </c>
      <c r="C118">
        <v>-2.9440485946708499</v>
      </c>
      <c r="D118">
        <v>-2.8952675930562184</v>
      </c>
      <c r="E118">
        <v>-2.9189735536587884</v>
      </c>
    </row>
    <row r="119" spans="2:13" x14ac:dyDescent="0.3">
      <c r="B119">
        <v>-8.5</v>
      </c>
      <c r="C119">
        <v>-2.9337784669731084</v>
      </c>
      <c r="D119">
        <v>-2.7481720520355872</v>
      </c>
      <c r="E119">
        <v>-2.8311343807878493</v>
      </c>
    </row>
    <row r="120" spans="2:13" x14ac:dyDescent="0.3">
      <c r="B120">
        <v>-8</v>
      </c>
      <c r="C120">
        <v>-2.623775365795419</v>
      </c>
      <c r="D120">
        <v>-2.5185605594533378</v>
      </c>
      <c r="E120">
        <v>-2.5679894774767025</v>
      </c>
      <c r="L120">
        <v>-6.8</v>
      </c>
      <c r="M120">
        <v>-6.5869</v>
      </c>
    </row>
    <row r="121" spans="2:13" x14ac:dyDescent="0.3">
      <c r="B121">
        <v>-6.8</v>
      </c>
      <c r="C121">
        <v>-3.0656025592190117</v>
      </c>
      <c r="D121">
        <v>-2.8606543228485295</v>
      </c>
      <c r="E121">
        <v>-2.9511493254131396</v>
      </c>
      <c r="L121">
        <v>-8</v>
      </c>
      <c r="M121">
        <v>-5.7991999999999999</v>
      </c>
    </row>
    <row r="122" spans="2:13" x14ac:dyDescent="0.3">
      <c r="L122">
        <v>-8.5</v>
      </c>
      <c r="M122">
        <v>-6.3278999999999996</v>
      </c>
    </row>
    <row r="123" spans="2:13" x14ac:dyDescent="0.3">
      <c r="L123">
        <v>-9</v>
      </c>
      <c r="M123">
        <v>-6.6660000000000004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04tromar@gmail.com</dc:creator>
  <cp:lastModifiedBy>04tromar@gmail.com</cp:lastModifiedBy>
  <dcterms:created xsi:type="dcterms:W3CDTF">2024-09-19T23:44:07Z</dcterms:created>
  <dcterms:modified xsi:type="dcterms:W3CDTF">2024-09-21T10:40:21Z</dcterms:modified>
</cp:coreProperties>
</file>