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ansu\Repositories\mestrado\A2-TeoremaBayes\"/>
    </mc:Choice>
  </mc:AlternateContent>
  <bookViews>
    <workbookView xWindow="0" yWindow="0" windowWidth="20490" windowHeight="7680" activeTab="2"/>
  </bookViews>
  <sheets>
    <sheet name="DATA_Bolas" sheetId="2" r:id="rId1"/>
    <sheet name="DATA_Treinamento" sheetId="1" r:id="rId2"/>
    <sheet name="ANLS_Treinanento" sheetId="5" r:id="rId3"/>
    <sheet name="DATA_Teste" sheetId="4" r:id="rId4"/>
  </sheets>
  <definedNames>
    <definedName name="_xlnm._FilterDatabase" localSheetId="3" hidden="1">DATA_Teste!$A$1:$T$46</definedName>
    <definedName name="_xlnm._FilterDatabase" localSheetId="1" hidden="1">DATA_Treinamento!$A$1:$U$106</definedName>
  </definedNames>
  <calcPr calcId="171027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2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2" i="1"/>
  <c r="O2" i="1"/>
  <c r="D14" i="5" l="1"/>
  <c r="D15" i="5"/>
  <c r="D16" i="5"/>
  <c r="D17" i="5"/>
  <c r="D18" i="5"/>
  <c r="D19" i="5"/>
  <c r="D20" i="5"/>
  <c r="D21" i="5"/>
  <c r="D22" i="5"/>
  <c r="D23" i="5"/>
  <c r="D13" i="5"/>
  <c r="Y4" i="1" l="1"/>
  <c r="C4" i="5" s="1"/>
  <c r="Y10" i="1"/>
  <c r="F4" i="5" s="1"/>
  <c r="Y5" i="1"/>
  <c r="D4" i="5" s="1"/>
  <c r="L44" i="5"/>
  <c r="M17" i="5"/>
  <c r="M33" i="5" s="1"/>
  <c r="M48" i="5" s="1"/>
  <c r="J47" i="5"/>
  <c r="J32" i="5"/>
  <c r="J16" i="5"/>
  <c r="M2" i="5"/>
  <c r="L2" i="5"/>
  <c r="L17" i="5" s="1"/>
  <c r="L33" i="5" s="1"/>
  <c r="L48" i="5" s="1"/>
  <c r="K2" i="5"/>
  <c r="K17" i="5" s="1"/>
  <c r="K33" i="5" s="1"/>
  <c r="K48" i="5" s="1"/>
  <c r="J1" i="5"/>
  <c r="H7" i="5"/>
  <c r="H6" i="5"/>
  <c r="H5" i="5"/>
  <c r="H4" i="5"/>
  <c r="G7" i="5"/>
  <c r="M56" i="5" s="1"/>
  <c r="G6" i="5"/>
  <c r="M36" i="5" s="1"/>
  <c r="G5" i="5"/>
  <c r="M22" i="5" s="1"/>
  <c r="G4" i="5"/>
  <c r="M6" i="5" s="1"/>
  <c r="F7" i="5"/>
  <c r="F6" i="5"/>
  <c r="F5" i="5"/>
  <c r="E7" i="5"/>
  <c r="L51" i="5" s="1"/>
  <c r="E6" i="5"/>
  <c r="L35" i="5" s="1"/>
  <c r="E5" i="5"/>
  <c r="L19" i="5" s="1"/>
  <c r="E4" i="5"/>
  <c r="C7" i="5"/>
  <c r="C6" i="5"/>
  <c r="C5" i="5"/>
  <c r="C17" i="5" l="1"/>
  <c r="C21" i="5"/>
  <c r="C14" i="5"/>
  <c r="C18" i="5"/>
  <c r="C22" i="5"/>
  <c r="C20" i="5"/>
  <c r="C15" i="5"/>
  <c r="C19" i="5"/>
  <c r="C23" i="5"/>
  <c r="C16" i="5"/>
  <c r="C13" i="5"/>
  <c r="G13" i="5" s="1"/>
  <c r="M9" i="5"/>
  <c r="M53" i="5"/>
  <c r="M37" i="5"/>
  <c r="M13" i="5"/>
  <c r="L56" i="5"/>
  <c r="M5" i="5"/>
  <c r="L52" i="5"/>
  <c r="M41" i="5"/>
  <c r="L36" i="5"/>
  <c r="E17" i="5"/>
  <c r="F17" i="5" s="1"/>
  <c r="G17" i="5" s="1"/>
  <c r="E21" i="5"/>
  <c r="F21" i="5" s="1"/>
  <c r="G21" i="5" s="1"/>
  <c r="E20" i="5"/>
  <c r="F20" i="5" s="1"/>
  <c r="E14" i="5"/>
  <c r="F14" i="5" s="1"/>
  <c r="E18" i="5"/>
  <c r="F18" i="5" s="1"/>
  <c r="E22" i="5"/>
  <c r="F22" i="5" s="1"/>
  <c r="G22" i="5" s="1"/>
  <c r="E16" i="5"/>
  <c r="F16" i="5" s="1"/>
  <c r="E13" i="5"/>
  <c r="F13" i="5" s="1"/>
  <c r="E15" i="5"/>
  <c r="F15" i="5" s="1"/>
  <c r="E19" i="5"/>
  <c r="F19" i="5" s="1"/>
  <c r="E23" i="5"/>
  <c r="F23" i="5" s="1"/>
  <c r="L59" i="5"/>
  <c r="L40" i="5"/>
  <c r="M12" i="5"/>
  <c r="M8" i="5"/>
  <c r="M4" i="5"/>
  <c r="L18" i="5"/>
  <c r="L28" i="5"/>
  <c r="L26" i="5"/>
  <c r="L24" i="5"/>
  <c r="L22" i="5"/>
  <c r="L20" i="5"/>
  <c r="L49" i="5"/>
  <c r="M57" i="5"/>
  <c r="M54" i="5"/>
  <c r="L53" i="5"/>
  <c r="M50" i="5"/>
  <c r="L34" i="5"/>
  <c r="M42" i="5"/>
  <c r="L41" i="5"/>
  <c r="M38" i="5"/>
  <c r="L37" i="5"/>
  <c r="M28" i="5"/>
  <c r="M24" i="5"/>
  <c r="M20" i="5"/>
  <c r="M11" i="5"/>
  <c r="M7" i="5"/>
  <c r="M18" i="5"/>
  <c r="M27" i="5"/>
  <c r="M25" i="5"/>
  <c r="M23" i="5"/>
  <c r="M21" i="5"/>
  <c r="M19" i="5"/>
  <c r="M49" i="5"/>
  <c r="M58" i="5"/>
  <c r="L57" i="5"/>
  <c r="M55" i="5"/>
  <c r="L54" i="5"/>
  <c r="M51" i="5"/>
  <c r="L50" i="5"/>
  <c r="M34" i="5"/>
  <c r="M43" i="5"/>
  <c r="L42" i="5"/>
  <c r="M39" i="5"/>
  <c r="L38" i="5"/>
  <c r="M35" i="5"/>
  <c r="M26" i="5"/>
  <c r="M3" i="5"/>
  <c r="M10" i="5"/>
  <c r="L27" i="5"/>
  <c r="L25" i="5"/>
  <c r="L23" i="5"/>
  <c r="L21" i="5"/>
  <c r="M59" i="5"/>
  <c r="L58" i="5"/>
  <c r="L55" i="5"/>
  <c r="M52" i="5"/>
  <c r="M44" i="5"/>
  <c r="L43" i="5"/>
  <c r="M40" i="5"/>
  <c r="L39" i="5"/>
  <c r="L4" i="5"/>
  <c r="L6" i="5"/>
  <c r="L8" i="5"/>
  <c r="L10" i="5"/>
  <c r="L12" i="5"/>
  <c r="L5" i="5"/>
  <c r="L9" i="5"/>
  <c r="L13" i="5"/>
  <c r="L3" i="5"/>
  <c r="L7" i="5"/>
  <c r="L11" i="5"/>
  <c r="K7" i="5"/>
  <c r="K11" i="5"/>
  <c r="K5" i="5"/>
  <c r="K13" i="5"/>
  <c r="K6" i="5"/>
  <c r="K3" i="5"/>
  <c r="K4" i="5"/>
  <c r="K8" i="5"/>
  <c r="K12" i="5"/>
  <c r="K9" i="5"/>
  <c r="K10" i="5"/>
  <c r="Y2" i="1"/>
  <c r="J3" i="4"/>
  <c r="K3" i="4"/>
  <c r="L3" i="4"/>
  <c r="M3" i="4"/>
  <c r="N3" i="4"/>
  <c r="J4" i="4"/>
  <c r="K4" i="4"/>
  <c r="L4" i="4"/>
  <c r="M4" i="4"/>
  <c r="N4" i="4"/>
  <c r="J5" i="4"/>
  <c r="K5" i="4"/>
  <c r="L5" i="4"/>
  <c r="M5" i="4"/>
  <c r="N5" i="4"/>
  <c r="J6" i="4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K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J37" i="4"/>
  <c r="K37" i="4"/>
  <c r="L37" i="4"/>
  <c r="M37" i="4"/>
  <c r="N37" i="4"/>
  <c r="J38" i="4"/>
  <c r="K38" i="4"/>
  <c r="L38" i="4"/>
  <c r="M38" i="4"/>
  <c r="N38" i="4"/>
  <c r="J39" i="4"/>
  <c r="K39" i="4"/>
  <c r="L39" i="4"/>
  <c r="M39" i="4"/>
  <c r="N39" i="4"/>
  <c r="J40" i="4"/>
  <c r="K40" i="4"/>
  <c r="L40" i="4"/>
  <c r="M40" i="4"/>
  <c r="N40" i="4"/>
  <c r="J41" i="4"/>
  <c r="K41" i="4"/>
  <c r="L41" i="4"/>
  <c r="M41" i="4"/>
  <c r="N41" i="4"/>
  <c r="J42" i="4"/>
  <c r="K42" i="4"/>
  <c r="L42" i="4"/>
  <c r="M42" i="4"/>
  <c r="N42" i="4"/>
  <c r="J43" i="4"/>
  <c r="K43" i="4"/>
  <c r="L43" i="4"/>
  <c r="M43" i="4"/>
  <c r="N43" i="4"/>
  <c r="J44" i="4"/>
  <c r="K44" i="4"/>
  <c r="L44" i="4"/>
  <c r="M44" i="4"/>
  <c r="N44" i="4"/>
  <c r="J45" i="4"/>
  <c r="K45" i="4"/>
  <c r="L45" i="4"/>
  <c r="M45" i="4"/>
  <c r="N45" i="4"/>
  <c r="J46" i="4"/>
  <c r="K46" i="4"/>
  <c r="L46" i="4"/>
  <c r="M46" i="4"/>
  <c r="N46" i="4"/>
  <c r="N2" i="4"/>
  <c r="M2" i="4"/>
  <c r="L2" i="4"/>
  <c r="K2" i="4"/>
  <c r="J2" i="4"/>
  <c r="J3" i="1"/>
  <c r="K3" i="1"/>
  <c r="L3" i="1"/>
  <c r="M3" i="1"/>
  <c r="N3" i="1"/>
  <c r="J4" i="1"/>
  <c r="K4" i="1"/>
  <c r="L4" i="1"/>
  <c r="M4" i="1"/>
  <c r="N4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J17" i="1"/>
  <c r="K17" i="1"/>
  <c r="L17" i="1"/>
  <c r="M17" i="1"/>
  <c r="N17" i="1"/>
  <c r="J18" i="1"/>
  <c r="K18" i="1"/>
  <c r="L18" i="1"/>
  <c r="M18" i="1"/>
  <c r="N18" i="1"/>
  <c r="J19" i="1"/>
  <c r="K19" i="1"/>
  <c r="L19" i="1"/>
  <c r="M19" i="1"/>
  <c r="N19" i="1"/>
  <c r="J20" i="1"/>
  <c r="K20" i="1"/>
  <c r="L20" i="1"/>
  <c r="M20" i="1"/>
  <c r="N20" i="1"/>
  <c r="J21" i="1"/>
  <c r="K21" i="1"/>
  <c r="L21" i="1"/>
  <c r="M21" i="1"/>
  <c r="N21" i="1"/>
  <c r="J22" i="1"/>
  <c r="K22" i="1"/>
  <c r="L22" i="1"/>
  <c r="M22" i="1"/>
  <c r="N22" i="1"/>
  <c r="J23" i="1"/>
  <c r="K23" i="1"/>
  <c r="L23" i="1"/>
  <c r="M23" i="1"/>
  <c r="N23" i="1"/>
  <c r="J24" i="1"/>
  <c r="K24" i="1"/>
  <c r="L24" i="1"/>
  <c r="M24" i="1"/>
  <c r="N24" i="1"/>
  <c r="J25" i="1"/>
  <c r="K25" i="1"/>
  <c r="L25" i="1"/>
  <c r="M25" i="1"/>
  <c r="N25" i="1"/>
  <c r="J26" i="1"/>
  <c r="K26" i="1"/>
  <c r="L26" i="1"/>
  <c r="M26" i="1"/>
  <c r="N26" i="1"/>
  <c r="J27" i="1"/>
  <c r="K27" i="1"/>
  <c r="L27" i="1"/>
  <c r="M27" i="1"/>
  <c r="N27" i="1"/>
  <c r="J28" i="1"/>
  <c r="K28" i="1"/>
  <c r="L28" i="1"/>
  <c r="M28" i="1"/>
  <c r="N28" i="1"/>
  <c r="J29" i="1"/>
  <c r="K29" i="1"/>
  <c r="L29" i="1"/>
  <c r="M29" i="1"/>
  <c r="N29" i="1"/>
  <c r="J30" i="1"/>
  <c r="K30" i="1"/>
  <c r="L30" i="1"/>
  <c r="M30" i="1"/>
  <c r="N30" i="1"/>
  <c r="J31" i="1"/>
  <c r="K31" i="1"/>
  <c r="L31" i="1"/>
  <c r="M31" i="1"/>
  <c r="N31" i="1"/>
  <c r="J32" i="1"/>
  <c r="K32" i="1"/>
  <c r="L32" i="1"/>
  <c r="M32" i="1"/>
  <c r="N32" i="1"/>
  <c r="J33" i="1"/>
  <c r="K33" i="1"/>
  <c r="L33" i="1"/>
  <c r="M33" i="1"/>
  <c r="N33" i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7" i="1"/>
  <c r="K47" i="1"/>
  <c r="L47" i="1"/>
  <c r="M47" i="1"/>
  <c r="N47" i="1"/>
  <c r="J48" i="1"/>
  <c r="K48" i="1"/>
  <c r="L48" i="1"/>
  <c r="M48" i="1"/>
  <c r="N48" i="1"/>
  <c r="J49" i="1"/>
  <c r="K49" i="1"/>
  <c r="L49" i="1"/>
  <c r="M49" i="1"/>
  <c r="N49" i="1"/>
  <c r="J50" i="1"/>
  <c r="K50" i="1"/>
  <c r="L50" i="1"/>
  <c r="M50" i="1"/>
  <c r="N50" i="1"/>
  <c r="J51" i="1"/>
  <c r="K51" i="1"/>
  <c r="L51" i="1"/>
  <c r="M51" i="1"/>
  <c r="N51" i="1"/>
  <c r="J52" i="1"/>
  <c r="K52" i="1"/>
  <c r="L52" i="1"/>
  <c r="M52" i="1"/>
  <c r="N52" i="1"/>
  <c r="J53" i="1"/>
  <c r="K53" i="1"/>
  <c r="L53" i="1"/>
  <c r="M53" i="1"/>
  <c r="N53" i="1"/>
  <c r="J54" i="1"/>
  <c r="K54" i="1"/>
  <c r="L54" i="1"/>
  <c r="M54" i="1"/>
  <c r="N54" i="1"/>
  <c r="J55" i="1"/>
  <c r="K55" i="1"/>
  <c r="L55" i="1"/>
  <c r="M55" i="1"/>
  <c r="N55" i="1"/>
  <c r="J56" i="1"/>
  <c r="K56" i="1"/>
  <c r="L56" i="1"/>
  <c r="M56" i="1"/>
  <c r="N56" i="1"/>
  <c r="J57" i="1"/>
  <c r="K57" i="1"/>
  <c r="L57" i="1"/>
  <c r="M57" i="1"/>
  <c r="N57" i="1"/>
  <c r="J58" i="1"/>
  <c r="K58" i="1"/>
  <c r="L58" i="1"/>
  <c r="M58" i="1"/>
  <c r="N58" i="1"/>
  <c r="J59" i="1"/>
  <c r="K59" i="1"/>
  <c r="L59" i="1"/>
  <c r="M59" i="1"/>
  <c r="N59" i="1"/>
  <c r="J60" i="1"/>
  <c r="K60" i="1"/>
  <c r="L60" i="1"/>
  <c r="M60" i="1"/>
  <c r="N60" i="1"/>
  <c r="J61" i="1"/>
  <c r="K61" i="1"/>
  <c r="L61" i="1"/>
  <c r="M61" i="1"/>
  <c r="N61" i="1"/>
  <c r="J62" i="1"/>
  <c r="K62" i="1"/>
  <c r="L62" i="1"/>
  <c r="M62" i="1"/>
  <c r="N62" i="1"/>
  <c r="J63" i="1"/>
  <c r="K63" i="1"/>
  <c r="L63" i="1"/>
  <c r="M63" i="1"/>
  <c r="N63" i="1"/>
  <c r="J64" i="1"/>
  <c r="K64" i="1"/>
  <c r="L64" i="1"/>
  <c r="M64" i="1"/>
  <c r="N64" i="1"/>
  <c r="J65" i="1"/>
  <c r="K65" i="1"/>
  <c r="L65" i="1"/>
  <c r="M65" i="1"/>
  <c r="N65" i="1"/>
  <c r="J66" i="1"/>
  <c r="K66" i="1"/>
  <c r="L66" i="1"/>
  <c r="M66" i="1"/>
  <c r="N66" i="1"/>
  <c r="J67" i="1"/>
  <c r="K67" i="1"/>
  <c r="L67" i="1"/>
  <c r="M67" i="1"/>
  <c r="N67" i="1"/>
  <c r="J68" i="1"/>
  <c r="K68" i="1"/>
  <c r="L68" i="1"/>
  <c r="M68" i="1"/>
  <c r="N68" i="1"/>
  <c r="J69" i="1"/>
  <c r="K69" i="1"/>
  <c r="L69" i="1"/>
  <c r="M69" i="1"/>
  <c r="N69" i="1"/>
  <c r="J70" i="1"/>
  <c r="K70" i="1"/>
  <c r="L70" i="1"/>
  <c r="M70" i="1"/>
  <c r="N70" i="1"/>
  <c r="J71" i="1"/>
  <c r="K71" i="1"/>
  <c r="L71" i="1"/>
  <c r="M71" i="1"/>
  <c r="N71" i="1"/>
  <c r="J72" i="1"/>
  <c r="K72" i="1"/>
  <c r="L72" i="1"/>
  <c r="M72" i="1"/>
  <c r="N72" i="1"/>
  <c r="J73" i="1"/>
  <c r="K73" i="1"/>
  <c r="L73" i="1"/>
  <c r="M73" i="1"/>
  <c r="N73" i="1"/>
  <c r="J74" i="1"/>
  <c r="K74" i="1"/>
  <c r="L74" i="1"/>
  <c r="M74" i="1"/>
  <c r="N74" i="1"/>
  <c r="J75" i="1"/>
  <c r="K75" i="1"/>
  <c r="L75" i="1"/>
  <c r="M75" i="1"/>
  <c r="N75" i="1"/>
  <c r="J76" i="1"/>
  <c r="K76" i="1"/>
  <c r="L76" i="1"/>
  <c r="M76" i="1"/>
  <c r="N76" i="1"/>
  <c r="J77" i="1"/>
  <c r="K77" i="1"/>
  <c r="L77" i="1"/>
  <c r="M77" i="1"/>
  <c r="N77" i="1"/>
  <c r="J78" i="1"/>
  <c r="K78" i="1"/>
  <c r="L78" i="1"/>
  <c r="M78" i="1"/>
  <c r="N78" i="1"/>
  <c r="J79" i="1"/>
  <c r="K79" i="1"/>
  <c r="L79" i="1"/>
  <c r="M79" i="1"/>
  <c r="N79" i="1"/>
  <c r="J80" i="1"/>
  <c r="K80" i="1"/>
  <c r="L80" i="1"/>
  <c r="M80" i="1"/>
  <c r="N80" i="1"/>
  <c r="J81" i="1"/>
  <c r="K81" i="1"/>
  <c r="L81" i="1"/>
  <c r="M81" i="1"/>
  <c r="N81" i="1"/>
  <c r="J82" i="1"/>
  <c r="K82" i="1"/>
  <c r="L82" i="1"/>
  <c r="M82" i="1"/>
  <c r="N82" i="1"/>
  <c r="J83" i="1"/>
  <c r="K83" i="1"/>
  <c r="L83" i="1"/>
  <c r="M83" i="1"/>
  <c r="N83" i="1"/>
  <c r="J84" i="1"/>
  <c r="K84" i="1"/>
  <c r="L84" i="1"/>
  <c r="M84" i="1"/>
  <c r="N84" i="1"/>
  <c r="J85" i="1"/>
  <c r="K85" i="1"/>
  <c r="L85" i="1"/>
  <c r="M85" i="1"/>
  <c r="N85" i="1"/>
  <c r="J86" i="1"/>
  <c r="K86" i="1"/>
  <c r="L86" i="1"/>
  <c r="M86" i="1"/>
  <c r="N86" i="1"/>
  <c r="J87" i="1"/>
  <c r="K87" i="1"/>
  <c r="L87" i="1"/>
  <c r="M87" i="1"/>
  <c r="N87" i="1"/>
  <c r="J88" i="1"/>
  <c r="K88" i="1"/>
  <c r="L88" i="1"/>
  <c r="M88" i="1"/>
  <c r="N88" i="1"/>
  <c r="J89" i="1"/>
  <c r="K89" i="1"/>
  <c r="L89" i="1"/>
  <c r="M89" i="1"/>
  <c r="N89" i="1"/>
  <c r="J90" i="1"/>
  <c r="K90" i="1"/>
  <c r="L90" i="1"/>
  <c r="M90" i="1"/>
  <c r="N90" i="1"/>
  <c r="J91" i="1"/>
  <c r="K91" i="1"/>
  <c r="L91" i="1"/>
  <c r="M91" i="1"/>
  <c r="N91" i="1"/>
  <c r="J92" i="1"/>
  <c r="K92" i="1"/>
  <c r="L92" i="1"/>
  <c r="M92" i="1"/>
  <c r="N92" i="1"/>
  <c r="J93" i="1"/>
  <c r="K93" i="1"/>
  <c r="L93" i="1"/>
  <c r="M93" i="1"/>
  <c r="N93" i="1"/>
  <c r="J94" i="1"/>
  <c r="K94" i="1"/>
  <c r="L94" i="1"/>
  <c r="M94" i="1"/>
  <c r="N94" i="1"/>
  <c r="J95" i="1"/>
  <c r="K95" i="1"/>
  <c r="L95" i="1"/>
  <c r="M95" i="1"/>
  <c r="N95" i="1"/>
  <c r="J96" i="1"/>
  <c r="K96" i="1"/>
  <c r="L96" i="1"/>
  <c r="M96" i="1"/>
  <c r="N96" i="1"/>
  <c r="J97" i="1"/>
  <c r="K97" i="1"/>
  <c r="L97" i="1"/>
  <c r="M97" i="1"/>
  <c r="N97" i="1"/>
  <c r="J98" i="1"/>
  <c r="K98" i="1"/>
  <c r="L98" i="1"/>
  <c r="M98" i="1"/>
  <c r="N98" i="1"/>
  <c r="J99" i="1"/>
  <c r="K99" i="1"/>
  <c r="L99" i="1"/>
  <c r="M99" i="1"/>
  <c r="N99" i="1"/>
  <c r="J100" i="1"/>
  <c r="K100" i="1"/>
  <c r="L100" i="1"/>
  <c r="M100" i="1"/>
  <c r="N100" i="1"/>
  <c r="J101" i="1"/>
  <c r="K101" i="1"/>
  <c r="L101" i="1"/>
  <c r="M101" i="1"/>
  <c r="N101" i="1"/>
  <c r="J102" i="1"/>
  <c r="K102" i="1"/>
  <c r="L102" i="1"/>
  <c r="M102" i="1"/>
  <c r="N102" i="1"/>
  <c r="J103" i="1"/>
  <c r="K103" i="1"/>
  <c r="L103" i="1"/>
  <c r="M103" i="1"/>
  <c r="N103" i="1"/>
  <c r="J104" i="1"/>
  <c r="K104" i="1"/>
  <c r="L104" i="1"/>
  <c r="M104" i="1"/>
  <c r="N104" i="1"/>
  <c r="J105" i="1"/>
  <c r="K105" i="1"/>
  <c r="L105" i="1"/>
  <c r="M105" i="1"/>
  <c r="N105" i="1"/>
  <c r="J106" i="1"/>
  <c r="K106" i="1"/>
  <c r="L106" i="1"/>
  <c r="M106" i="1"/>
  <c r="N106" i="1"/>
  <c r="J2" i="1"/>
  <c r="K2" i="1"/>
  <c r="L2" i="1"/>
  <c r="M2" i="1"/>
  <c r="N2" i="1"/>
  <c r="I46" i="4"/>
  <c r="H46" i="4"/>
  <c r="G46" i="4"/>
  <c r="F46" i="4"/>
  <c r="I45" i="4"/>
  <c r="H45" i="4"/>
  <c r="G45" i="4"/>
  <c r="F45" i="4"/>
  <c r="I44" i="4"/>
  <c r="H44" i="4"/>
  <c r="G44" i="4"/>
  <c r="F44" i="4"/>
  <c r="I43" i="4"/>
  <c r="H43" i="4"/>
  <c r="G43" i="4"/>
  <c r="F43" i="4"/>
  <c r="I42" i="4"/>
  <c r="H42" i="4"/>
  <c r="G42" i="4"/>
  <c r="F42" i="4"/>
  <c r="I41" i="4"/>
  <c r="H41" i="4"/>
  <c r="G41" i="4"/>
  <c r="F41" i="4"/>
  <c r="I40" i="4"/>
  <c r="H40" i="4"/>
  <c r="G40" i="4"/>
  <c r="F40" i="4"/>
  <c r="I39" i="4"/>
  <c r="H39" i="4"/>
  <c r="G39" i="4"/>
  <c r="F39" i="4"/>
  <c r="I38" i="4"/>
  <c r="H38" i="4"/>
  <c r="G38" i="4"/>
  <c r="F38" i="4"/>
  <c r="I37" i="4"/>
  <c r="H37" i="4"/>
  <c r="G37" i="4"/>
  <c r="F37" i="4"/>
  <c r="I36" i="4"/>
  <c r="H36" i="4"/>
  <c r="G36" i="4"/>
  <c r="F36" i="4"/>
  <c r="I35" i="4"/>
  <c r="H35" i="4"/>
  <c r="G35" i="4"/>
  <c r="F35" i="4"/>
  <c r="I34" i="4"/>
  <c r="H34" i="4"/>
  <c r="G34" i="4"/>
  <c r="F34" i="4"/>
  <c r="I33" i="4"/>
  <c r="H33" i="4"/>
  <c r="G33" i="4"/>
  <c r="F33" i="4"/>
  <c r="I32" i="4"/>
  <c r="H32" i="4"/>
  <c r="G32" i="4"/>
  <c r="F32" i="4"/>
  <c r="I31" i="4"/>
  <c r="H31" i="4"/>
  <c r="G31" i="4"/>
  <c r="F31" i="4"/>
  <c r="I30" i="4"/>
  <c r="H30" i="4"/>
  <c r="G30" i="4"/>
  <c r="F30" i="4"/>
  <c r="I29" i="4"/>
  <c r="H29" i="4"/>
  <c r="G29" i="4"/>
  <c r="F29" i="4"/>
  <c r="I28" i="4"/>
  <c r="H28" i="4"/>
  <c r="G28" i="4"/>
  <c r="F28" i="4"/>
  <c r="I27" i="4"/>
  <c r="H27" i="4"/>
  <c r="G27" i="4"/>
  <c r="F27" i="4"/>
  <c r="I26" i="4"/>
  <c r="H26" i="4"/>
  <c r="G26" i="4"/>
  <c r="F26" i="4"/>
  <c r="I25" i="4"/>
  <c r="H25" i="4"/>
  <c r="G25" i="4"/>
  <c r="F25" i="4"/>
  <c r="I24" i="4"/>
  <c r="H24" i="4"/>
  <c r="G24" i="4"/>
  <c r="F24" i="4"/>
  <c r="I23" i="4"/>
  <c r="H23" i="4"/>
  <c r="G23" i="4"/>
  <c r="F23" i="4"/>
  <c r="I22" i="4"/>
  <c r="H22" i="4"/>
  <c r="G22" i="4"/>
  <c r="F22" i="4"/>
  <c r="I21" i="4"/>
  <c r="H21" i="4"/>
  <c r="G21" i="4"/>
  <c r="F21" i="4"/>
  <c r="I20" i="4"/>
  <c r="H20" i="4"/>
  <c r="G20" i="4"/>
  <c r="F20" i="4"/>
  <c r="I19" i="4"/>
  <c r="H19" i="4"/>
  <c r="G19" i="4"/>
  <c r="F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I14" i="4"/>
  <c r="H14" i="4"/>
  <c r="G14" i="4"/>
  <c r="F14" i="4"/>
  <c r="I13" i="4"/>
  <c r="H13" i="4"/>
  <c r="G13" i="4"/>
  <c r="F13" i="4"/>
  <c r="I12" i="4"/>
  <c r="H12" i="4"/>
  <c r="G12" i="4"/>
  <c r="F12" i="4"/>
  <c r="I11" i="4"/>
  <c r="H11" i="4"/>
  <c r="G11" i="4"/>
  <c r="F11" i="4"/>
  <c r="I10" i="4"/>
  <c r="H10" i="4"/>
  <c r="G10" i="4"/>
  <c r="F10" i="4"/>
  <c r="I9" i="4"/>
  <c r="H9" i="4"/>
  <c r="G9" i="4"/>
  <c r="F9" i="4"/>
  <c r="I8" i="4"/>
  <c r="H8" i="4"/>
  <c r="G8" i="4"/>
  <c r="F8" i="4"/>
  <c r="I7" i="4"/>
  <c r="H7" i="4"/>
  <c r="G7" i="4"/>
  <c r="F7" i="4"/>
  <c r="I6" i="4"/>
  <c r="H6" i="4"/>
  <c r="G6" i="4"/>
  <c r="F6" i="4"/>
  <c r="I5" i="4"/>
  <c r="H5" i="4"/>
  <c r="G5" i="4"/>
  <c r="F5" i="4"/>
  <c r="I4" i="4"/>
  <c r="H4" i="4"/>
  <c r="G4" i="4"/>
  <c r="F4" i="4"/>
  <c r="I3" i="4"/>
  <c r="H3" i="4"/>
  <c r="G3" i="4"/>
  <c r="F3" i="4"/>
  <c r="I2" i="4"/>
  <c r="H2" i="4"/>
  <c r="G2" i="4"/>
  <c r="F2" i="4"/>
  <c r="G14" i="5" l="1"/>
  <c r="G16" i="5"/>
  <c r="G20" i="5"/>
  <c r="G23" i="5"/>
  <c r="G15" i="5"/>
  <c r="G19" i="5"/>
  <c r="G18" i="5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I2" i="1"/>
  <c r="H2" i="1"/>
  <c r="G2" i="1"/>
  <c r="F2" i="1"/>
  <c r="AA9" i="1" l="1"/>
  <c r="AA8" i="1"/>
  <c r="AA7" i="1"/>
  <c r="AA4" i="1"/>
  <c r="AA3" i="1"/>
  <c r="AA2" i="1"/>
  <c r="Z7" i="1"/>
  <c r="Z9" i="1"/>
  <c r="Z8" i="1"/>
  <c r="AB3" i="1"/>
  <c r="AB4" i="1"/>
  <c r="AB2" i="1"/>
  <c r="Y14" i="1"/>
  <c r="Y13" i="1"/>
  <c r="Y12" i="1"/>
  <c r="Y9" i="1"/>
  <c r="Y8" i="1"/>
  <c r="Y7" i="1"/>
  <c r="Z4" i="1"/>
  <c r="Z2" i="1"/>
  <c r="Z3" i="1"/>
  <c r="AA14" i="1"/>
  <c r="AA13" i="1"/>
  <c r="AA12" i="1"/>
  <c r="Z13" i="1"/>
  <c r="Z14" i="1"/>
  <c r="Z12" i="1"/>
  <c r="Y3" i="1"/>
  <c r="AB12" i="1"/>
  <c r="AB14" i="1"/>
  <c r="AB13" i="1"/>
  <c r="AB8" i="1"/>
  <c r="AB9" i="1"/>
  <c r="AB7" i="1"/>
  <c r="Z5" i="1"/>
  <c r="D5" i="5" s="1"/>
  <c r="AA5" i="1"/>
  <c r="D6" i="5" s="1"/>
  <c r="Z15" i="1"/>
  <c r="Z10" i="1"/>
  <c r="AB15" i="1"/>
  <c r="AA15" i="1"/>
  <c r="AA10" i="1"/>
  <c r="AB10" i="1"/>
  <c r="AB5" i="1"/>
  <c r="D7" i="5" s="1"/>
  <c r="Y15" i="1"/>
  <c r="K19" i="5" l="1"/>
  <c r="K28" i="5"/>
  <c r="K18" i="5"/>
  <c r="K24" i="5"/>
  <c r="K23" i="5"/>
  <c r="K20" i="5"/>
  <c r="K22" i="5"/>
  <c r="K25" i="5"/>
  <c r="K27" i="5"/>
  <c r="K21" i="5"/>
  <c r="K26" i="5"/>
  <c r="K38" i="5"/>
  <c r="K34" i="5"/>
  <c r="K40" i="5"/>
  <c r="K41" i="5"/>
  <c r="K36" i="5"/>
  <c r="K44" i="5"/>
  <c r="K42" i="5"/>
  <c r="K37" i="5"/>
  <c r="K35" i="5"/>
  <c r="K43" i="5"/>
  <c r="K39" i="5"/>
  <c r="K50" i="5"/>
  <c r="K51" i="5"/>
  <c r="K55" i="5"/>
  <c r="K59" i="5"/>
  <c r="K54" i="5"/>
  <c r="K57" i="5"/>
  <c r="K52" i="5"/>
  <c r="K53" i="5"/>
  <c r="K49" i="5"/>
  <c r="K56" i="5"/>
  <c r="K58" i="5"/>
  <c r="H4" i="2"/>
  <c r="G4" i="2"/>
  <c r="F6" i="2" l="1"/>
  <c r="E6" i="2"/>
  <c r="F5" i="2"/>
  <c r="E5" i="2"/>
  <c r="E10" i="2" s="1"/>
  <c r="F4" i="2"/>
  <c r="E4" i="2"/>
  <c r="E9" i="2" l="1"/>
  <c r="G6" i="2"/>
  <c r="G5" i="2"/>
  <c r="H5" i="2" s="1"/>
  <c r="E11" i="2"/>
  <c r="H6" i="2" l="1"/>
  <c r="Q15" i="4" l="1"/>
  <c r="P15" i="4"/>
  <c r="Q43" i="4"/>
  <c r="P43" i="4"/>
  <c r="P31" i="4"/>
  <c r="R15" i="4"/>
  <c r="R43" i="4"/>
  <c r="R31" i="4"/>
  <c r="Q31" i="4"/>
  <c r="Q29" i="4" l="1"/>
  <c r="O13" i="4"/>
  <c r="R29" i="4"/>
  <c r="R17" i="4"/>
  <c r="Q2" i="4"/>
  <c r="R2" i="4"/>
  <c r="O33" i="4"/>
  <c r="Q18" i="4"/>
  <c r="Q32" i="4"/>
  <c r="Q5" i="4"/>
  <c r="P18" i="4"/>
  <c r="P3" i="4"/>
  <c r="Q19" i="4"/>
  <c r="P19" i="4"/>
  <c r="Q21" i="4"/>
  <c r="R23" i="4"/>
  <c r="Q33" i="4"/>
  <c r="R33" i="4"/>
  <c r="R3" i="4"/>
  <c r="Q6" i="4"/>
  <c r="P36" i="4"/>
  <c r="Q35" i="4"/>
  <c r="P8" i="4"/>
  <c r="R36" i="4"/>
  <c r="R5" i="4"/>
  <c r="Q8" i="4"/>
  <c r="R19" i="4"/>
  <c r="P7" i="4"/>
  <c r="R20" i="4"/>
  <c r="Q23" i="4"/>
  <c r="R21" i="4"/>
  <c r="R8" i="4"/>
  <c r="R39" i="4"/>
  <c r="R11" i="4"/>
  <c r="P10" i="4"/>
  <c r="R22" i="4"/>
  <c r="P38" i="4"/>
  <c r="R24" i="4"/>
  <c r="P42" i="4"/>
  <c r="P39" i="4"/>
  <c r="P32" i="4"/>
  <c r="Q25" i="4"/>
  <c r="P2" i="4"/>
  <c r="O28" i="4"/>
  <c r="S37" i="4"/>
  <c r="O37" i="4"/>
  <c r="R7" i="4"/>
  <c r="O11" i="4"/>
  <c r="Q26" i="4"/>
  <c r="R12" i="4"/>
  <c r="R25" i="4"/>
  <c r="P23" i="4"/>
  <c r="Q42" i="4"/>
  <c r="Q28" i="4"/>
  <c r="Q12" i="4"/>
  <c r="Q41" i="4"/>
  <c r="S19" i="4"/>
  <c r="O19" i="4"/>
  <c r="R9" i="4"/>
  <c r="Q20" i="4"/>
  <c r="R26" i="4"/>
  <c r="R30" i="4"/>
  <c r="P9" i="4"/>
  <c r="P20" i="4"/>
  <c r="P12" i="4"/>
  <c r="Q40" i="4"/>
  <c r="Q11" i="4"/>
  <c r="P35" i="4"/>
  <c r="P30" i="4" l="1"/>
  <c r="P16" i="4"/>
  <c r="O30" i="4"/>
  <c r="S30" i="4"/>
  <c r="P45" i="4"/>
  <c r="P44" i="4"/>
  <c r="R10" i="4"/>
  <c r="P24" i="4"/>
  <c r="S13" i="4"/>
  <c r="R45" i="4"/>
  <c r="O41" i="4"/>
  <c r="S27" i="4"/>
  <c r="O27" i="4"/>
  <c r="S11" i="4"/>
  <c r="P14" i="4"/>
  <c r="Q37" i="4"/>
  <c r="Q9" i="4"/>
  <c r="S23" i="4"/>
  <c r="O23" i="4"/>
  <c r="R18" i="4"/>
  <c r="R4" i="4"/>
  <c r="R34" i="4"/>
  <c r="R46" i="4"/>
  <c r="Q46" i="4"/>
  <c r="Q44" i="4"/>
  <c r="P41" i="4"/>
  <c r="S12" i="4"/>
  <c r="O12" i="4"/>
  <c r="Q13" i="4"/>
  <c r="R13" i="4"/>
  <c r="R40" i="4"/>
  <c r="R32" i="4"/>
  <c r="S41" i="4"/>
  <c r="P27" i="4"/>
  <c r="S31" i="4"/>
  <c r="O31" i="4"/>
  <c r="R41" i="4"/>
  <c r="Q14" i="4"/>
  <c r="Q27" i="4"/>
  <c r="S39" i="4"/>
  <c r="O39" i="4"/>
  <c r="S24" i="4"/>
  <c r="O24" i="4"/>
  <c r="Q10" i="4"/>
  <c r="P22" i="4"/>
  <c r="S35" i="4"/>
  <c r="O35" i="4"/>
  <c r="Q22" i="4"/>
  <c r="S3" i="4"/>
  <c r="O3" i="4"/>
  <c r="Q34" i="4"/>
  <c r="O17" i="4"/>
  <c r="S17" i="4"/>
  <c r="P4" i="4"/>
  <c r="R35" i="4"/>
  <c r="S46" i="4"/>
  <c r="T46" i="4" s="1"/>
  <c r="O46" i="4"/>
  <c r="R27" i="4"/>
  <c r="P11" i="4"/>
  <c r="P26" i="4"/>
  <c r="P5" i="4"/>
  <c r="R14" i="4"/>
  <c r="O16" i="4"/>
  <c r="S16" i="4"/>
  <c r="S25" i="4"/>
  <c r="O25" i="4"/>
  <c r="R16" i="4"/>
  <c r="P17" i="4"/>
  <c r="P33" i="4"/>
  <c r="Q45" i="4"/>
  <c r="S44" i="4"/>
  <c r="O44" i="4"/>
  <c r="P40" i="4"/>
  <c r="Q30" i="4"/>
  <c r="S20" i="4"/>
  <c r="O20" i="4"/>
  <c r="S6" i="4"/>
  <c r="O6" i="4"/>
  <c r="S9" i="4"/>
  <c r="O9" i="4"/>
  <c r="S38" i="4"/>
  <c r="O38" i="4"/>
  <c r="S5" i="4"/>
  <c r="O5" i="4"/>
  <c r="Q24" i="4"/>
  <c r="S21" i="4"/>
  <c r="O21" i="4"/>
  <c r="S32" i="4"/>
  <c r="O32" i="4"/>
  <c r="P34" i="4"/>
  <c r="Q38" i="4"/>
  <c r="S4" i="4"/>
  <c r="O4" i="4"/>
  <c r="R6" i="4"/>
  <c r="S14" i="4"/>
  <c r="O14" i="4"/>
  <c r="S26" i="4"/>
  <c r="O26" i="4"/>
  <c r="P21" i="4"/>
  <c r="S7" i="4"/>
  <c r="O7" i="4"/>
  <c r="P13" i="4"/>
  <c r="S42" i="4"/>
  <c r="O42" i="4"/>
  <c r="O29" i="4"/>
  <c r="S29" i="4"/>
  <c r="R38" i="4"/>
  <c r="S45" i="4"/>
  <c r="T45" i="4" s="1"/>
  <c r="O45" i="4"/>
  <c r="S33" i="4"/>
  <c r="S43" i="4"/>
  <c r="O43" i="4"/>
  <c r="S15" i="4"/>
  <c r="O15" i="4"/>
  <c r="R44" i="4"/>
  <c r="S18" i="4"/>
  <c r="O18" i="4"/>
  <c r="R37" i="4"/>
  <c r="O8" i="4"/>
  <c r="S8" i="4"/>
  <c r="S36" i="4"/>
  <c r="O36" i="4"/>
  <c r="P37" i="4"/>
  <c r="S22" i="4"/>
  <c r="O22" i="4"/>
  <c r="S34" i="4"/>
  <c r="O34" i="4"/>
  <c r="Q7" i="4"/>
  <c r="Q39" i="4"/>
  <c r="Q3" i="4"/>
  <c r="Q17" i="4"/>
  <c r="P46" i="4"/>
  <c r="P25" i="4"/>
  <c r="P28" i="4"/>
  <c r="Q4" i="4"/>
  <c r="R28" i="4"/>
  <c r="S10" i="4"/>
  <c r="O10" i="4"/>
  <c r="O40" i="4"/>
  <c r="S40" i="4"/>
  <c r="T40" i="4" s="1"/>
  <c r="Q16" i="4"/>
  <c r="S2" i="4"/>
  <c r="O2" i="4"/>
  <c r="P29" i="4"/>
  <c r="R42" i="4"/>
  <c r="Q36" i="4"/>
  <c r="P6" i="4"/>
  <c r="S28" i="4"/>
  <c r="T28" i="4" s="1"/>
  <c r="T2" i="4" l="1"/>
  <c r="T34" i="4"/>
  <c r="T33" i="4"/>
  <c r="T29" i="4"/>
  <c r="T21" i="4"/>
  <c r="T35" i="4"/>
  <c r="T24" i="4"/>
  <c r="T23" i="4"/>
  <c r="T11" i="4"/>
  <c r="T10" i="4"/>
  <c r="T36" i="4"/>
  <c r="T15" i="4"/>
  <c r="T26" i="4"/>
  <c r="T38" i="4"/>
  <c r="T6" i="4"/>
  <c r="T25" i="4"/>
  <c r="T17" i="4"/>
  <c r="T3" i="4"/>
  <c r="T41" i="4"/>
  <c r="T13" i="4"/>
  <c r="T8" i="4"/>
  <c r="T18" i="4"/>
  <c r="T7" i="4"/>
  <c r="T4" i="4"/>
  <c r="T32" i="4"/>
  <c r="T16" i="4"/>
  <c r="T39" i="4"/>
  <c r="T27" i="4"/>
  <c r="T30" i="4"/>
  <c r="T37" i="4"/>
  <c r="T22" i="4"/>
  <c r="T43" i="4"/>
  <c r="T42" i="4"/>
  <c r="T14" i="4"/>
  <c r="T5" i="4"/>
  <c r="T9" i="4"/>
  <c r="T20" i="4"/>
  <c r="T44" i="4"/>
  <c r="T31" i="4"/>
  <c r="T12" i="4"/>
  <c r="T19" i="4"/>
  <c r="R69" i="1"/>
  <c r="P69" i="1"/>
  <c r="R104" i="1"/>
  <c r="Q68" i="1"/>
  <c r="Q69" i="1"/>
  <c r="P70" i="1"/>
  <c r="R70" i="1"/>
  <c r="P36" i="1"/>
  <c r="R105" i="1"/>
  <c r="R36" i="1"/>
  <c r="R35" i="1"/>
  <c r="P35" i="1"/>
  <c r="Q104" i="1"/>
  <c r="Q70" i="1"/>
  <c r="Q105" i="1"/>
  <c r="Q36" i="1"/>
  <c r="R3" i="1"/>
  <c r="R2" i="1"/>
  <c r="O5" i="1"/>
  <c r="S5" i="1" s="1"/>
  <c r="R6" i="1"/>
  <c r="Q3" i="1"/>
  <c r="Q2" i="1"/>
  <c r="Q79" i="1"/>
  <c r="Q6" i="1"/>
  <c r="Q87" i="1"/>
  <c r="P7" i="1"/>
  <c r="Q11" i="1"/>
  <c r="P16" i="1"/>
  <c r="P18" i="1"/>
  <c r="R41" i="1"/>
  <c r="P49" i="1"/>
  <c r="Q7" i="1"/>
  <c r="R42" i="1"/>
  <c r="P79" i="1"/>
  <c r="Q89" i="1"/>
  <c r="R16" i="1"/>
  <c r="R37" i="1"/>
  <c r="P41" i="1"/>
  <c r="R80" i="1"/>
  <c r="R7" i="1"/>
  <c r="R79" i="1"/>
  <c r="Q20" i="1"/>
  <c r="P81" i="1"/>
  <c r="R61" i="1"/>
  <c r="R57" i="1"/>
  <c r="P6" i="1"/>
  <c r="R22" i="1"/>
  <c r="P10" i="1"/>
  <c r="Q38" i="1"/>
  <c r="R48" i="1"/>
  <c r="P45" i="1"/>
  <c r="Q94" i="1"/>
  <c r="P13" i="1"/>
  <c r="R74" i="1"/>
  <c r="Q72" i="1"/>
  <c r="R44" i="1"/>
  <c r="Q13" i="1"/>
  <c r="R78" i="1"/>
  <c r="Q17" i="1"/>
  <c r="R17" i="1"/>
  <c r="Q97" i="1"/>
  <c r="R47" i="1"/>
  <c r="Q21" i="1"/>
  <c r="Q95" i="1"/>
  <c r="Q10" i="1"/>
  <c r="Q47" i="1"/>
  <c r="P44" i="1"/>
  <c r="Q76" i="1"/>
  <c r="Q80" i="1"/>
  <c r="P73" i="1"/>
  <c r="R11" i="1"/>
  <c r="Q23" i="1"/>
  <c r="Q78" i="1"/>
  <c r="Q42" i="1"/>
  <c r="R53" i="1"/>
  <c r="Q67" i="1"/>
  <c r="Q53" i="1"/>
  <c r="Q46" i="1"/>
  <c r="P23" i="1"/>
  <c r="P25" i="1"/>
  <c r="P43" i="1"/>
  <c r="P72" i="1"/>
  <c r="P96" i="1"/>
  <c r="R56" i="1"/>
  <c r="P94" i="1"/>
  <c r="P93" i="1"/>
  <c r="P60" i="1"/>
  <c r="P86" i="1"/>
  <c r="P42" i="1"/>
  <c r="P102" i="1"/>
  <c r="P104" i="1"/>
  <c r="P105" i="1"/>
  <c r="P58" i="1" l="1"/>
  <c r="P12" i="1"/>
  <c r="P39" i="1"/>
  <c r="P22" i="1"/>
  <c r="Q39" i="1"/>
  <c r="Q12" i="1"/>
  <c r="R88" i="1"/>
  <c r="R75" i="1"/>
  <c r="P8" i="1"/>
  <c r="R12" i="1"/>
  <c r="Q83" i="1"/>
  <c r="R39" i="1"/>
  <c r="R71" i="1"/>
  <c r="R34" i="1"/>
  <c r="R68" i="1"/>
  <c r="Q22" i="1"/>
  <c r="P9" i="1"/>
  <c r="P75" i="1"/>
  <c r="Q71" i="1"/>
  <c r="P63" i="1"/>
  <c r="R30" i="1"/>
  <c r="P98" i="1"/>
  <c r="R67" i="1"/>
  <c r="P68" i="1"/>
  <c r="Q8" i="1"/>
  <c r="R40" i="1"/>
  <c r="Q9" i="1"/>
  <c r="Q34" i="1"/>
  <c r="P34" i="1"/>
  <c r="Q77" i="1"/>
  <c r="Q93" i="1"/>
  <c r="R24" i="1"/>
  <c r="Q90" i="1"/>
  <c r="Q15" i="1"/>
  <c r="R13" i="1"/>
  <c r="P100" i="1"/>
  <c r="R27" i="1"/>
  <c r="O18" i="1"/>
  <c r="S18" i="1" s="1"/>
  <c r="O29" i="1"/>
  <c r="S29" i="1" s="1"/>
  <c r="O6" i="1"/>
  <c r="S6" i="1" s="1"/>
  <c r="O102" i="1"/>
  <c r="O12" i="1"/>
  <c r="S12" i="1" s="1"/>
  <c r="O31" i="1"/>
  <c r="S31" i="1" s="1"/>
  <c r="O97" i="1"/>
  <c r="O4" i="1"/>
  <c r="S4" i="1" s="1"/>
  <c r="O46" i="1"/>
  <c r="O81" i="1"/>
  <c r="O7" i="1"/>
  <c r="S7" i="1" s="1"/>
  <c r="O45" i="1"/>
  <c r="O48" i="1"/>
  <c r="O15" i="1"/>
  <c r="S15" i="1" s="1"/>
  <c r="O79" i="1"/>
  <c r="O77" i="1"/>
  <c r="O74" i="1"/>
  <c r="O37" i="1"/>
  <c r="O71" i="1"/>
  <c r="O70" i="1"/>
  <c r="O34" i="1"/>
  <c r="O68" i="1"/>
  <c r="O104" i="1"/>
  <c r="O35" i="1"/>
  <c r="O105" i="1"/>
  <c r="O36" i="1"/>
  <c r="O69" i="1"/>
  <c r="P47" i="1"/>
  <c r="R38" i="1"/>
  <c r="P71" i="1"/>
  <c r="Q51" i="1"/>
  <c r="R10" i="1"/>
  <c r="R26" i="1"/>
  <c r="P55" i="1"/>
  <c r="R29" i="1"/>
  <c r="R25" i="1"/>
  <c r="Q99" i="1"/>
  <c r="Q59" i="1"/>
  <c r="O103" i="1"/>
  <c r="P67" i="1"/>
  <c r="R64" i="1"/>
  <c r="O62" i="1"/>
  <c r="Q25" i="1"/>
  <c r="P24" i="1"/>
  <c r="P17" i="1"/>
  <c r="R4" i="1"/>
  <c r="Q101" i="1"/>
  <c r="O101" i="1"/>
  <c r="P91" i="1"/>
  <c r="O57" i="1"/>
  <c r="R9" i="1"/>
  <c r="R5" i="1"/>
  <c r="Q54" i="1"/>
  <c r="P80" i="1"/>
  <c r="R95" i="1"/>
  <c r="R97" i="1"/>
  <c r="P26" i="1"/>
  <c r="Q73" i="1"/>
  <c r="O85" i="1"/>
  <c r="O28" i="1"/>
  <c r="S28" i="1" s="1"/>
  <c r="O27" i="1"/>
  <c r="S27" i="1" s="1"/>
  <c r="R87" i="1"/>
  <c r="R92" i="1"/>
  <c r="O43" i="1"/>
  <c r="P37" i="1"/>
  <c r="R94" i="1"/>
  <c r="R54" i="1"/>
  <c r="Q50" i="1"/>
  <c r="P19" i="1"/>
  <c r="P20" i="1"/>
  <c r="Q74" i="1"/>
  <c r="O40" i="1"/>
  <c r="R76" i="1"/>
  <c r="O53" i="1"/>
  <c r="Q41" i="1"/>
  <c r="O80" i="1"/>
  <c r="O30" i="1"/>
  <c r="S30" i="1" s="1"/>
  <c r="R32" i="1"/>
  <c r="Q26" i="1"/>
  <c r="P21" i="1"/>
  <c r="Q57" i="1"/>
  <c r="O100" i="1"/>
  <c r="O78" i="1"/>
  <c r="P5" i="1"/>
  <c r="R86" i="1"/>
  <c r="R21" i="1"/>
  <c r="R49" i="1"/>
  <c r="P11" i="1"/>
  <c r="O59" i="1"/>
  <c r="O89" i="1"/>
  <c r="O87" i="1"/>
  <c r="P90" i="1"/>
  <c r="Q103" i="1"/>
  <c r="Q31" i="1"/>
  <c r="Q49" i="1"/>
  <c r="Q98" i="1"/>
  <c r="R101" i="1"/>
  <c r="O32" i="1"/>
  <c r="S32" i="1" s="1"/>
  <c r="P66" i="1"/>
  <c r="R63" i="1"/>
  <c r="O61" i="1"/>
  <c r="O22" i="1"/>
  <c r="S22" i="1" s="1"/>
  <c r="P40" i="1"/>
  <c r="R102" i="1"/>
  <c r="O84" i="1"/>
  <c r="P2" i="1"/>
  <c r="R81" i="1"/>
  <c r="P50" i="1"/>
  <c r="P51" i="1"/>
  <c r="P99" i="1"/>
  <c r="P53" i="1"/>
  <c r="P88" i="1"/>
  <c r="P14" i="1"/>
  <c r="R58" i="1"/>
  <c r="P31" i="1"/>
  <c r="Q14" i="1"/>
  <c r="P65" i="1"/>
  <c r="Q66" i="1"/>
  <c r="P85" i="1"/>
  <c r="Q29" i="1"/>
  <c r="R99" i="1"/>
  <c r="P33" i="1"/>
  <c r="Q82" i="1"/>
  <c r="O42" i="1"/>
  <c r="O17" i="1"/>
  <c r="S17" i="1" s="1"/>
  <c r="O19" i="1"/>
  <c r="S19" i="1" s="1"/>
  <c r="O9" i="1"/>
  <c r="S9" i="1" s="1"/>
  <c r="Q64" i="1"/>
  <c r="Q91" i="1"/>
  <c r="P29" i="1"/>
  <c r="R90" i="1"/>
  <c r="P4" i="1"/>
  <c r="R85" i="1"/>
  <c r="O106" i="1"/>
  <c r="O95" i="1"/>
  <c r="O49" i="1"/>
  <c r="Q63" i="1"/>
  <c r="R72" i="1"/>
  <c r="O51" i="1"/>
  <c r="Q52" i="1"/>
  <c r="O65" i="1"/>
  <c r="O90" i="1"/>
  <c r="O50" i="1"/>
  <c r="R14" i="1"/>
  <c r="O92" i="1"/>
  <c r="R18" i="1"/>
  <c r="R96" i="1"/>
  <c r="O44" i="1"/>
  <c r="O11" i="1"/>
  <c r="S11" i="1" s="1"/>
  <c r="R31" i="1"/>
  <c r="Q45" i="1"/>
  <c r="P103" i="1"/>
  <c r="R77" i="1"/>
  <c r="P46" i="1"/>
  <c r="R20" i="1"/>
  <c r="R19" i="1"/>
  <c r="O16" i="1"/>
  <c r="S16" i="1" s="1"/>
  <c r="Q48" i="1"/>
  <c r="O56" i="1"/>
  <c r="Q96" i="1"/>
  <c r="Q28" i="1"/>
  <c r="O99" i="1"/>
  <c r="Q58" i="1"/>
  <c r="P52" i="1"/>
  <c r="O83" i="1"/>
  <c r="Q4" i="1"/>
  <c r="R28" i="1"/>
  <c r="R84" i="1"/>
  <c r="R45" i="1"/>
  <c r="P97" i="1"/>
  <c r="O88" i="1"/>
  <c r="P48" i="1"/>
  <c r="P84" i="1"/>
  <c r="P76" i="1"/>
  <c r="P57" i="1"/>
  <c r="O55" i="1"/>
  <c r="R82" i="1"/>
  <c r="Q30" i="1"/>
  <c r="O75" i="1"/>
  <c r="O24" i="1"/>
  <c r="S24" i="1" s="1"/>
  <c r="Q24" i="1"/>
  <c r="Q5" i="1"/>
  <c r="P78" i="1"/>
  <c r="P56" i="1"/>
  <c r="P30" i="1"/>
  <c r="P28" i="1"/>
  <c r="O66" i="1"/>
  <c r="O25" i="1"/>
  <c r="S25" i="1" s="1"/>
  <c r="O21" i="1"/>
  <c r="S21" i="1" s="1"/>
  <c r="Q43" i="1"/>
  <c r="O39" i="1"/>
  <c r="Q102" i="1"/>
  <c r="O64" i="1"/>
  <c r="O54" i="1"/>
  <c r="R106" i="1"/>
  <c r="O96" i="1"/>
  <c r="P95" i="1"/>
  <c r="O10" i="1"/>
  <c r="S10" i="1" s="1"/>
  <c r="O63" i="1"/>
  <c r="R100" i="1"/>
  <c r="R89" i="1"/>
  <c r="P106" i="1"/>
  <c r="Q75" i="1"/>
  <c r="R43" i="1"/>
  <c r="O93" i="1"/>
  <c r="R55" i="1"/>
  <c r="O52" i="1"/>
  <c r="O26" i="1"/>
  <c r="S26" i="1" s="1"/>
  <c r="Q16" i="1"/>
  <c r="R62" i="1"/>
  <c r="P32" i="1"/>
  <c r="O38" i="1"/>
  <c r="R50" i="1"/>
  <c r="R33" i="1"/>
  <c r="R23" i="1"/>
  <c r="O60" i="1"/>
  <c r="R83" i="1"/>
  <c r="O67" i="1"/>
  <c r="R66" i="1"/>
  <c r="R52" i="1"/>
  <c r="Q88" i="1"/>
  <c r="P61" i="1"/>
  <c r="P87" i="1"/>
  <c r="R103" i="1"/>
  <c r="P64" i="1"/>
  <c r="P15" i="1"/>
  <c r="P3" i="1"/>
  <c r="P74" i="1"/>
  <c r="Q44" i="1"/>
  <c r="O82" i="1"/>
  <c r="Q61" i="1"/>
  <c r="Q19" i="1"/>
  <c r="P82" i="1"/>
  <c r="O41" i="1"/>
  <c r="P59" i="1"/>
  <c r="Q33" i="1"/>
  <c r="Q55" i="1"/>
  <c r="R98" i="1"/>
  <c r="Q86" i="1"/>
  <c r="O20" i="1"/>
  <c r="S20" i="1" s="1"/>
  <c r="O23" i="1"/>
  <c r="S23" i="1" s="1"/>
  <c r="O47" i="1"/>
  <c r="O72" i="1"/>
  <c r="O13" i="1"/>
  <c r="S13" i="1" s="1"/>
  <c r="O76" i="1"/>
  <c r="O98" i="1"/>
  <c r="Q65" i="1"/>
  <c r="R65" i="1"/>
  <c r="O73" i="1"/>
  <c r="Q81" i="1"/>
  <c r="P54" i="1"/>
  <c r="O94" i="1"/>
  <c r="Q37" i="1"/>
  <c r="R59" i="1"/>
  <c r="R91" i="1"/>
  <c r="O91" i="1"/>
  <c r="O14" i="1"/>
  <c r="S14" i="1" s="1"/>
  <c r="Q32" i="1"/>
  <c r="P83" i="1"/>
  <c r="Q56" i="1"/>
  <c r="Q84" i="1"/>
  <c r="P89" i="1"/>
  <c r="Q106" i="1"/>
  <c r="O86" i="1"/>
  <c r="Q100" i="1"/>
  <c r="Q40" i="1"/>
  <c r="O33" i="1"/>
  <c r="S33" i="1" s="1"/>
  <c r="Q27" i="1"/>
  <c r="Q60" i="1"/>
  <c r="Q92" i="1"/>
  <c r="R60" i="1"/>
  <c r="Q62" i="1"/>
  <c r="R8" i="1"/>
  <c r="R15" i="1"/>
  <c r="Q18" i="1"/>
  <c r="Q85" i="1"/>
  <c r="O3" i="1"/>
  <c r="S3" i="1" s="1"/>
  <c r="O58" i="1"/>
  <c r="R46" i="1"/>
  <c r="P92" i="1"/>
  <c r="P101" i="1"/>
  <c r="P27" i="1"/>
  <c r="P77" i="1"/>
  <c r="P62" i="1"/>
  <c r="R51" i="1"/>
  <c r="R93" i="1"/>
  <c r="O8" i="1"/>
  <c r="S8" i="1" s="1"/>
  <c r="Q35" i="1"/>
  <c r="R73" i="1"/>
  <c r="P38" i="1"/>
</calcChain>
</file>

<file path=xl/comments1.xml><?xml version="1.0" encoding="utf-8"?>
<comments xmlns="http://schemas.openxmlformats.org/spreadsheetml/2006/main">
  <authors>
    <author>Breno Oliveira</author>
  </authors>
  <commentList>
    <comment ref="C3" authorId="0" shapeId="0">
      <text>
        <r>
          <rPr>
            <b/>
            <sz val="9"/>
            <color indexed="81"/>
            <rFont val="Segoe UI"/>
            <family val="2"/>
          </rPr>
          <t>Breno Oliveira:</t>
        </r>
        <r>
          <rPr>
            <sz val="9"/>
            <color indexed="81"/>
            <rFont val="Segoe UI"/>
            <family val="2"/>
          </rPr>
          <t xml:space="preserve">
Média</t>
        </r>
      </text>
    </comment>
    <comment ref="D3" authorId="0" shapeId="0">
      <text>
        <r>
          <rPr>
            <b/>
            <sz val="9"/>
            <color indexed="81"/>
            <rFont val="Segoe UI"/>
            <family val="2"/>
          </rPr>
          <t>Breno Oliveira:</t>
        </r>
        <r>
          <rPr>
            <sz val="9"/>
            <color indexed="81"/>
            <rFont val="Segoe UI"/>
            <family val="2"/>
          </rPr>
          <t xml:space="preserve">
Desvio Padrão</t>
        </r>
      </text>
    </comment>
    <comment ref="E3" authorId="0" shapeId="0">
      <text>
        <r>
          <rPr>
            <b/>
            <sz val="9"/>
            <color indexed="81"/>
            <rFont val="Segoe UI"/>
            <family val="2"/>
          </rPr>
          <t>Breno Oliveira:</t>
        </r>
        <r>
          <rPr>
            <sz val="9"/>
            <color indexed="81"/>
            <rFont val="Segoe UI"/>
            <family val="2"/>
          </rPr>
          <t xml:space="preserve">
Média</t>
        </r>
      </text>
    </comment>
    <comment ref="F3" authorId="0" shapeId="0">
      <text>
        <r>
          <rPr>
            <b/>
            <sz val="9"/>
            <color indexed="81"/>
            <rFont val="Segoe UI"/>
            <family val="2"/>
          </rPr>
          <t>Breno Oliveira:</t>
        </r>
        <r>
          <rPr>
            <sz val="9"/>
            <color indexed="81"/>
            <rFont val="Segoe UI"/>
            <family val="2"/>
          </rPr>
          <t xml:space="preserve">
Desvio Padrão</t>
        </r>
      </text>
    </comment>
    <comment ref="G3" authorId="0" shapeId="0">
      <text>
        <r>
          <rPr>
            <b/>
            <sz val="9"/>
            <color indexed="81"/>
            <rFont val="Segoe UI"/>
            <family val="2"/>
          </rPr>
          <t>Breno Oliveira:</t>
        </r>
        <r>
          <rPr>
            <sz val="9"/>
            <color indexed="81"/>
            <rFont val="Segoe UI"/>
            <family val="2"/>
          </rPr>
          <t xml:space="preserve">
Média</t>
        </r>
      </text>
    </comment>
    <comment ref="H3" authorId="0" shapeId="0">
      <text>
        <r>
          <rPr>
            <b/>
            <sz val="9"/>
            <color indexed="81"/>
            <rFont val="Segoe UI"/>
            <family val="2"/>
          </rPr>
          <t>Breno Oliveira:</t>
        </r>
        <r>
          <rPr>
            <sz val="9"/>
            <color indexed="81"/>
            <rFont val="Segoe UI"/>
            <family val="2"/>
          </rPr>
          <t xml:space="preserve">
Desvio Padrão</t>
        </r>
      </text>
    </comment>
  </commentList>
</comments>
</file>

<file path=xl/sharedStrings.xml><?xml version="1.0" encoding="utf-8"?>
<sst xmlns="http://schemas.openxmlformats.org/spreadsheetml/2006/main" count="871" uniqueCount="133">
  <si>
    <t>5.1</t>
  </si>
  <si>
    <t>3.5</t>
  </si>
  <si>
    <t>1.4</t>
  </si>
  <si>
    <t>0.2</t>
  </si>
  <si>
    <t>Iris-setosa</t>
  </si>
  <si>
    <t>4.9</t>
  </si>
  <si>
    <t>3.0</t>
  </si>
  <si>
    <t>4.7</t>
  </si>
  <si>
    <t>3.2</t>
  </si>
  <si>
    <t>1.3</t>
  </si>
  <si>
    <t>4.6</t>
  </si>
  <si>
    <t>3.1</t>
  </si>
  <si>
    <t>1.5</t>
  </si>
  <si>
    <t>5.0</t>
  </si>
  <si>
    <t>3.6</t>
  </si>
  <si>
    <t>5.4</t>
  </si>
  <si>
    <t>3.9</t>
  </si>
  <si>
    <t>1.7</t>
  </si>
  <si>
    <t>0.4</t>
  </si>
  <si>
    <t>3.4</t>
  </si>
  <si>
    <t>0.3</t>
  </si>
  <si>
    <t>4.4</t>
  </si>
  <si>
    <t>2.9</t>
  </si>
  <si>
    <t>0.1</t>
  </si>
  <si>
    <t>3.7</t>
  </si>
  <si>
    <t>4.8</t>
  </si>
  <si>
    <t>1.6</t>
  </si>
  <si>
    <t>4.3</t>
  </si>
  <si>
    <t>1.1</t>
  </si>
  <si>
    <t>5.8</t>
  </si>
  <si>
    <t>4.0</t>
  </si>
  <si>
    <t>1.2</t>
  </si>
  <si>
    <t>5.7</t>
  </si>
  <si>
    <t>3.8</t>
  </si>
  <si>
    <t>1.0</t>
  </si>
  <si>
    <t>3.3</t>
  </si>
  <si>
    <t>0.5</t>
  </si>
  <si>
    <t>1.9</t>
  </si>
  <si>
    <t>5.2</t>
  </si>
  <si>
    <t>4.1</t>
  </si>
  <si>
    <t>5.5</t>
  </si>
  <si>
    <t>4.2</t>
  </si>
  <si>
    <t>4.5</t>
  </si>
  <si>
    <t>2.3</t>
  </si>
  <si>
    <t>0.6</t>
  </si>
  <si>
    <t>5.3</t>
  </si>
  <si>
    <t>7.0</t>
  </si>
  <si>
    <t>Iris-versicolor</t>
  </si>
  <si>
    <t>6.4</t>
  </si>
  <si>
    <t>6.9</t>
  </si>
  <si>
    <t>6.5</t>
  </si>
  <si>
    <t>2.8</t>
  </si>
  <si>
    <t>6.3</t>
  </si>
  <si>
    <t>2.4</t>
  </si>
  <si>
    <t>6.6</t>
  </si>
  <si>
    <t>2.7</t>
  </si>
  <si>
    <t>2.0</t>
  </si>
  <si>
    <t>5.9</t>
  </si>
  <si>
    <t>6.0</t>
  </si>
  <si>
    <t>2.2</t>
  </si>
  <si>
    <t>6.1</t>
  </si>
  <si>
    <t>5.6</t>
  </si>
  <si>
    <t>6.7</t>
  </si>
  <si>
    <t>6.2</t>
  </si>
  <si>
    <t>2.5</t>
  </si>
  <si>
    <t>1.8</t>
  </si>
  <si>
    <t>6.8</t>
  </si>
  <si>
    <t>2.6</t>
  </si>
  <si>
    <t>Iris-virginica</t>
  </si>
  <si>
    <t>7.1</t>
  </si>
  <si>
    <t>2.1</t>
  </si>
  <si>
    <t>7.6</t>
  </si>
  <si>
    <t>7.3</t>
  </si>
  <si>
    <t>7.2</t>
  </si>
  <si>
    <t>7.7</t>
  </si>
  <si>
    <t>7.4</t>
  </si>
  <si>
    <t>7.9</t>
  </si>
  <si>
    <t>SL</t>
  </si>
  <si>
    <t>SW</t>
  </si>
  <si>
    <t>PL</t>
  </si>
  <si>
    <t>PW</t>
  </si>
  <si>
    <t>C</t>
  </si>
  <si>
    <t>URNA</t>
  </si>
  <si>
    <t>QT. BOLAS</t>
  </si>
  <si>
    <t>BRANCAS</t>
  </si>
  <si>
    <t>TIPO</t>
  </si>
  <si>
    <t>C1</t>
  </si>
  <si>
    <t>C2</t>
  </si>
  <si>
    <t>C3</t>
  </si>
  <si>
    <t>Prob. De ser Urna</t>
  </si>
  <si>
    <t>Prob. De ser Branca</t>
  </si>
  <si>
    <t>Prob. De ser urna e branca</t>
  </si>
  <si>
    <t>Prob. De ser Urna 3 e branca</t>
  </si>
  <si>
    <t>P(B)</t>
  </si>
  <si>
    <t>P(B|C)</t>
  </si>
  <si>
    <t>P(C)</t>
  </si>
  <si>
    <t>P(C|B)</t>
  </si>
  <si>
    <t>Prob (Branca) = Prob. (caixa) * Prob (Branca|Caixa)</t>
  </si>
  <si>
    <t>P(B) = P(C)P(B|C)</t>
  </si>
  <si>
    <t>p(SL | Ci)</t>
  </si>
  <si>
    <t xml:space="preserve"> p(SW | Ci)</t>
  </si>
  <si>
    <t xml:space="preserve"> p(PL | Ci)</t>
  </si>
  <si>
    <t>SL (2)</t>
  </si>
  <si>
    <t>SW(2)</t>
  </si>
  <si>
    <t>PL(2)</t>
  </si>
  <si>
    <t>PW(2)</t>
  </si>
  <si>
    <t xml:space="preserve">p(C) </t>
  </si>
  <si>
    <t>p(SL)</t>
  </si>
  <si>
    <t>p(SW)</t>
  </si>
  <si>
    <t>p(PL)</t>
  </si>
  <si>
    <t>p(Ci | SL, SW, PL, PW)</t>
  </si>
  <si>
    <t>p(SL, SW, PL, PW |C)</t>
  </si>
  <si>
    <t xml:space="preserve"> p(PW |Ci)</t>
  </si>
  <si>
    <t>p(PW)</t>
  </si>
  <si>
    <t>MÍN.</t>
  </si>
  <si>
    <t>MÁX</t>
  </si>
  <si>
    <t>D</t>
  </si>
  <si>
    <t>MÉD</t>
  </si>
  <si>
    <t>DESVP</t>
  </si>
  <si>
    <t>µ</t>
  </si>
  <si>
    <t>σ</t>
  </si>
  <si>
    <t>ORDEM</t>
  </si>
  <si>
    <t>termo</t>
  </si>
  <si>
    <t>potencia</t>
  </si>
  <si>
    <t>result</t>
  </si>
  <si>
    <t>termo:</t>
  </si>
  <si>
    <t>COLUNA 02 = 1 / (desvp * (Raiz (2*PI))</t>
  </si>
  <si>
    <t>Potencia</t>
  </si>
  <si>
    <t>COLUNA 03 = -1/5</t>
  </si>
  <si>
    <t>COLUNA 04 = ((valor - média) / desvp) ^2</t>
  </si>
  <si>
    <t>COLUNA 05 = CL03 * CL04</t>
  </si>
  <si>
    <t>Result</t>
  </si>
  <si>
    <t>COLUNA 06 = COL01 * EXP(COL04)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</si>
</sst>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0.0%"/>
    <numFmt numFmtId="165" formatCode="0.0000%"/>
    <numFmt numFmtId="166" formatCode="0.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_-* #,##0.00000_-;\-* #,##0.00000_-;_-* &quot;-&quot;??_-;_-@_-"/>
    <numFmt numFmtId="171" formatCode="_-* #,##0.000_-;\-* #,##0.000_-;_-* &quot;-&quot;???_-;_-@_-"/>
    <numFmt numFmtId="172" formatCode="0.0000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11"/>
      <color theme="1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 style="thin">
        <color indexed="64"/>
      </bottom>
      <diagonal/>
    </border>
    <border>
      <left style="thin">
        <color theme="4"/>
      </left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9" fontId="19" fillId="0" borderId="0" xfId="1" applyFont="1" applyAlignment="1">
      <alignment horizontal="center"/>
    </xf>
    <xf numFmtId="9" fontId="19" fillId="0" borderId="0" xfId="1" applyFont="1"/>
    <xf numFmtId="9" fontId="19" fillId="0" borderId="0" xfId="0" applyNumberFormat="1" applyFont="1"/>
    <xf numFmtId="164" fontId="19" fillId="33" borderId="0" xfId="0" applyNumberFormat="1" applyFont="1" applyFill="1"/>
    <xf numFmtId="0" fontId="18" fillId="35" borderId="10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18" fillId="38" borderId="10" xfId="0" applyFont="1" applyFill="1" applyBorder="1" applyAlignment="1">
      <alignment horizontal="center"/>
    </xf>
    <xf numFmtId="9" fontId="21" fillId="0" borderId="0" xfId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4" fontId="19" fillId="0" borderId="0" xfId="1" applyNumberFormat="1" applyFont="1" applyAlignment="1">
      <alignment horizontal="center"/>
    </xf>
    <xf numFmtId="0" fontId="19" fillId="0" borderId="11" xfId="0" applyFont="1" applyBorder="1"/>
    <xf numFmtId="0" fontId="19" fillId="0" borderId="0" xfId="0" applyFont="1" applyBorder="1"/>
    <xf numFmtId="166" fontId="20" fillId="34" borderId="0" xfId="0" applyNumberFormat="1" applyFont="1" applyFill="1" applyAlignment="1">
      <alignment horizontal="center"/>
    </xf>
    <xf numFmtId="166" fontId="19" fillId="0" borderId="11" xfId="0" applyNumberFormat="1" applyFont="1" applyBorder="1" applyAlignment="1">
      <alignment horizontal="center"/>
    </xf>
    <xf numFmtId="166" fontId="19" fillId="0" borderId="0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3" xfId="0" applyFont="1" applyBorder="1"/>
    <xf numFmtId="166" fontId="19" fillId="0" borderId="13" xfId="0" applyNumberFormat="1" applyFont="1" applyBorder="1" applyAlignment="1">
      <alignment horizontal="center"/>
    </xf>
    <xf numFmtId="166" fontId="19" fillId="0" borderId="14" xfId="0" applyNumberFormat="1" applyFont="1" applyBorder="1" applyAlignment="1">
      <alignment horizontal="center"/>
    </xf>
    <xf numFmtId="0" fontId="19" fillId="0" borderId="15" xfId="0" applyFont="1" applyBorder="1" applyAlignment="1">
      <alignment horizontal="left"/>
    </xf>
    <xf numFmtId="166" fontId="19" fillId="0" borderId="16" xfId="0" applyNumberFormat="1" applyFont="1" applyBorder="1" applyAlignment="1">
      <alignment horizontal="center"/>
    </xf>
    <xf numFmtId="0" fontId="19" fillId="0" borderId="17" xfId="0" applyFont="1" applyBorder="1" applyAlignment="1">
      <alignment horizontal="left"/>
    </xf>
    <xf numFmtId="0" fontId="19" fillId="0" borderId="18" xfId="0" applyFont="1" applyBorder="1"/>
    <xf numFmtId="167" fontId="19" fillId="0" borderId="18" xfId="0" applyNumberFormat="1" applyFont="1" applyBorder="1" applyAlignment="1">
      <alignment horizontal="center"/>
    </xf>
    <xf numFmtId="167" fontId="19" fillId="0" borderId="19" xfId="0" applyNumberFormat="1" applyFont="1" applyBorder="1" applyAlignment="1">
      <alignment horizontal="center"/>
    </xf>
    <xf numFmtId="0" fontId="22" fillId="35" borderId="20" xfId="0" applyFont="1" applyFill="1" applyBorder="1" applyAlignment="1">
      <alignment horizontal="center"/>
    </xf>
    <xf numFmtId="0" fontId="22" fillId="35" borderId="21" xfId="0" applyFont="1" applyFill="1" applyBorder="1" applyAlignment="1">
      <alignment horizontal="center"/>
    </xf>
    <xf numFmtId="0" fontId="23" fillId="35" borderId="21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19" fillId="0" borderId="23" xfId="0" applyFont="1" applyBorder="1" applyAlignment="1">
      <alignment horizontal="left"/>
    </xf>
    <xf numFmtId="166" fontId="19" fillId="0" borderId="24" xfId="0" applyNumberFormat="1" applyFont="1" applyBorder="1" applyAlignment="1">
      <alignment horizontal="center"/>
    </xf>
    <xf numFmtId="0" fontId="24" fillId="34" borderId="26" xfId="0" applyFont="1" applyFill="1" applyBorder="1" applyAlignment="1">
      <alignment horizontal="center"/>
    </xf>
    <xf numFmtId="0" fontId="24" fillId="34" borderId="27" xfId="0" applyFont="1" applyFill="1" applyBorder="1" applyAlignment="1">
      <alignment horizontal="center"/>
    </xf>
    <xf numFmtId="0" fontId="24" fillId="34" borderId="28" xfId="0" applyFont="1" applyFill="1" applyBorder="1" applyAlignment="1">
      <alignment horizontal="center"/>
    </xf>
    <xf numFmtId="0" fontId="24" fillId="34" borderId="29" xfId="0" applyFont="1" applyFill="1" applyBorder="1" applyAlignment="1">
      <alignment horizontal="center"/>
    </xf>
    <xf numFmtId="168" fontId="0" fillId="0" borderId="0" xfId="43" applyNumberFormat="1" applyFont="1" applyBorder="1" applyAlignment="1">
      <alignment horizontal="center"/>
    </xf>
    <xf numFmtId="168" fontId="0" fillId="0" borderId="10" xfId="43" applyNumberFormat="1" applyFont="1" applyBorder="1" applyAlignment="1">
      <alignment horizontal="center"/>
    </xf>
    <xf numFmtId="169" fontId="0" fillId="0" borderId="31" xfId="43" applyNumberFormat="1" applyFont="1" applyBorder="1"/>
    <xf numFmtId="169" fontId="0" fillId="0" borderId="32" xfId="43" applyNumberFormat="1" applyFont="1" applyBorder="1"/>
    <xf numFmtId="169" fontId="0" fillId="0" borderId="0" xfId="43" applyNumberFormat="1" applyFont="1" applyBorder="1"/>
    <xf numFmtId="169" fontId="0" fillId="0" borderId="10" xfId="43" applyNumberFormat="1" applyFont="1" applyBorder="1"/>
    <xf numFmtId="0" fontId="0" fillId="33" borderId="25" xfId="0" applyFont="1" applyFill="1" applyBorder="1"/>
    <xf numFmtId="0" fontId="0" fillId="0" borderId="0" xfId="0" applyFont="1"/>
    <xf numFmtId="0" fontId="0" fillId="34" borderId="30" xfId="0" applyFont="1" applyFill="1" applyBorder="1"/>
    <xf numFmtId="0" fontId="24" fillId="34" borderId="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7" fillId="33" borderId="25" xfId="0" applyFont="1" applyFill="1" applyBorder="1" applyAlignment="1">
      <alignment horizontal="center"/>
    </xf>
    <xf numFmtId="0" fontId="17" fillId="33" borderId="26" xfId="0" applyFont="1" applyFill="1" applyBorder="1" applyAlignment="1">
      <alignment horizontal="center"/>
    </xf>
    <xf numFmtId="0" fontId="17" fillId="33" borderId="27" xfId="0" applyFont="1" applyFill="1" applyBorder="1" applyAlignment="1">
      <alignment horizontal="center"/>
    </xf>
    <xf numFmtId="170" fontId="0" fillId="0" borderId="0" xfId="43" applyNumberFormat="1" applyFont="1"/>
    <xf numFmtId="0" fontId="27" fillId="39" borderId="25" xfId="0" applyFont="1" applyFill="1" applyBorder="1" applyAlignment="1">
      <alignment horizontal="center"/>
    </xf>
    <xf numFmtId="0" fontId="24" fillId="40" borderId="0" xfId="0" applyFont="1" applyFill="1" applyBorder="1" applyAlignment="1">
      <alignment horizontal="center"/>
    </xf>
    <xf numFmtId="0" fontId="16" fillId="39" borderId="26" xfId="0" applyFont="1" applyFill="1" applyBorder="1" applyAlignment="1">
      <alignment horizontal="center"/>
    </xf>
    <xf numFmtId="0" fontId="16" fillId="39" borderId="2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9" fontId="0" fillId="0" borderId="0" xfId="43" applyNumberFormat="1" applyFont="1" applyAlignment="1">
      <alignment horizontal="center"/>
    </xf>
    <xf numFmtId="171" fontId="0" fillId="0" borderId="0" xfId="0" applyNumberFormat="1" applyFont="1" applyAlignment="1">
      <alignment horizontal="center"/>
    </xf>
    <xf numFmtId="0" fontId="16" fillId="0" borderId="0" xfId="0" applyFont="1"/>
    <xf numFmtId="172" fontId="21" fillId="0" borderId="0" xfId="0" applyNumberFormat="1" applyFont="1" applyAlignment="1">
      <alignment horizontal="center" vertical="center"/>
    </xf>
    <xf numFmtId="0" fontId="17" fillId="33" borderId="26" xfId="0" applyFont="1" applyFill="1" applyBorder="1" applyAlignment="1">
      <alignment horizontal="center"/>
    </xf>
    <xf numFmtId="0" fontId="17" fillId="33" borderId="27" xfId="0" applyFont="1" applyFill="1" applyBorder="1" applyAlignment="1">
      <alignment horizontal="center"/>
    </xf>
    <xf numFmtId="0" fontId="16" fillId="39" borderId="26" xfId="0" applyFont="1" applyFill="1" applyBorder="1" applyAlignment="1">
      <alignment horizontal="center"/>
    </xf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Incorreto" xfId="8" builtinId="27" customBuiltin="1"/>
    <cellStyle name="Neutra" xfId="9" builtinId="28" customBuiltin="1"/>
    <cellStyle name="Normal" xfId="0" builtinId="0"/>
    <cellStyle name="Nota" xfId="16" builtinId="10" customBuiltin="1"/>
    <cellStyle name="Porcentagem" xfId="1" builtinId="5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  <cellStyle name="Vírgula" xfId="43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ANLS_Treinanento!$K$2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ANLS_Treinanento!$K$3:$K$13</c:f>
              <c:numCache>
                <c:formatCode>_-* #,##0.00000_-;\-* #,##0.00000_-;_-* "-"??_-;_-@_-</c:formatCode>
                <c:ptCount val="11"/>
                <c:pt idx="0">
                  <c:v>9.153264504990077E-43</c:v>
                </c:pt>
                <c:pt idx="1">
                  <c:v>9.7334116286655663E-28</c:v>
                </c:pt>
                <c:pt idx="2">
                  <c:v>5.1200177543953566E-16</c:v>
                </c:pt>
                <c:pt idx="3">
                  <c:v>1.3322788784607219E-7</c:v>
                </c:pt>
                <c:pt idx="4">
                  <c:v>1.7148894068879622E-2</c:v>
                </c:pt>
                <c:pt idx="5">
                  <c:v>1.0919289779837833</c:v>
                </c:pt>
                <c:pt idx="6">
                  <c:v>3.4392992468676678E-2</c:v>
                </c:pt>
                <c:pt idx="7">
                  <c:v>5.3587418580604585E-7</c:v>
                </c:pt>
                <c:pt idx="8">
                  <c:v>4.1302183111332458E-15</c:v>
                </c:pt>
                <c:pt idx="9">
                  <c:v>1.5747096103595493E-26</c:v>
                </c:pt>
                <c:pt idx="10">
                  <c:v>2.969923393411066E-41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F3-4542-8191-B5657EA893B8}"/>
            </c:ext>
          </c:extLst>
        </c:ser>
        <c:ser>
          <c:idx val="2"/>
          <c:order val="1"/>
          <c:tx>
            <c:strRef>
              <c:f>ANLS_Treinanento!$L$2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ANLS_Treinanento!$L$3:$L$13</c:f>
              <c:numCache>
                <c:formatCode>_-* #,##0.00000_-;\-* #,##0.00000_-;_-* "-"??_-;_-@_-</c:formatCode>
                <c:ptCount val="11"/>
                <c:pt idx="0">
                  <c:v>2.2839868065772518E-28</c:v>
                </c:pt>
                <c:pt idx="1">
                  <c:v>5.689902302315982E-20</c:v>
                </c:pt>
                <c:pt idx="2">
                  <c:v>4.2390764883431321E-13</c:v>
                </c:pt>
                <c:pt idx="3">
                  <c:v>9.4448033769211319E-8</c:v>
                </c:pt>
                <c:pt idx="4">
                  <c:v>6.293175080146089E-4</c:v>
                </c:pt>
                <c:pt idx="5">
                  <c:v>0.12540126924558198</c:v>
                </c:pt>
                <c:pt idx="6">
                  <c:v>0.7472901794835104</c:v>
                </c:pt>
                <c:pt idx="7">
                  <c:v>0.13317780191966949</c:v>
                </c:pt>
                <c:pt idx="8">
                  <c:v>7.0978960564152397E-4</c:v>
                </c:pt>
                <c:pt idx="9">
                  <c:v>1.1313126738254791E-7</c:v>
                </c:pt>
                <c:pt idx="10">
                  <c:v>5.3925091987878536E-13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4F3-4542-8191-B5657EA893B8}"/>
            </c:ext>
          </c:extLst>
        </c:ser>
        <c:ser>
          <c:idx val="3"/>
          <c:order val="2"/>
          <c:tx>
            <c:strRef>
              <c:f>ANLS_Treinanento!$M$2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ANLS_Treinanento!$M$3:$M$13</c:f>
              <c:numCache>
                <c:formatCode>_-* #,##0.00000_-;\-* #,##0.00000_-;_-* "-"??_-;_-@_-</c:formatCode>
                <c:ptCount val="11"/>
                <c:pt idx="0">
                  <c:v>1.3482108939878124E-20</c:v>
                </c:pt>
                <c:pt idx="1">
                  <c:v>4.1125927328749092E-15</c:v>
                </c:pt>
                <c:pt idx="2">
                  <c:v>1.5919085245288425E-10</c:v>
                </c:pt>
                <c:pt idx="3">
                  <c:v>7.8192490466576028E-7</c:v>
                </c:pt>
                <c:pt idx="4">
                  <c:v>4.8736744524352456E-4</c:v>
                </c:pt>
                <c:pt idx="5">
                  <c:v>3.854717179870526E-2</c:v>
                </c:pt>
                <c:pt idx="6">
                  <c:v>0.38687712831795201</c:v>
                </c:pt>
                <c:pt idx="7">
                  <c:v>0.49271765546313856</c:v>
                </c:pt>
                <c:pt idx="8">
                  <c:v>7.9628351787455476E-2</c:v>
                </c:pt>
                <c:pt idx="9">
                  <c:v>1.6329837430931853E-3</c:v>
                </c:pt>
                <c:pt idx="10">
                  <c:v>4.2495263730283862E-6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4F3-4542-8191-B5657EA8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9191312"/>
        <c:axId val="375564944"/>
      </c:lineChart>
      <c:catAx>
        <c:axId val="379191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564944"/>
        <c:crosses val="autoZero"/>
        <c:auto val="1"/>
        <c:lblAlgn val="ctr"/>
        <c:lblOffset val="100"/>
        <c:noMultiLvlLbl val="0"/>
      </c:catAx>
      <c:valAx>
        <c:axId val="375564944"/>
        <c:scaling>
          <c:orientation val="minMax"/>
        </c:scaling>
        <c:delete val="1"/>
        <c:axPos val="l"/>
        <c:numFmt formatCode="_-* #,##0.00000_-;\-* #,##0.00000_-;_-* &quot;-&quot;??_-;_-@_-" sourceLinked="1"/>
        <c:majorTickMark val="none"/>
        <c:minorTickMark val="none"/>
        <c:tickLblPos val="nextTo"/>
        <c:crossAx val="379191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51531058617674"/>
          <c:y val="0.85860591196592229"/>
          <c:w val="0.67696916010498687"/>
          <c:h val="9.4538518511003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ANLS_Treinanento!$K$2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ANLS_Treinanento!$J$18:$J$28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ANLS_Treinanento!$K$18:$K$28</c:f>
              <c:numCache>
                <c:formatCode>_-* #,##0.00000_-;\-* #,##0.00000_-;_-* "-"??_-;_-@_-</c:formatCode>
                <c:ptCount val="11"/>
                <c:pt idx="0">
                  <c:v>2.6714587882955574E-19</c:v>
                </c:pt>
                <c:pt idx="1">
                  <c:v>4.0347075307727477E-10</c:v>
                </c:pt>
                <c:pt idx="2">
                  <c:v>4.9294055359852106E-4</c:v>
                </c:pt>
                <c:pt idx="3">
                  <c:v>0.48718728763651525</c:v>
                </c:pt>
                <c:pt idx="4">
                  <c:v>0.38950788716247664</c:v>
                </c:pt>
                <c:pt idx="5">
                  <c:v>2.519158389856518E-4</c:v>
                </c:pt>
                <c:pt idx="6">
                  <c:v>1.3179945118061845E-10</c:v>
                </c:pt>
                <c:pt idx="7">
                  <c:v>5.578155785070046E-20</c:v>
                </c:pt>
                <c:pt idx="8">
                  <c:v>1.9097942681482185E-32</c:v>
                </c:pt>
                <c:pt idx="9">
                  <c:v>5.289339478963423E-48</c:v>
                </c:pt>
                <c:pt idx="10">
                  <c:v>1.1850459962033814E-66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AF-4237-9B02-068AA9246248}"/>
            </c:ext>
          </c:extLst>
        </c:ser>
        <c:ser>
          <c:idx val="2"/>
          <c:order val="1"/>
          <c:tx>
            <c:strRef>
              <c:f>ANLS_Treinanento!$L$2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ANLS_Treinanento!$J$18:$J$28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ANLS_Treinanento!$L$18:$L$28</c:f>
              <c:numCache>
                <c:formatCode>_-* #,##0.00000_-;\-* #,##0.00000_-;_-* "-"??_-;_-@_-</c:formatCode>
                <c:ptCount val="11"/>
                <c:pt idx="0">
                  <c:v>6.50240178153105E-17</c:v>
                </c:pt>
                <c:pt idx="1">
                  <c:v>2.8283065258182702E-7</c:v>
                </c:pt>
                <c:pt idx="2">
                  <c:v>6.9389050302293503E-2</c:v>
                </c:pt>
                <c:pt idx="3">
                  <c:v>0.9602121671808681</c:v>
                </c:pt>
                <c:pt idx="4">
                  <c:v>7.4947173575050222E-4</c:v>
                </c:pt>
                <c:pt idx="5">
                  <c:v>3.2995529874598095E-11</c:v>
                </c:pt>
                <c:pt idx="6">
                  <c:v>8.1934488749249821E-23</c:v>
                </c:pt>
                <c:pt idx="7">
                  <c:v>1.1475990565456759E-38</c:v>
                </c:pt>
                <c:pt idx="8">
                  <c:v>9.0662023974185338E-59</c:v>
                </c:pt>
                <c:pt idx="9">
                  <c:v>4.0399168929780336E-83</c:v>
                </c:pt>
                <c:pt idx="10">
                  <c:v>1.0153861735537633E-111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AF-4237-9B02-068AA9246248}"/>
            </c:ext>
          </c:extLst>
        </c:ser>
        <c:ser>
          <c:idx val="3"/>
          <c:order val="2"/>
          <c:tx>
            <c:strRef>
              <c:f>ANLS_Treinanento!$M$2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ANLS_Treinanento!$J$18:$J$28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ANLS_Treinanento!$M$18:$M$28</c:f>
              <c:numCache>
                <c:formatCode>_-* #,##0.00000_-;\-* #,##0.00000_-;_-* "-"??_-;_-@_-</c:formatCode>
                <c:ptCount val="11"/>
                <c:pt idx="0">
                  <c:v>5.6597402143224656E-16</c:v>
                </c:pt>
                <c:pt idx="1">
                  <c:v>2.5114573942696731E-7</c:v>
                </c:pt>
                <c:pt idx="2">
                  <c:v>3.1549685723889047E-2</c:v>
                </c:pt>
                <c:pt idx="3">
                  <c:v>1.1220292142554429</c:v>
                </c:pt>
                <c:pt idx="4">
                  <c:v>1.1296741653115581E-2</c:v>
                </c:pt>
                <c:pt idx="5">
                  <c:v>3.2198981449532971E-8</c:v>
                </c:pt>
                <c:pt idx="6">
                  <c:v>2.5981904111663236E-17</c:v>
                </c:pt>
                <c:pt idx="7">
                  <c:v>5.9352596420266811E-30</c:v>
                </c:pt>
                <c:pt idx="8">
                  <c:v>3.8383835872941073E-46</c:v>
                </c:pt>
                <c:pt idx="9">
                  <c:v>7.0274364968919672E-66</c:v>
                </c:pt>
                <c:pt idx="10">
                  <c:v>3.6423811590800092E-89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AF-4237-9B02-068AA9246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9191312"/>
        <c:axId val="375564944"/>
      </c:lineChart>
      <c:catAx>
        <c:axId val="3791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564944"/>
        <c:crosses val="autoZero"/>
        <c:auto val="1"/>
        <c:lblAlgn val="ctr"/>
        <c:lblOffset val="100"/>
        <c:noMultiLvlLbl val="0"/>
      </c:catAx>
      <c:valAx>
        <c:axId val="375564944"/>
        <c:scaling>
          <c:orientation val="minMax"/>
        </c:scaling>
        <c:delete val="1"/>
        <c:axPos val="l"/>
        <c:numFmt formatCode="_-* #,##0.00000_-;\-* #,##0.00000_-;_-* &quot;-&quot;??_-;_-@_-" sourceLinked="1"/>
        <c:majorTickMark val="none"/>
        <c:minorTickMark val="none"/>
        <c:tickLblPos val="nextTo"/>
        <c:crossAx val="379191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51531058617674"/>
          <c:y val="0.85860591196592229"/>
          <c:w val="0.67696916010498687"/>
          <c:h val="9.4538518511003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ANLS_Treinanento!$K$2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ANLS_Treinanento!$J$34:$J$44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ANLS_Treinanento!$K$34:$K$44</c:f>
              <c:numCache>
                <c:formatCode>_-* #,##0.00000_-;\-* #,##0.00000_-;_-* "-"??_-;_-@_-</c:formatCode>
                <c:ptCount val="11"/>
                <c:pt idx="0">
                  <c:v>3.935462696674076E-16</c:v>
                </c:pt>
                <c:pt idx="1">
                  <c:v>5.2101866551804481E-2</c:v>
                </c:pt>
                <c:pt idx="2">
                  <c:v>2.4351035547380932E-2</c:v>
                </c:pt>
                <c:pt idx="3">
                  <c:v>4.0177994740603174E-17</c:v>
                </c:pt>
                <c:pt idx="4">
                  <c:v>2.3402688442137735E-46</c:v>
                </c:pt>
                <c:pt idx="5">
                  <c:v>4.8122692089709029E-90</c:v>
                </c:pt>
                <c:pt idx="6">
                  <c:v>3.4933391333354821E-148</c:v>
                </c:pt>
                <c:pt idx="7">
                  <c:v>8.9523747508544195E-221</c:v>
                </c:pt>
                <c:pt idx="8">
                  <c:v>8.0992056944157163E-308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DB2-4B71-A913-22842B3CB002}"/>
            </c:ext>
          </c:extLst>
        </c:ser>
        <c:ser>
          <c:idx val="2"/>
          <c:order val="1"/>
          <c:tx>
            <c:strRef>
              <c:f>ANLS_Treinanento!$L$2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ANLS_Treinanento!$J$34:$J$44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ANLS_Treinanento!$L$34:$L$44</c:f>
              <c:numCache>
                <c:formatCode>_-* #,##0.00000_-;\-* #,##0.00000_-;_-* "-"??_-;_-@_-</c:formatCode>
                <c:ptCount val="11"/>
                <c:pt idx="0">
                  <c:v>7.1011984156287531E-19</c:v>
                </c:pt>
                <c:pt idx="1">
                  <c:v>1.816805970897894E-11</c:v>
                </c:pt>
                <c:pt idx="2">
                  <c:v>5.3103020052440558E-6</c:v>
                </c:pt>
                <c:pt idx="3">
                  <c:v>1.773224259874746E-2</c:v>
                </c:pt>
                <c:pt idx="4">
                  <c:v>0.676459622903826</c:v>
                </c:pt>
                <c:pt idx="5">
                  <c:v>0.29481791146731734</c:v>
                </c:pt>
                <c:pt idx="6">
                  <c:v>1.4679106541839811E-3</c:v>
                </c:pt>
                <c:pt idx="7">
                  <c:v>8.349859181397661E-8</c:v>
                </c:pt>
                <c:pt idx="8">
                  <c:v>5.4261581959020752E-14</c:v>
                </c:pt>
                <c:pt idx="9">
                  <c:v>4.0284643281614435E-22</c:v>
                </c:pt>
                <c:pt idx="10">
                  <c:v>3.4168063441029273E-32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DB2-4B71-A913-22842B3CB002}"/>
            </c:ext>
          </c:extLst>
        </c:ser>
        <c:ser>
          <c:idx val="3"/>
          <c:order val="2"/>
          <c:tx>
            <c:strRef>
              <c:f>ANLS_Treinanento!$M$2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ANLS_Treinanento!$J$34:$J$44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ANLS_Treinanento!$M$34:$M$44</c:f>
              <c:numCache>
                <c:formatCode>_-* #,##0.00000_-;\-* #,##0.00000_-;_-* "-"??_-;_-@_-</c:formatCode>
                <c:ptCount val="11"/>
                <c:pt idx="0">
                  <c:v>1.3656622313754983E-19</c:v>
                </c:pt>
                <c:pt idx="1">
                  <c:v>1.5379153077825466E-13</c:v>
                </c:pt>
                <c:pt idx="2">
                  <c:v>1.1425841932905478E-8</c:v>
                </c:pt>
                <c:pt idx="3">
                  <c:v>5.6002920353078135E-5</c:v>
                </c:pt>
                <c:pt idx="4">
                  <c:v>1.8109222647826453E-2</c:v>
                </c:pt>
                <c:pt idx="5">
                  <c:v>0.38632749050547049</c:v>
                </c:pt>
                <c:pt idx="6">
                  <c:v>0.54372348101350487</c:v>
                </c:pt>
                <c:pt idx="7">
                  <c:v>5.0485566662795141E-2</c:v>
                </c:pt>
                <c:pt idx="8">
                  <c:v>3.0925950240715661E-4</c:v>
                </c:pt>
                <c:pt idx="9">
                  <c:v>1.2498144491006463E-7</c:v>
                </c:pt>
                <c:pt idx="10">
                  <c:v>3.3322279331236708E-12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DB2-4B71-A913-22842B3CB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9191312"/>
        <c:axId val="375564944"/>
      </c:lineChart>
      <c:catAx>
        <c:axId val="3791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564944"/>
        <c:crosses val="autoZero"/>
        <c:auto val="1"/>
        <c:lblAlgn val="ctr"/>
        <c:lblOffset val="100"/>
        <c:noMultiLvlLbl val="0"/>
      </c:catAx>
      <c:valAx>
        <c:axId val="375564944"/>
        <c:scaling>
          <c:orientation val="minMax"/>
        </c:scaling>
        <c:delete val="1"/>
        <c:axPos val="l"/>
        <c:numFmt formatCode="_-* #,##0.00000_-;\-* #,##0.00000_-;_-* &quot;-&quot;??_-;_-@_-" sourceLinked="1"/>
        <c:majorTickMark val="none"/>
        <c:minorTickMark val="none"/>
        <c:tickLblPos val="nextTo"/>
        <c:crossAx val="379191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51531058617674"/>
          <c:y val="0.85860591196592229"/>
          <c:w val="0.67696916010498687"/>
          <c:h val="9.4538518511003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ANLS_Treinanento!$K$2</c:f>
              <c:strCache>
                <c:ptCount val="1"/>
                <c:pt idx="0">
                  <c:v>Iris-setosa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ANLS_Treinanento!$J$49:$J$59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ANLS_Treinanento!$K$49:$K$59</c:f>
              <c:numCache>
                <c:formatCode>_-* #,##0.00000_-;\-* #,##0.00000_-;_-* "-"??_-;_-@_-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4.6072897158237522E-213</c:v>
                </c:pt>
                <c:pt idx="3">
                  <c:v>6.5192567999757761E-102</c:v>
                </c:pt>
                <c:pt idx="4">
                  <c:v>2.5060086460376439E-31</c:v>
                </c:pt>
                <c:pt idx="5">
                  <c:v>0.26169712500896969</c:v>
                </c:pt>
                <c:pt idx="6">
                  <c:v>7.424158722337305E-12</c:v>
                </c:pt>
                <c:pt idx="7">
                  <c:v>5.7217312476421792E-63</c:v>
                </c:pt>
                <c:pt idx="8">
                  <c:v>1.1979524273267253E-154</c:v>
                </c:pt>
                <c:pt idx="9">
                  <c:v>6.8137092685120248E-287</c:v>
                </c:pt>
                <c:pt idx="1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8C8-4D01-AA4B-71200FA93C73}"/>
            </c:ext>
          </c:extLst>
        </c:ser>
        <c:ser>
          <c:idx val="2"/>
          <c:order val="1"/>
          <c:tx>
            <c:strRef>
              <c:f>ANLS_Treinanento!$L$2</c:f>
              <c:strCache>
                <c:ptCount val="1"/>
                <c:pt idx="0">
                  <c:v>Iris-versicolor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ANLS_Treinanento!$J$49:$J$59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ANLS_Treinanento!$L$49:$L$59</c:f>
              <c:numCache>
                <c:formatCode>_-* #,##0.00000_-;\-* #,##0.00000_-;_-* "-"??_-;_-@_-</c:formatCode>
                <c:ptCount val="11"/>
                <c:pt idx="0">
                  <c:v>8.8945258819693519E-188</c:v>
                </c:pt>
                <c:pt idx="1">
                  <c:v>2.2762632719683653E-133</c:v>
                </c:pt>
                <c:pt idx="2">
                  <c:v>2.8406810670885158E-88</c:v>
                </c:pt>
                <c:pt idx="3">
                  <c:v>1.7287124526361459E-52</c:v>
                </c:pt>
                <c:pt idx="4">
                  <c:v>5.1300706011708113E-26</c:v>
                </c:pt>
                <c:pt idx="5">
                  <c:v>7.4237650981896437E-9</c:v>
                </c:pt>
                <c:pt idx="6">
                  <c:v>0.52387225593796893</c:v>
                </c:pt>
                <c:pt idx="7">
                  <c:v>1.8027141779903819E-2</c:v>
                </c:pt>
                <c:pt idx="8">
                  <c:v>3.0250227677471714E-13</c:v>
                </c:pt>
                <c:pt idx="9">
                  <c:v>2.4753163984577313E-33</c:v>
                </c:pt>
                <c:pt idx="10">
                  <c:v>9.8771827243335516E-63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C8-4D01-AA4B-71200FA93C73}"/>
            </c:ext>
          </c:extLst>
        </c:ser>
        <c:ser>
          <c:idx val="3"/>
          <c:order val="2"/>
          <c:tx>
            <c:strRef>
              <c:f>ANLS_Treinanento!$M$2</c:f>
              <c:strCache>
                <c:ptCount val="1"/>
                <c:pt idx="0">
                  <c:v>Iris-virginica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ANLS_Treinanento!$J$49:$J$59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ANLS_Treinanento!$M$49:$M$59</c:f>
              <c:numCache>
                <c:formatCode>_-* #,##0.00000_-;\-* #,##0.00000_-;_-* "-"??_-;_-@_-</c:formatCode>
                <c:ptCount val="11"/>
                <c:pt idx="0">
                  <c:v>5.7553751334123987E-142</c:v>
                </c:pt>
                <c:pt idx="1">
                  <c:v>2.4481580904188621E-104</c:v>
                </c:pt>
                <c:pt idx="2">
                  <c:v>1.6148622466116942E-72</c:v>
                </c:pt>
                <c:pt idx="3">
                  <c:v>1.6518161316840759E-46</c:v>
                </c:pt>
                <c:pt idx="4">
                  <c:v>2.6201015509713002E-26</c:v>
                </c:pt>
                <c:pt idx="5">
                  <c:v>6.4447302554574011E-12</c:v>
                </c:pt>
                <c:pt idx="6">
                  <c:v>2.458224622706142E-3</c:v>
                </c:pt>
                <c:pt idx="7">
                  <c:v>1.4540139847939622</c:v>
                </c:pt>
                <c:pt idx="8">
                  <c:v>1.3336620771728304E-3</c:v>
                </c:pt>
                <c:pt idx="9">
                  <c:v>1.8969383646729696E-12</c:v>
                </c:pt>
                <c:pt idx="10">
                  <c:v>4.1839919209769426E-27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8C8-4D01-AA4B-71200FA9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79191312"/>
        <c:axId val="375564944"/>
      </c:lineChart>
      <c:catAx>
        <c:axId val="37919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564944"/>
        <c:crosses val="autoZero"/>
        <c:auto val="1"/>
        <c:lblAlgn val="ctr"/>
        <c:lblOffset val="100"/>
        <c:noMultiLvlLbl val="0"/>
      </c:catAx>
      <c:valAx>
        <c:axId val="375564944"/>
        <c:scaling>
          <c:orientation val="minMax"/>
        </c:scaling>
        <c:delete val="1"/>
        <c:axPos val="l"/>
        <c:numFmt formatCode="_-* #,##0.00000_-;\-* #,##0.00000_-;_-* &quot;-&quot;??_-;_-@_-" sourceLinked="1"/>
        <c:majorTickMark val="none"/>
        <c:minorTickMark val="none"/>
        <c:tickLblPos val="nextTo"/>
        <c:crossAx val="3791913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51531058617674"/>
          <c:y val="0.85860591196592229"/>
          <c:w val="0.67696916010498687"/>
          <c:h val="9.4538518511003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1</xdr:row>
      <xdr:rowOff>9525</xdr:rowOff>
    </xdr:from>
    <xdr:to>
      <xdr:col>20</xdr:col>
      <xdr:colOff>381000</xdr:colOff>
      <xdr:row>12</xdr:row>
      <xdr:rowOff>180974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A57525-2807-448C-96F8-F2D4632CF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16</xdr:row>
      <xdr:rowOff>9525</xdr:rowOff>
    </xdr:from>
    <xdr:to>
      <xdr:col>20</xdr:col>
      <xdr:colOff>381000</xdr:colOff>
      <xdr:row>27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18FB23-2408-4168-AC91-52CC8B37E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32</xdr:row>
      <xdr:rowOff>9525</xdr:rowOff>
    </xdr:from>
    <xdr:to>
      <xdr:col>20</xdr:col>
      <xdr:colOff>381000</xdr:colOff>
      <xdr:row>43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40A69E4-7543-41C3-8B2A-F9FDAD9DA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76200</xdr:colOff>
      <xdr:row>47</xdr:row>
      <xdr:rowOff>9525</xdr:rowOff>
    </xdr:from>
    <xdr:to>
      <xdr:col>20</xdr:col>
      <xdr:colOff>381000</xdr:colOff>
      <xdr:row>58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ACBA11-4979-438B-A1E1-897686006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9525</xdr:colOff>
      <xdr:row>8</xdr:row>
      <xdr:rowOff>9525</xdr:rowOff>
    </xdr:from>
    <xdr:to>
      <xdr:col>4</xdr:col>
      <xdr:colOff>66439</xdr:colOff>
      <xdr:row>10</xdr:row>
      <xdr:rowOff>57096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C5631F9-A481-422C-82F1-4807E5BD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19125" y="1533525"/>
          <a:ext cx="1885714" cy="4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H12"/>
  <sheetViews>
    <sheetView workbookViewId="0">
      <selection activeCell="H6" sqref="H6"/>
    </sheetView>
  </sheetViews>
  <sheetFormatPr defaultRowHeight="11.25" x14ac:dyDescent="0.2"/>
  <cols>
    <col min="1" max="2" width="9.140625" style="1"/>
    <col min="3" max="3" width="10.140625" style="1" bestFit="1" customWidth="1"/>
    <col min="4" max="4" width="9.42578125" style="1" bestFit="1" customWidth="1"/>
    <col min="5" max="5" width="18.28515625" style="1" bestFit="1" customWidth="1"/>
    <col min="6" max="6" width="18.140625" style="1" bestFit="1" customWidth="1"/>
    <col min="7" max="7" width="24.42578125" style="1" bestFit="1" customWidth="1"/>
    <col min="8" max="8" width="26.140625" style="1" bestFit="1" customWidth="1"/>
    <col min="9" max="16384" width="9.140625" style="1"/>
  </cols>
  <sheetData>
    <row r="2" spans="1:8" x14ac:dyDescent="0.2">
      <c r="E2" s="2" t="s">
        <v>93</v>
      </c>
      <c r="F2" s="2" t="s">
        <v>95</v>
      </c>
      <c r="G2" s="2" t="s">
        <v>94</v>
      </c>
      <c r="H2" s="2" t="s">
        <v>96</v>
      </c>
    </row>
    <row r="3" spans="1:8" x14ac:dyDescent="0.2">
      <c r="A3" s="2" t="s">
        <v>82</v>
      </c>
      <c r="B3" s="2" t="s">
        <v>85</v>
      </c>
      <c r="C3" s="2" t="s">
        <v>83</v>
      </c>
      <c r="D3" s="2" t="s">
        <v>84</v>
      </c>
      <c r="E3" s="2" t="s">
        <v>90</v>
      </c>
      <c r="F3" s="2" t="s">
        <v>89</v>
      </c>
      <c r="G3" s="2" t="s">
        <v>91</v>
      </c>
      <c r="H3" s="2" t="s">
        <v>92</v>
      </c>
    </row>
    <row r="4" spans="1:8" x14ac:dyDescent="0.2">
      <c r="A4" s="2">
        <v>1</v>
      </c>
      <c r="B4" s="2" t="s">
        <v>86</v>
      </c>
      <c r="C4" s="2">
        <v>6</v>
      </c>
      <c r="D4" s="2">
        <v>3</v>
      </c>
      <c r="E4" s="3">
        <f>D4/C4</f>
        <v>0.5</v>
      </c>
      <c r="F4" s="4">
        <f>2/5</f>
        <v>0.4</v>
      </c>
      <c r="G4" s="5">
        <f>F4*E4</f>
        <v>0.2</v>
      </c>
      <c r="H4" s="6">
        <f>G4/SUM($G$4:$G$6)</f>
        <v>0.37499999999999994</v>
      </c>
    </row>
    <row r="5" spans="1:8" x14ac:dyDescent="0.2">
      <c r="A5" s="2">
        <v>3</v>
      </c>
      <c r="B5" s="2" t="s">
        <v>87</v>
      </c>
      <c r="C5" s="2">
        <v>6</v>
      </c>
      <c r="D5" s="2">
        <v>2</v>
      </c>
      <c r="E5" s="3">
        <f t="shared" ref="E5:E6" si="0">D5/C5</f>
        <v>0.33333333333333331</v>
      </c>
      <c r="F5" s="4">
        <f>2/5</f>
        <v>0.4</v>
      </c>
      <c r="G5" s="5">
        <f>F5*E5</f>
        <v>0.13333333333333333</v>
      </c>
      <c r="H5" s="6">
        <f>G5/SUM($G$4:$G$6)</f>
        <v>0.24999999999999994</v>
      </c>
    </row>
    <row r="6" spans="1:8" x14ac:dyDescent="0.2">
      <c r="A6" s="2">
        <v>5</v>
      </c>
      <c r="B6" s="2" t="s">
        <v>88</v>
      </c>
      <c r="C6" s="2">
        <v>6</v>
      </c>
      <c r="D6" s="2">
        <v>6</v>
      </c>
      <c r="E6" s="3">
        <f t="shared" si="0"/>
        <v>1</v>
      </c>
      <c r="F6" s="4">
        <f>1/5</f>
        <v>0.2</v>
      </c>
      <c r="G6" s="5">
        <f>F6*E6</f>
        <v>0.2</v>
      </c>
      <c r="H6" s="6">
        <f>G6/SUM($G$4:$G$6)</f>
        <v>0.37499999999999994</v>
      </c>
    </row>
    <row r="7" spans="1:8" x14ac:dyDescent="0.2">
      <c r="E7" s="3"/>
      <c r="F7" s="5"/>
      <c r="G7" s="5"/>
    </row>
    <row r="8" spans="1:8" x14ac:dyDescent="0.2">
      <c r="E8" s="1" t="s">
        <v>98</v>
      </c>
      <c r="F8" s="1" t="s">
        <v>97</v>
      </c>
    </row>
    <row r="9" spans="1:8" x14ac:dyDescent="0.2">
      <c r="E9" s="5">
        <f>E4*F4</f>
        <v>0.2</v>
      </c>
    </row>
    <row r="10" spans="1:8" x14ac:dyDescent="0.2">
      <c r="E10" s="5">
        <f t="shared" ref="E10:E11" si="1">E5*F5</f>
        <v>0.13333333333333333</v>
      </c>
    </row>
    <row r="11" spans="1:8" x14ac:dyDescent="0.2">
      <c r="E11" s="5">
        <f t="shared" si="1"/>
        <v>0.2</v>
      </c>
    </row>
    <row r="12" spans="1:8" x14ac:dyDescent="0.2">
      <c r="E12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B118"/>
  <sheetViews>
    <sheetView topLeftCell="M1" workbookViewId="0">
      <selection activeCell="V14" sqref="V14"/>
    </sheetView>
  </sheetViews>
  <sheetFormatPr defaultRowHeight="11.25" x14ac:dyDescent="0.2"/>
  <cols>
    <col min="1" max="5" width="14" style="2" customWidth="1"/>
    <col min="6" max="9" width="10.85546875" style="1" customWidth="1"/>
    <col min="10" max="14" width="9.85546875" style="1" customWidth="1"/>
    <col min="15" max="17" width="11.42578125" style="2" customWidth="1"/>
    <col min="18" max="18" width="12.140625" style="2" bestFit="1" customWidth="1"/>
    <col min="19" max="19" width="18.85546875" style="2" bestFit="1" customWidth="1"/>
    <col min="20" max="20" width="19.5703125" style="2" bestFit="1" customWidth="1"/>
    <col min="21" max="21" width="15" style="2" bestFit="1" customWidth="1"/>
    <col min="22" max="22" width="9.140625" style="1"/>
    <col min="23" max="24" width="11.7109375" style="1" customWidth="1"/>
    <col min="25" max="16384" width="9.140625" style="1"/>
  </cols>
  <sheetData>
    <row r="1" spans="1:28" ht="12.75" x14ac:dyDescent="0.2">
      <c r="A1" s="7" t="s">
        <v>77</v>
      </c>
      <c r="B1" s="7" t="s">
        <v>78</v>
      </c>
      <c r="C1" s="7" t="s">
        <v>79</v>
      </c>
      <c r="D1" s="7" t="s">
        <v>80</v>
      </c>
      <c r="E1" s="7" t="s">
        <v>81</v>
      </c>
      <c r="F1" s="8" t="s">
        <v>102</v>
      </c>
      <c r="G1" s="8" t="s">
        <v>103</v>
      </c>
      <c r="H1" s="8" t="s">
        <v>104</v>
      </c>
      <c r="I1" s="8" t="s">
        <v>105</v>
      </c>
      <c r="J1" s="10" t="s">
        <v>107</v>
      </c>
      <c r="K1" s="10" t="s">
        <v>108</v>
      </c>
      <c r="L1" s="10" t="s">
        <v>109</v>
      </c>
      <c r="M1" s="10" t="s">
        <v>113</v>
      </c>
      <c r="N1" s="10" t="s">
        <v>106</v>
      </c>
      <c r="O1" s="9" t="s">
        <v>99</v>
      </c>
      <c r="P1" s="9" t="s">
        <v>100</v>
      </c>
      <c r="Q1" s="9" t="s">
        <v>101</v>
      </c>
      <c r="R1" s="9" t="s">
        <v>112</v>
      </c>
      <c r="S1" s="9" t="s">
        <v>111</v>
      </c>
      <c r="T1" s="9" t="s">
        <v>110</v>
      </c>
      <c r="U1" s="9" t="s">
        <v>110</v>
      </c>
      <c r="W1" s="30" t="s">
        <v>81</v>
      </c>
      <c r="X1" s="31" t="s">
        <v>116</v>
      </c>
      <c r="Y1" s="31" t="s">
        <v>77</v>
      </c>
      <c r="Z1" s="31" t="s">
        <v>78</v>
      </c>
      <c r="AA1" s="32" t="s">
        <v>79</v>
      </c>
      <c r="AB1" s="33" t="s">
        <v>80</v>
      </c>
    </row>
    <row r="2" spans="1:28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17">
        <f t="shared" ref="F2:F33" si="0">VALUE(SUBSTITUTE(A2,".",","))</f>
        <v>5.0999999999999996</v>
      </c>
      <c r="G2" s="17">
        <f t="shared" ref="G2:G33" si="1">VALUE(SUBSTITUTE(B2,".",","))</f>
        <v>3.5</v>
      </c>
      <c r="H2" s="17">
        <f t="shared" ref="H2:H33" si="2">VALUE(SUBSTITUTE(C2,".",","))</f>
        <v>1.4</v>
      </c>
      <c r="I2" s="17">
        <f t="shared" ref="I2:I33" si="3">VALUE(SUBSTITUTE(D2,".",","))</f>
        <v>0.2</v>
      </c>
      <c r="J2" s="11">
        <f t="shared" ref="J2:J33" si="4">COUNTIFS(A:A,A2)/105</f>
        <v>4.7619047619047616E-2</v>
      </c>
      <c r="K2" s="11">
        <f t="shared" ref="K2:K33" si="5">COUNTIFS(B:B,B2)/105</f>
        <v>2.8571428571428571E-2</v>
      </c>
      <c r="L2" s="11">
        <f t="shared" ref="L2:L33" si="6">COUNTIFS(C:C,C2)/105</f>
        <v>8.5714285714285715E-2</v>
      </c>
      <c r="M2" s="11">
        <f t="shared" ref="M2:M33" si="7">COUNTIFS(D:D,D2)/105</f>
        <v>0.18095238095238095</v>
      </c>
      <c r="N2" s="11">
        <f t="shared" ref="N2:N33" si="8">COUNTIFS(E:E,E2)/105</f>
        <v>0.33333333333333331</v>
      </c>
      <c r="O2" s="12">
        <f>J2*$N2</f>
        <v>1.5873015873015872E-2</v>
      </c>
      <c r="P2" s="12">
        <f t="shared" ref="P2:R2" si="9">K2*$N2</f>
        <v>9.5238095238095229E-3</v>
      </c>
      <c r="Q2" s="12">
        <f t="shared" si="9"/>
        <v>2.8571428571428571E-2</v>
      </c>
      <c r="R2" s="12">
        <f t="shared" si="9"/>
        <v>6.0317460317460311E-2</v>
      </c>
      <c r="S2" s="63">
        <f>O2*P2*Q2*R2</f>
        <v>2.6052245035076254E-7</v>
      </c>
      <c r="T2" s="63">
        <f>S2*N2</f>
        <v>8.6840816783587504E-8</v>
      </c>
      <c r="U2" s="14">
        <f>S2/SUM($S$2:$S$106)</f>
        <v>1.8683896156871872E-2</v>
      </c>
      <c r="W2" s="34" t="s">
        <v>4</v>
      </c>
      <c r="X2" s="15" t="s">
        <v>114</v>
      </c>
      <c r="Y2" s="18">
        <f>_xlfn.MINIFS(F:F,$E:$E,$W$2)</f>
        <v>4.3</v>
      </c>
      <c r="Z2" s="18">
        <f>_xlfn.MINIFS(G:G,$E:$E,$W$2)</f>
        <v>2.9</v>
      </c>
      <c r="AA2" s="18">
        <f>_xlfn.MINIFS(H:H,$E:$E,$W$2)</f>
        <v>1</v>
      </c>
      <c r="AB2" s="35">
        <f>_xlfn.MINIFS(I:I,$E:$E,$W$2)</f>
        <v>0.1</v>
      </c>
    </row>
    <row r="3" spans="1:28" x14ac:dyDescent="0.2">
      <c r="A3" s="2" t="s">
        <v>5</v>
      </c>
      <c r="B3" s="2" t="s">
        <v>6</v>
      </c>
      <c r="C3" s="2" t="s">
        <v>2</v>
      </c>
      <c r="D3" s="2" t="s">
        <v>3</v>
      </c>
      <c r="E3" s="2" t="s">
        <v>4</v>
      </c>
      <c r="F3" s="17">
        <f t="shared" si="0"/>
        <v>4.9000000000000004</v>
      </c>
      <c r="G3" s="17">
        <f t="shared" si="1"/>
        <v>3</v>
      </c>
      <c r="H3" s="17">
        <f t="shared" si="2"/>
        <v>1.4</v>
      </c>
      <c r="I3" s="17">
        <f t="shared" si="3"/>
        <v>0.2</v>
      </c>
      <c r="J3" s="11">
        <f t="shared" si="4"/>
        <v>4.7619047619047616E-2</v>
      </c>
      <c r="K3" s="11">
        <f t="shared" si="5"/>
        <v>0.15238095238095239</v>
      </c>
      <c r="L3" s="11">
        <f t="shared" si="6"/>
        <v>8.5714285714285715E-2</v>
      </c>
      <c r="M3" s="11">
        <f t="shared" si="7"/>
        <v>0.18095238095238095</v>
      </c>
      <c r="N3" s="11">
        <f t="shared" si="8"/>
        <v>0.33333333333333331</v>
      </c>
      <c r="O3" s="12">
        <f t="shared" ref="O3:O33" si="10">J3*$N3</f>
        <v>1.5873015873015872E-2</v>
      </c>
      <c r="P3" s="12">
        <f t="shared" ref="P3:P34" si="11">K3*$N3</f>
        <v>5.0793650793650794E-2</v>
      </c>
      <c r="Q3" s="12">
        <f t="shared" ref="Q3:Q34" si="12">L3*$N3</f>
        <v>2.8571428571428571E-2</v>
      </c>
      <c r="R3" s="12">
        <f t="shared" ref="R3:R34" si="13">M3*$N3</f>
        <v>6.0317460317460311E-2</v>
      </c>
      <c r="S3" s="63">
        <f t="shared" ref="S3:S66" si="14">O3*P3*Q3*R3</f>
        <v>1.3894530685374005E-6</v>
      </c>
      <c r="T3" s="63">
        <f t="shared" ref="T3:T66" si="15">S3*N3</f>
        <v>4.6315102284580016E-7</v>
      </c>
      <c r="U3" s="14">
        <f t="shared" ref="U3:U66" si="16">S3/SUM($S$2:$S$106)</f>
        <v>9.9647446169983334E-2</v>
      </c>
      <c r="W3" s="24" t="s">
        <v>4</v>
      </c>
      <c r="X3" s="16" t="s">
        <v>115</v>
      </c>
      <c r="Y3" s="19">
        <f>_xlfn.MAXIFS(F:F,$E:$E,$W$3)</f>
        <v>5.8</v>
      </c>
      <c r="Z3" s="19">
        <f>_xlfn.MAXIFS(G:G,$E:$E,$W$3)</f>
        <v>4.4000000000000004</v>
      </c>
      <c r="AA3" s="19">
        <f>_xlfn.MAXIFS(H:H,$E:$E,$W$3)</f>
        <v>1.9</v>
      </c>
      <c r="AB3" s="25">
        <f>_xlfn.MAXIFS(I:I,$E:$E,$W$3)</f>
        <v>0.5</v>
      </c>
    </row>
    <row r="4" spans="1:28" x14ac:dyDescent="0.2">
      <c r="A4" s="2" t="s">
        <v>7</v>
      </c>
      <c r="B4" s="2" t="s">
        <v>8</v>
      </c>
      <c r="C4" s="2" t="s">
        <v>9</v>
      </c>
      <c r="D4" s="2" t="s">
        <v>3</v>
      </c>
      <c r="E4" s="2" t="s">
        <v>4</v>
      </c>
      <c r="F4" s="17">
        <f t="shared" si="0"/>
        <v>4.7</v>
      </c>
      <c r="G4" s="17">
        <f t="shared" si="1"/>
        <v>3.2</v>
      </c>
      <c r="H4" s="17">
        <f t="shared" si="2"/>
        <v>1.3</v>
      </c>
      <c r="I4" s="17">
        <f t="shared" si="3"/>
        <v>0.2</v>
      </c>
      <c r="J4" s="11">
        <f t="shared" si="4"/>
        <v>1.9047619047619049E-2</v>
      </c>
      <c r="K4" s="11">
        <f t="shared" si="5"/>
        <v>8.5714285714285715E-2</v>
      </c>
      <c r="L4" s="11">
        <f t="shared" si="6"/>
        <v>1.9047619047619049E-2</v>
      </c>
      <c r="M4" s="11">
        <f t="shared" si="7"/>
        <v>0.18095238095238095</v>
      </c>
      <c r="N4" s="11">
        <f t="shared" si="8"/>
        <v>0.33333333333333331</v>
      </c>
      <c r="O4" s="12">
        <f t="shared" si="10"/>
        <v>6.3492063492063492E-3</v>
      </c>
      <c r="P4" s="12">
        <f t="shared" si="11"/>
        <v>2.8571428571428571E-2</v>
      </c>
      <c r="Q4" s="12">
        <f t="shared" si="12"/>
        <v>6.3492063492063492E-3</v>
      </c>
      <c r="R4" s="12">
        <f t="shared" si="13"/>
        <v>6.0317460317460311E-2</v>
      </c>
      <c r="S4" s="63">
        <f t="shared" si="14"/>
        <v>6.9472653426870024E-8</v>
      </c>
      <c r="T4" s="63">
        <f t="shared" si="15"/>
        <v>2.3157551142290008E-8</v>
      </c>
      <c r="U4" s="14">
        <f t="shared" si="16"/>
        <v>4.9823723084991669E-3</v>
      </c>
      <c r="W4" s="24" t="s">
        <v>4</v>
      </c>
      <c r="X4" s="16" t="s">
        <v>117</v>
      </c>
      <c r="Y4" s="19">
        <f>AVERAGE(F2:F36)</f>
        <v>5.0457142857142845</v>
      </c>
      <c r="Z4" s="19">
        <f>AVERAGEIFS(G:G,$E:$E,$W$4)</f>
        <v>3.4685714285714289</v>
      </c>
      <c r="AA4" s="19">
        <f>AVERAGEIFS(H:H,$E:$E,$W$4)</f>
        <v>1.4771428571428573</v>
      </c>
      <c r="AB4" s="25">
        <f>AVERAGEIFS(I:I,$E:$E,$W$4)</f>
        <v>0.24000000000000002</v>
      </c>
    </row>
    <row r="5" spans="1:28" x14ac:dyDescent="0.2">
      <c r="A5" s="2" t="s">
        <v>10</v>
      </c>
      <c r="B5" s="2" t="s">
        <v>11</v>
      </c>
      <c r="C5" s="2" t="s">
        <v>12</v>
      </c>
      <c r="D5" s="2" t="s">
        <v>3</v>
      </c>
      <c r="E5" s="2" t="s">
        <v>4</v>
      </c>
      <c r="F5" s="17">
        <f t="shared" si="0"/>
        <v>4.5999999999999996</v>
      </c>
      <c r="G5" s="17">
        <f t="shared" si="1"/>
        <v>3.1</v>
      </c>
      <c r="H5" s="17">
        <f t="shared" si="2"/>
        <v>1.5</v>
      </c>
      <c r="I5" s="17">
        <f t="shared" si="3"/>
        <v>0.2</v>
      </c>
      <c r="J5" s="11">
        <f t="shared" si="4"/>
        <v>2.8571428571428571E-2</v>
      </c>
      <c r="K5" s="11">
        <f t="shared" si="5"/>
        <v>5.7142857142857141E-2</v>
      </c>
      <c r="L5" s="11">
        <f t="shared" si="6"/>
        <v>0.10476190476190476</v>
      </c>
      <c r="M5" s="11">
        <f t="shared" si="7"/>
        <v>0.18095238095238095</v>
      </c>
      <c r="N5" s="11">
        <f t="shared" si="8"/>
        <v>0.33333333333333331</v>
      </c>
      <c r="O5" s="12">
        <f t="shared" si="10"/>
        <v>9.5238095238095229E-3</v>
      </c>
      <c r="P5" s="12">
        <f t="shared" si="11"/>
        <v>1.9047619047619046E-2</v>
      </c>
      <c r="Q5" s="12">
        <f t="shared" si="12"/>
        <v>3.4920634920634921E-2</v>
      </c>
      <c r="R5" s="12">
        <f t="shared" si="13"/>
        <v>6.0317460317460311E-2</v>
      </c>
      <c r="S5" s="63">
        <f t="shared" si="14"/>
        <v>3.8209959384778513E-7</v>
      </c>
      <c r="T5" s="63">
        <f t="shared" si="15"/>
        <v>1.2736653128259504E-7</v>
      </c>
      <c r="U5" s="14">
        <f t="shared" si="16"/>
        <v>2.7403047696745415E-2</v>
      </c>
      <c r="W5" s="26" t="s">
        <v>4</v>
      </c>
      <c r="X5" s="27" t="s">
        <v>118</v>
      </c>
      <c r="Y5" s="28">
        <f>_xlfn.STDEV.S(F2:F36)</f>
        <v>0.36246124104585903</v>
      </c>
      <c r="Z5" s="28">
        <f>_xlfn.STDEV.S(G2:G36)</f>
        <v>0.37477163915190381</v>
      </c>
      <c r="AA5" s="28">
        <f>_xlfn.STDEV.S(H2:H36)</f>
        <v>0.17335057014058855</v>
      </c>
      <c r="AB5" s="29">
        <f>_xlfn.STDEV.S(I2:I36)</f>
        <v>0.10346923384727075</v>
      </c>
    </row>
    <row r="6" spans="1:28" x14ac:dyDescent="0.2">
      <c r="A6" s="2" t="s">
        <v>13</v>
      </c>
      <c r="B6" s="2" t="s">
        <v>14</v>
      </c>
      <c r="C6" s="2" t="s">
        <v>2</v>
      </c>
      <c r="D6" s="2" t="s">
        <v>3</v>
      </c>
      <c r="E6" s="2" t="s">
        <v>4</v>
      </c>
      <c r="F6" s="17">
        <f t="shared" si="0"/>
        <v>5</v>
      </c>
      <c r="G6" s="17">
        <f t="shared" si="1"/>
        <v>3.6</v>
      </c>
      <c r="H6" s="17">
        <f t="shared" si="2"/>
        <v>1.4</v>
      </c>
      <c r="I6" s="17">
        <f t="shared" si="3"/>
        <v>0.2</v>
      </c>
      <c r="J6" s="11">
        <f t="shared" si="4"/>
        <v>4.7619047619047616E-2</v>
      </c>
      <c r="K6" s="11">
        <f t="shared" si="5"/>
        <v>2.8571428571428571E-2</v>
      </c>
      <c r="L6" s="11">
        <f t="shared" si="6"/>
        <v>8.5714285714285715E-2</v>
      </c>
      <c r="M6" s="11">
        <f t="shared" si="7"/>
        <v>0.18095238095238095</v>
      </c>
      <c r="N6" s="11">
        <f t="shared" si="8"/>
        <v>0.33333333333333331</v>
      </c>
      <c r="O6" s="12">
        <f t="shared" si="10"/>
        <v>1.5873015873015872E-2</v>
      </c>
      <c r="P6" s="12">
        <f t="shared" si="11"/>
        <v>9.5238095238095229E-3</v>
      </c>
      <c r="Q6" s="12">
        <f t="shared" si="12"/>
        <v>2.8571428571428571E-2</v>
      </c>
      <c r="R6" s="12">
        <f t="shared" si="13"/>
        <v>6.0317460317460311E-2</v>
      </c>
      <c r="S6" s="63">
        <f t="shared" si="14"/>
        <v>2.6052245035076254E-7</v>
      </c>
      <c r="T6" s="63">
        <f t="shared" si="15"/>
        <v>8.6840816783587504E-8</v>
      </c>
      <c r="U6" s="14">
        <f t="shared" si="16"/>
        <v>1.8683896156871872E-2</v>
      </c>
      <c r="Y6" s="2"/>
      <c r="Z6" s="2"/>
      <c r="AA6" s="2"/>
      <c r="AB6" s="2"/>
    </row>
    <row r="7" spans="1:28" x14ac:dyDescent="0.2">
      <c r="A7" s="2" t="s">
        <v>15</v>
      </c>
      <c r="B7" s="2" t="s">
        <v>16</v>
      </c>
      <c r="C7" s="2" t="s">
        <v>17</v>
      </c>
      <c r="D7" s="2" t="s">
        <v>18</v>
      </c>
      <c r="E7" s="2" t="s">
        <v>4</v>
      </c>
      <c r="F7" s="17">
        <f t="shared" si="0"/>
        <v>5.4</v>
      </c>
      <c r="G7" s="17">
        <f t="shared" si="1"/>
        <v>3.9</v>
      </c>
      <c r="H7" s="17">
        <f t="shared" si="2"/>
        <v>1.7</v>
      </c>
      <c r="I7" s="17">
        <f t="shared" si="3"/>
        <v>0.4</v>
      </c>
      <c r="J7" s="11">
        <f t="shared" si="4"/>
        <v>5.7142857142857141E-2</v>
      </c>
      <c r="K7" s="11">
        <f t="shared" si="5"/>
        <v>1.9047619047619049E-2</v>
      </c>
      <c r="L7" s="11">
        <f t="shared" si="6"/>
        <v>3.8095238095238099E-2</v>
      </c>
      <c r="M7" s="11">
        <f t="shared" si="7"/>
        <v>5.7142857142857141E-2</v>
      </c>
      <c r="N7" s="11">
        <f t="shared" si="8"/>
        <v>0.33333333333333331</v>
      </c>
      <c r="O7" s="12">
        <f t="shared" si="10"/>
        <v>1.9047619047619046E-2</v>
      </c>
      <c r="P7" s="12">
        <f t="shared" si="11"/>
        <v>6.3492063492063492E-3</v>
      </c>
      <c r="Q7" s="12">
        <f t="shared" si="12"/>
        <v>1.2698412698412698E-2</v>
      </c>
      <c r="R7" s="12">
        <f t="shared" si="13"/>
        <v>1.9047619047619046E-2</v>
      </c>
      <c r="S7" s="63">
        <f t="shared" si="14"/>
        <v>2.9251643548155798E-8</v>
      </c>
      <c r="T7" s="63">
        <f t="shared" si="15"/>
        <v>9.7505478493852656E-9</v>
      </c>
      <c r="U7" s="14">
        <f t="shared" si="16"/>
        <v>2.0978409719996489E-3</v>
      </c>
      <c r="W7" s="20" t="s">
        <v>47</v>
      </c>
      <c r="X7" s="21" t="s">
        <v>114</v>
      </c>
      <c r="Y7" s="22">
        <f>_xlfn.MINIFS(F:F,$E:$E,$W$7)</f>
        <v>4.9000000000000004</v>
      </c>
      <c r="Z7" s="22">
        <f>_xlfn.MINIFS(G:G,$E:$E,$W$7)</f>
        <v>2</v>
      </c>
      <c r="AA7" s="22">
        <f>_xlfn.MINIFS(H:H,$E:$E,$W$7)</f>
        <v>3.3</v>
      </c>
      <c r="AB7" s="23">
        <f>_xlfn.MINIFS(I:I,$E:$E,$W$7)</f>
        <v>1</v>
      </c>
    </row>
    <row r="8" spans="1:28" x14ac:dyDescent="0.2">
      <c r="A8" s="2" t="s">
        <v>10</v>
      </c>
      <c r="B8" s="2" t="s">
        <v>19</v>
      </c>
      <c r="C8" s="2" t="s">
        <v>2</v>
      </c>
      <c r="D8" s="2" t="s">
        <v>20</v>
      </c>
      <c r="E8" s="2" t="s">
        <v>4</v>
      </c>
      <c r="F8" s="17">
        <f t="shared" si="0"/>
        <v>4.5999999999999996</v>
      </c>
      <c r="G8" s="17">
        <f t="shared" si="1"/>
        <v>3.4</v>
      </c>
      <c r="H8" s="17">
        <f t="shared" si="2"/>
        <v>1.4</v>
      </c>
      <c r="I8" s="17">
        <f t="shared" si="3"/>
        <v>0.3</v>
      </c>
      <c r="J8" s="11">
        <f t="shared" si="4"/>
        <v>2.8571428571428571E-2</v>
      </c>
      <c r="K8" s="11">
        <f t="shared" si="5"/>
        <v>7.6190476190476197E-2</v>
      </c>
      <c r="L8" s="11">
        <f t="shared" si="6"/>
        <v>8.5714285714285715E-2</v>
      </c>
      <c r="M8" s="11">
        <f t="shared" si="7"/>
        <v>3.8095238095238099E-2</v>
      </c>
      <c r="N8" s="11">
        <f t="shared" si="8"/>
        <v>0.33333333333333331</v>
      </c>
      <c r="O8" s="12">
        <f t="shared" si="10"/>
        <v>9.5238095238095229E-3</v>
      </c>
      <c r="P8" s="12">
        <f t="shared" si="11"/>
        <v>2.5396825396825397E-2</v>
      </c>
      <c r="Q8" s="12">
        <f t="shared" si="12"/>
        <v>2.8571428571428571E-2</v>
      </c>
      <c r="R8" s="12">
        <f t="shared" si="13"/>
        <v>1.2698412698412698E-2</v>
      </c>
      <c r="S8" s="63">
        <f t="shared" si="14"/>
        <v>8.7754930644467405E-8</v>
      </c>
      <c r="T8" s="63">
        <f t="shared" si="15"/>
        <v>2.9251643548155802E-8</v>
      </c>
      <c r="U8" s="14">
        <f t="shared" si="16"/>
        <v>6.2935229159989479E-3</v>
      </c>
      <c r="W8" s="24" t="s">
        <v>47</v>
      </c>
      <c r="X8" s="16" t="s">
        <v>115</v>
      </c>
      <c r="Y8" s="19">
        <f>_xlfn.MAXIFS(F:F,$E:$E,$W$8)</f>
        <v>7</v>
      </c>
      <c r="Z8" s="19">
        <f>_xlfn.MAXIFS(G:G,$E:$E,$W$8)</f>
        <v>3.3</v>
      </c>
      <c r="AA8" s="19">
        <f>_xlfn.MAXIFS(H:H,$E:$E,$W$8)</f>
        <v>5.0999999999999996</v>
      </c>
      <c r="AB8" s="25">
        <f>_xlfn.MAXIFS(I:I,$E:$E,$W$8)</f>
        <v>1.8</v>
      </c>
    </row>
    <row r="9" spans="1:28" x14ac:dyDescent="0.2">
      <c r="A9" s="2" t="s">
        <v>13</v>
      </c>
      <c r="B9" s="2" t="s">
        <v>19</v>
      </c>
      <c r="C9" s="2" t="s">
        <v>12</v>
      </c>
      <c r="D9" s="2" t="s">
        <v>3</v>
      </c>
      <c r="E9" s="2" t="s">
        <v>4</v>
      </c>
      <c r="F9" s="17">
        <f t="shared" si="0"/>
        <v>5</v>
      </c>
      <c r="G9" s="17">
        <f t="shared" si="1"/>
        <v>3.4</v>
      </c>
      <c r="H9" s="17">
        <f t="shared" si="2"/>
        <v>1.5</v>
      </c>
      <c r="I9" s="17">
        <f t="shared" si="3"/>
        <v>0.2</v>
      </c>
      <c r="J9" s="11">
        <f t="shared" si="4"/>
        <v>4.7619047619047616E-2</v>
      </c>
      <c r="K9" s="11">
        <f t="shared" si="5"/>
        <v>7.6190476190476197E-2</v>
      </c>
      <c r="L9" s="11">
        <f t="shared" si="6"/>
        <v>0.10476190476190476</v>
      </c>
      <c r="M9" s="11">
        <f t="shared" si="7"/>
        <v>0.18095238095238095</v>
      </c>
      <c r="N9" s="11">
        <f t="shared" si="8"/>
        <v>0.33333333333333331</v>
      </c>
      <c r="O9" s="12">
        <f t="shared" si="10"/>
        <v>1.5873015873015872E-2</v>
      </c>
      <c r="P9" s="12">
        <f t="shared" si="11"/>
        <v>2.5396825396825397E-2</v>
      </c>
      <c r="Q9" s="12">
        <f t="shared" si="12"/>
        <v>3.4920634920634921E-2</v>
      </c>
      <c r="R9" s="12">
        <f t="shared" si="13"/>
        <v>6.0317460317460311E-2</v>
      </c>
      <c r="S9" s="63">
        <f t="shared" si="14"/>
        <v>8.491102085506337E-7</v>
      </c>
      <c r="T9" s="63">
        <f t="shared" si="15"/>
        <v>2.8303673618354457E-7</v>
      </c>
      <c r="U9" s="14">
        <f t="shared" si="16"/>
        <v>6.0895661548323148E-2</v>
      </c>
      <c r="W9" s="24" t="s">
        <v>47</v>
      </c>
      <c r="X9" s="16" t="s">
        <v>117</v>
      </c>
      <c r="Y9" s="19">
        <f>AVERAGEIFS(F:F,$E:$E,$W$9)</f>
        <v>6.0085714285714289</v>
      </c>
      <c r="Z9" s="19">
        <f>AVERAGEIFS(G:G,$E:$E,$W$9)</f>
        <v>2.7685714285714296</v>
      </c>
      <c r="AA9" s="19">
        <f>AVERAGEIFS(H:H,$E:$E,$W$9)</f>
        <v>4.3142857142857141</v>
      </c>
      <c r="AB9" s="25">
        <f>AVERAGEIFS(I:I,$E:$E,$W$9)</f>
        <v>1.342857142857143</v>
      </c>
    </row>
    <row r="10" spans="1:28" x14ac:dyDescent="0.2">
      <c r="A10" s="2" t="s">
        <v>21</v>
      </c>
      <c r="B10" s="2" t="s">
        <v>22</v>
      </c>
      <c r="C10" s="2" t="s">
        <v>2</v>
      </c>
      <c r="D10" s="2" t="s">
        <v>3</v>
      </c>
      <c r="E10" s="2" t="s">
        <v>4</v>
      </c>
      <c r="F10" s="17">
        <f t="shared" si="0"/>
        <v>4.4000000000000004</v>
      </c>
      <c r="G10" s="17">
        <f t="shared" si="1"/>
        <v>2.9</v>
      </c>
      <c r="H10" s="17">
        <f t="shared" si="2"/>
        <v>1.4</v>
      </c>
      <c r="I10" s="17">
        <f t="shared" si="3"/>
        <v>0.2</v>
      </c>
      <c r="J10" s="11">
        <f t="shared" si="4"/>
        <v>9.5238095238095247E-3</v>
      </c>
      <c r="K10" s="11">
        <f t="shared" si="5"/>
        <v>7.6190476190476197E-2</v>
      </c>
      <c r="L10" s="11">
        <f t="shared" si="6"/>
        <v>8.5714285714285715E-2</v>
      </c>
      <c r="M10" s="11">
        <f t="shared" si="7"/>
        <v>0.18095238095238095</v>
      </c>
      <c r="N10" s="11">
        <f t="shared" si="8"/>
        <v>0.33333333333333331</v>
      </c>
      <c r="O10" s="12">
        <f t="shared" si="10"/>
        <v>3.1746031746031746E-3</v>
      </c>
      <c r="P10" s="12">
        <f t="shared" si="11"/>
        <v>2.5396825396825397E-2</v>
      </c>
      <c r="Q10" s="12">
        <f t="shared" si="12"/>
        <v>2.8571428571428571E-2</v>
      </c>
      <c r="R10" s="12">
        <f t="shared" si="13"/>
        <v>6.0317460317460311E-2</v>
      </c>
      <c r="S10" s="63">
        <f t="shared" si="14"/>
        <v>1.3894530685374005E-7</v>
      </c>
      <c r="T10" s="63">
        <f t="shared" si="15"/>
        <v>4.6315102284580016E-8</v>
      </c>
      <c r="U10" s="14">
        <f t="shared" si="16"/>
        <v>9.9647446169983337E-3</v>
      </c>
      <c r="W10" s="26" t="s">
        <v>47</v>
      </c>
      <c r="X10" s="27" t="s">
        <v>118</v>
      </c>
      <c r="Y10" s="28">
        <f>_xlfn.STDEV.S(F37:F71)</f>
        <v>0.53378307368059086</v>
      </c>
      <c r="Z10" s="28">
        <f>_xlfn.STDEV.S(G37:G71)</f>
        <v>0.31971626076093218</v>
      </c>
      <c r="AA10" s="28">
        <f>_xlfn.STDEV.S(H37:H71)</f>
        <v>0.47287783346035023</v>
      </c>
      <c r="AB10" s="29">
        <f>_xlfn.STDEV.S(I37:I71)</f>
        <v>0.21595984687479416</v>
      </c>
    </row>
    <row r="11" spans="1:28" x14ac:dyDescent="0.2">
      <c r="A11" s="2" t="s">
        <v>5</v>
      </c>
      <c r="B11" s="2" t="s">
        <v>11</v>
      </c>
      <c r="C11" s="2" t="s">
        <v>12</v>
      </c>
      <c r="D11" s="2" t="s">
        <v>23</v>
      </c>
      <c r="E11" s="2" t="s">
        <v>4</v>
      </c>
      <c r="F11" s="17">
        <f t="shared" si="0"/>
        <v>4.9000000000000004</v>
      </c>
      <c r="G11" s="17">
        <f t="shared" si="1"/>
        <v>3.1</v>
      </c>
      <c r="H11" s="17">
        <f t="shared" si="2"/>
        <v>1.5</v>
      </c>
      <c r="I11" s="17">
        <f t="shared" si="3"/>
        <v>0.1</v>
      </c>
      <c r="J11" s="11">
        <f t="shared" si="4"/>
        <v>4.7619047619047616E-2</v>
      </c>
      <c r="K11" s="11">
        <f t="shared" si="5"/>
        <v>5.7142857142857141E-2</v>
      </c>
      <c r="L11" s="11">
        <f t="shared" si="6"/>
        <v>0.10476190476190476</v>
      </c>
      <c r="M11" s="11">
        <f t="shared" si="7"/>
        <v>4.7619047619047616E-2</v>
      </c>
      <c r="N11" s="11">
        <f t="shared" si="8"/>
        <v>0.33333333333333331</v>
      </c>
      <c r="O11" s="12">
        <f t="shared" si="10"/>
        <v>1.5873015873015872E-2</v>
      </c>
      <c r="P11" s="12">
        <f t="shared" si="11"/>
        <v>1.9047619047619046E-2</v>
      </c>
      <c r="Q11" s="12">
        <f t="shared" si="12"/>
        <v>3.4920634920634921E-2</v>
      </c>
      <c r="R11" s="12">
        <f t="shared" si="13"/>
        <v>1.5873015873015872E-2</v>
      </c>
      <c r="S11" s="63">
        <f t="shared" si="14"/>
        <v>1.6758754116130925E-7</v>
      </c>
      <c r="T11" s="63">
        <f t="shared" si="15"/>
        <v>5.5862513720436418E-8</v>
      </c>
      <c r="U11" s="14">
        <f t="shared" si="16"/>
        <v>1.2018880568747989E-2</v>
      </c>
      <c r="Y11" s="2"/>
      <c r="Z11" s="2"/>
      <c r="AA11" s="2"/>
      <c r="AB11" s="2"/>
    </row>
    <row r="12" spans="1:28" x14ac:dyDescent="0.2">
      <c r="A12" s="2" t="s">
        <v>15</v>
      </c>
      <c r="B12" s="2" t="s">
        <v>24</v>
      </c>
      <c r="C12" s="2" t="s">
        <v>12</v>
      </c>
      <c r="D12" s="2" t="s">
        <v>3</v>
      </c>
      <c r="E12" s="2" t="s">
        <v>4</v>
      </c>
      <c r="F12" s="17">
        <f t="shared" si="0"/>
        <v>5.4</v>
      </c>
      <c r="G12" s="17">
        <f t="shared" si="1"/>
        <v>3.7</v>
      </c>
      <c r="H12" s="17">
        <f t="shared" si="2"/>
        <v>1.5</v>
      </c>
      <c r="I12" s="17">
        <f t="shared" si="3"/>
        <v>0.2</v>
      </c>
      <c r="J12" s="11">
        <f t="shared" si="4"/>
        <v>5.7142857142857141E-2</v>
      </c>
      <c r="K12" s="11">
        <f t="shared" si="5"/>
        <v>1.9047619047619049E-2</v>
      </c>
      <c r="L12" s="11">
        <f t="shared" si="6"/>
        <v>0.10476190476190476</v>
      </c>
      <c r="M12" s="11">
        <f t="shared" si="7"/>
        <v>0.18095238095238095</v>
      </c>
      <c r="N12" s="11">
        <f t="shared" si="8"/>
        <v>0.33333333333333331</v>
      </c>
      <c r="O12" s="12">
        <f t="shared" si="10"/>
        <v>1.9047619047619046E-2</v>
      </c>
      <c r="P12" s="12">
        <f t="shared" si="11"/>
        <v>6.3492063492063492E-3</v>
      </c>
      <c r="Q12" s="12">
        <f t="shared" si="12"/>
        <v>3.4920634920634921E-2</v>
      </c>
      <c r="R12" s="12">
        <f t="shared" si="13"/>
        <v>6.0317460317460311E-2</v>
      </c>
      <c r="S12" s="63">
        <f t="shared" si="14"/>
        <v>2.5473306256519009E-7</v>
      </c>
      <c r="T12" s="63">
        <f t="shared" si="15"/>
        <v>8.4911020855063354E-8</v>
      </c>
      <c r="U12" s="14">
        <f t="shared" si="16"/>
        <v>1.8268698464496944E-2</v>
      </c>
      <c r="W12" s="20" t="s">
        <v>68</v>
      </c>
      <c r="X12" s="21" t="s">
        <v>114</v>
      </c>
      <c r="Y12" s="22">
        <f>_xlfn.MINIFS(F:F,$E:$E,$W$12)</f>
        <v>4.9000000000000004</v>
      </c>
      <c r="Z12" s="22">
        <f>_xlfn.MINIFS(G:G,$E:$E,$W$12)</f>
        <v>2.2000000000000002</v>
      </c>
      <c r="AA12" s="22">
        <f>_xlfn.MINIFS(H:H,$E:$E,$W$12)</f>
        <v>4.5</v>
      </c>
      <c r="AB12" s="23">
        <f>_xlfn.MINIFS(I:I,$E:$E,$W$12)</f>
        <v>1.4</v>
      </c>
    </row>
    <row r="13" spans="1:28" x14ac:dyDescent="0.2">
      <c r="A13" s="2" t="s">
        <v>25</v>
      </c>
      <c r="B13" s="2" t="s">
        <v>19</v>
      </c>
      <c r="C13" s="2" t="s">
        <v>26</v>
      </c>
      <c r="D13" s="2" t="s">
        <v>3</v>
      </c>
      <c r="E13" s="2" t="s">
        <v>4</v>
      </c>
      <c r="F13" s="17">
        <f t="shared" si="0"/>
        <v>4.8</v>
      </c>
      <c r="G13" s="17">
        <f t="shared" si="1"/>
        <v>3.4</v>
      </c>
      <c r="H13" s="17">
        <f t="shared" si="2"/>
        <v>1.6</v>
      </c>
      <c r="I13" s="17">
        <f t="shared" si="3"/>
        <v>0.2</v>
      </c>
      <c r="J13" s="11">
        <f t="shared" si="4"/>
        <v>3.8095238095238099E-2</v>
      </c>
      <c r="K13" s="11">
        <f t="shared" si="5"/>
        <v>7.6190476190476197E-2</v>
      </c>
      <c r="L13" s="11">
        <f t="shared" si="6"/>
        <v>4.7619047619047616E-2</v>
      </c>
      <c r="M13" s="11">
        <f t="shared" si="7"/>
        <v>0.18095238095238095</v>
      </c>
      <c r="N13" s="11">
        <f t="shared" si="8"/>
        <v>0.33333333333333331</v>
      </c>
      <c r="O13" s="12">
        <f t="shared" si="10"/>
        <v>1.2698412698412698E-2</v>
      </c>
      <c r="P13" s="12">
        <f t="shared" si="11"/>
        <v>2.5396825396825397E-2</v>
      </c>
      <c r="Q13" s="12">
        <f t="shared" si="12"/>
        <v>1.5873015873015872E-2</v>
      </c>
      <c r="R13" s="12">
        <f t="shared" si="13"/>
        <v>6.0317460317460311E-2</v>
      </c>
      <c r="S13" s="63">
        <f t="shared" si="14"/>
        <v>3.0876734856386681E-7</v>
      </c>
      <c r="T13" s="63">
        <f t="shared" si="15"/>
        <v>1.0292244952128893E-7</v>
      </c>
      <c r="U13" s="14">
        <f t="shared" si="16"/>
        <v>2.2143876926662965E-2</v>
      </c>
      <c r="W13" s="24" t="s">
        <v>68</v>
      </c>
      <c r="X13" s="16" t="s">
        <v>115</v>
      </c>
      <c r="Y13" s="19">
        <f>_xlfn.MAXIFS(F:F,$E:$E,$W$13)</f>
        <v>7.9</v>
      </c>
      <c r="Z13" s="19">
        <f>_xlfn.MAXIFS(G:G,$E:$E,$W$13)</f>
        <v>3.8</v>
      </c>
      <c r="AA13" s="19">
        <f>_xlfn.MAXIFS(H:H,$E:$E,$W$13)</f>
        <v>6.9</v>
      </c>
      <c r="AB13" s="25">
        <f>_xlfn.MAXIFS(I:I,$E:$E,$W$13)</f>
        <v>2.5</v>
      </c>
    </row>
    <row r="14" spans="1:28" x14ac:dyDescent="0.2">
      <c r="A14" s="2" t="s">
        <v>25</v>
      </c>
      <c r="B14" s="2" t="s">
        <v>6</v>
      </c>
      <c r="C14" s="2" t="s">
        <v>2</v>
      </c>
      <c r="D14" s="2" t="s">
        <v>23</v>
      </c>
      <c r="E14" s="2" t="s">
        <v>4</v>
      </c>
      <c r="F14" s="17">
        <f t="shared" si="0"/>
        <v>4.8</v>
      </c>
      <c r="G14" s="17">
        <f t="shared" si="1"/>
        <v>3</v>
      </c>
      <c r="H14" s="17">
        <f t="shared" si="2"/>
        <v>1.4</v>
      </c>
      <c r="I14" s="17">
        <f t="shared" si="3"/>
        <v>0.1</v>
      </c>
      <c r="J14" s="11">
        <f t="shared" si="4"/>
        <v>3.8095238095238099E-2</v>
      </c>
      <c r="K14" s="11">
        <f t="shared" si="5"/>
        <v>0.15238095238095239</v>
      </c>
      <c r="L14" s="11">
        <f t="shared" si="6"/>
        <v>8.5714285714285715E-2</v>
      </c>
      <c r="M14" s="11">
        <f t="shared" si="7"/>
        <v>4.7619047619047616E-2</v>
      </c>
      <c r="N14" s="11">
        <f t="shared" si="8"/>
        <v>0.33333333333333331</v>
      </c>
      <c r="O14" s="12">
        <f t="shared" si="10"/>
        <v>1.2698412698412698E-2</v>
      </c>
      <c r="P14" s="12">
        <f t="shared" si="11"/>
        <v>5.0793650793650794E-2</v>
      </c>
      <c r="Q14" s="12">
        <f t="shared" si="12"/>
        <v>2.8571428571428571E-2</v>
      </c>
      <c r="R14" s="12">
        <f t="shared" si="13"/>
        <v>1.5873015873015872E-2</v>
      </c>
      <c r="S14" s="63">
        <f t="shared" si="14"/>
        <v>2.9251643548155804E-7</v>
      </c>
      <c r="T14" s="63">
        <f t="shared" si="15"/>
        <v>9.7505478493852672E-8</v>
      </c>
      <c r="U14" s="14">
        <f t="shared" si="16"/>
        <v>2.0978409719996493E-2</v>
      </c>
      <c r="W14" s="24" t="s">
        <v>68</v>
      </c>
      <c r="X14" s="16" t="s">
        <v>117</v>
      </c>
      <c r="Y14" s="19">
        <f>AVERAGEIFS(F:F,$E:$E,$W$14)</f>
        <v>6.6171428571428565</v>
      </c>
      <c r="Z14" s="19">
        <f>AVERAGEIFS(G:G,$E:$E,$W$14)</f>
        <v>2.9371428571428568</v>
      </c>
      <c r="AA14" s="19">
        <f>AVERAGEIFS(H:H,$E:$E,$W$14)</f>
        <v>5.6257142857142854</v>
      </c>
      <c r="AB14" s="25">
        <f>AVERAGEIFS(I:I,$E:$E,$W$14)</f>
        <v>1.9771428571428569</v>
      </c>
    </row>
    <row r="15" spans="1:28" x14ac:dyDescent="0.2">
      <c r="A15" s="2" t="s">
        <v>27</v>
      </c>
      <c r="B15" s="2" t="s">
        <v>6</v>
      </c>
      <c r="C15" s="2" t="s">
        <v>28</v>
      </c>
      <c r="D15" s="2" t="s">
        <v>23</v>
      </c>
      <c r="E15" s="2" t="s">
        <v>4</v>
      </c>
      <c r="F15" s="17">
        <f t="shared" si="0"/>
        <v>4.3</v>
      </c>
      <c r="G15" s="17">
        <f t="shared" si="1"/>
        <v>3</v>
      </c>
      <c r="H15" s="17">
        <f t="shared" si="2"/>
        <v>1.1000000000000001</v>
      </c>
      <c r="I15" s="17">
        <f t="shared" si="3"/>
        <v>0.1</v>
      </c>
      <c r="J15" s="11">
        <f t="shared" si="4"/>
        <v>9.5238095238095247E-3</v>
      </c>
      <c r="K15" s="11">
        <f t="shared" si="5"/>
        <v>0.15238095238095239</v>
      </c>
      <c r="L15" s="11">
        <f t="shared" si="6"/>
        <v>9.5238095238095247E-3</v>
      </c>
      <c r="M15" s="11">
        <f t="shared" si="7"/>
        <v>4.7619047619047616E-2</v>
      </c>
      <c r="N15" s="11">
        <f t="shared" si="8"/>
        <v>0.33333333333333331</v>
      </c>
      <c r="O15" s="12">
        <f t="shared" si="10"/>
        <v>3.1746031746031746E-3</v>
      </c>
      <c r="P15" s="12">
        <f t="shared" si="11"/>
        <v>5.0793650793650794E-2</v>
      </c>
      <c r="Q15" s="12">
        <f t="shared" si="12"/>
        <v>3.1746031746031746E-3</v>
      </c>
      <c r="R15" s="12">
        <f t="shared" si="13"/>
        <v>1.5873015873015872E-2</v>
      </c>
      <c r="S15" s="63">
        <f t="shared" si="14"/>
        <v>8.125456541154391E-9</v>
      </c>
      <c r="T15" s="63">
        <f t="shared" si="15"/>
        <v>2.7084855137181302E-9</v>
      </c>
      <c r="U15" s="14">
        <f t="shared" si="16"/>
        <v>5.8273360333323601E-4</v>
      </c>
      <c r="W15" s="26" t="s">
        <v>68</v>
      </c>
      <c r="X15" s="27" t="s">
        <v>118</v>
      </c>
      <c r="Y15" s="28">
        <f>_xlfn.STDEV.S(F72:F106)</f>
        <v>0.69599092044691813</v>
      </c>
      <c r="Z15" s="28">
        <f>_xlfn.STDEV.S(G72:G106)</f>
        <v>0.34986191753967527</v>
      </c>
      <c r="AA15" s="28">
        <f>_xlfn.STDEV.S(H72:H106)</f>
        <v>0.60650534993170913</v>
      </c>
      <c r="AB15" s="29">
        <f>_xlfn.STDEV.S(I72:I106)</f>
        <v>0.27341598804936379</v>
      </c>
    </row>
    <row r="16" spans="1:28" x14ac:dyDescent="0.2">
      <c r="A16" s="2" t="s">
        <v>29</v>
      </c>
      <c r="B16" s="2" t="s">
        <v>30</v>
      </c>
      <c r="C16" s="2" t="s">
        <v>31</v>
      </c>
      <c r="D16" s="2" t="s">
        <v>3</v>
      </c>
      <c r="E16" s="2" t="s">
        <v>4</v>
      </c>
      <c r="F16" s="17">
        <f t="shared" si="0"/>
        <v>5.8</v>
      </c>
      <c r="G16" s="17">
        <f t="shared" si="1"/>
        <v>4</v>
      </c>
      <c r="H16" s="17">
        <f t="shared" si="2"/>
        <v>1.2</v>
      </c>
      <c r="I16" s="17">
        <f t="shared" si="3"/>
        <v>0.2</v>
      </c>
      <c r="J16" s="11">
        <f t="shared" si="4"/>
        <v>4.7619047619047616E-2</v>
      </c>
      <c r="K16" s="11">
        <f t="shared" si="5"/>
        <v>9.5238095238095247E-3</v>
      </c>
      <c r="L16" s="11">
        <f t="shared" si="6"/>
        <v>9.5238095238095247E-3</v>
      </c>
      <c r="M16" s="11">
        <f t="shared" si="7"/>
        <v>0.18095238095238095</v>
      </c>
      <c r="N16" s="11">
        <f t="shared" si="8"/>
        <v>0.33333333333333331</v>
      </c>
      <c r="O16" s="12">
        <f t="shared" si="10"/>
        <v>1.5873015873015872E-2</v>
      </c>
      <c r="P16" s="12">
        <f t="shared" si="11"/>
        <v>3.1746031746031746E-3</v>
      </c>
      <c r="Q16" s="12">
        <f t="shared" si="12"/>
        <v>3.1746031746031746E-3</v>
      </c>
      <c r="R16" s="12">
        <f t="shared" si="13"/>
        <v>6.0317460317460311E-2</v>
      </c>
      <c r="S16" s="63">
        <f t="shared" si="14"/>
        <v>9.6489796426208378E-9</v>
      </c>
      <c r="T16" s="63">
        <f t="shared" si="15"/>
        <v>3.2163265475402791E-9</v>
      </c>
      <c r="U16" s="14">
        <f t="shared" si="16"/>
        <v>6.9199615395821765E-4</v>
      </c>
    </row>
    <row r="17" spans="1:24" x14ac:dyDescent="0.2">
      <c r="A17" s="2" t="s">
        <v>32</v>
      </c>
      <c r="B17" s="2" t="s">
        <v>21</v>
      </c>
      <c r="C17" s="2" t="s">
        <v>12</v>
      </c>
      <c r="D17" s="2" t="s">
        <v>18</v>
      </c>
      <c r="E17" s="2" t="s">
        <v>4</v>
      </c>
      <c r="F17" s="17">
        <f t="shared" si="0"/>
        <v>5.7</v>
      </c>
      <c r="G17" s="17">
        <f t="shared" si="1"/>
        <v>4.4000000000000004</v>
      </c>
      <c r="H17" s="17">
        <f t="shared" si="2"/>
        <v>1.5</v>
      </c>
      <c r="I17" s="17">
        <f t="shared" si="3"/>
        <v>0.4</v>
      </c>
      <c r="J17" s="11">
        <f t="shared" si="4"/>
        <v>4.7619047619047616E-2</v>
      </c>
      <c r="K17" s="11">
        <f t="shared" si="5"/>
        <v>9.5238095238095247E-3</v>
      </c>
      <c r="L17" s="11">
        <f t="shared" si="6"/>
        <v>0.10476190476190476</v>
      </c>
      <c r="M17" s="11">
        <f t="shared" si="7"/>
        <v>5.7142857142857141E-2</v>
      </c>
      <c r="N17" s="11">
        <f t="shared" si="8"/>
        <v>0.33333333333333331</v>
      </c>
      <c r="O17" s="12">
        <f t="shared" si="10"/>
        <v>1.5873015873015872E-2</v>
      </c>
      <c r="P17" s="12">
        <f t="shared" si="11"/>
        <v>3.1746031746031746E-3</v>
      </c>
      <c r="Q17" s="12">
        <f t="shared" si="12"/>
        <v>3.4920634920634921E-2</v>
      </c>
      <c r="R17" s="12">
        <f t="shared" si="13"/>
        <v>1.9047619047619046E-2</v>
      </c>
      <c r="S17" s="63">
        <f t="shared" si="14"/>
        <v>3.3517508232261859E-8</v>
      </c>
      <c r="T17" s="63">
        <f t="shared" si="15"/>
        <v>1.1172502744087286E-8</v>
      </c>
      <c r="U17" s="14">
        <f t="shared" si="16"/>
        <v>2.4037761137495981E-3</v>
      </c>
    </row>
    <row r="18" spans="1:24" x14ac:dyDescent="0.2">
      <c r="A18" s="2" t="s">
        <v>15</v>
      </c>
      <c r="B18" s="2" t="s">
        <v>16</v>
      </c>
      <c r="C18" s="2" t="s">
        <v>9</v>
      </c>
      <c r="D18" s="2" t="s">
        <v>18</v>
      </c>
      <c r="E18" s="2" t="s">
        <v>4</v>
      </c>
      <c r="F18" s="17">
        <f t="shared" si="0"/>
        <v>5.4</v>
      </c>
      <c r="G18" s="17">
        <f t="shared" si="1"/>
        <v>3.9</v>
      </c>
      <c r="H18" s="17">
        <f t="shared" si="2"/>
        <v>1.3</v>
      </c>
      <c r="I18" s="17">
        <f t="shared" si="3"/>
        <v>0.4</v>
      </c>
      <c r="J18" s="11">
        <f t="shared" si="4"/>
        <v>5.7142857142857141E-2</v>
      </c>
      <c r="K18" s="11">
        <f t="shared" si="5"/>
        <v>1.9047619047619049E-2</v>
      </c>
      <c r="L18" s="11">
        <f t="shared" si="6"/>
        <v>1.9047619047619049E-2</v>
      </c>
      <c r="M18" s="11">
        <f t="shared" si="7"/>
        <v>5.7142857142857141E-2</v>
      </c>
      <c r="N18" s="11">
        <f t="shared" si="8"/>
        <v>0.33333333333333331</v>
      </c>
      <c r="O18" s="12">
        <f t="shared" si="10"/>
        <v>1.9047619047619046E-2</v>
      </c>
      <c r="P18" s="12">
        <f t="shared" si="11"/>
        <v>6.3492063492063492E-3</v>
      </c>
      <c r="Q18" s="12">
        <f t="shared" si="12"/>
        <v>6.3492063492063492E-3</v>
      </c>
      <c r="R18" s="12">
        <f t="shared" si="13"/>
        <v>1.9047619047619046E-2</v>
      </c>
      <c r="S18" s="63">
        <f t="shared" si="14"/>
        <v>1.4625821774077899E-8</v>
      </c>
      <c r="T18" s="63">
        <f t="shared" si="15"/>
        <v>4.8752739246926328E-9</v>
      </c>
      <c r="U18" s="14">
        <f t="shared" si="16"/>
        <v>1.0489204859998244E-3</v>
      </c>
    </row>
    <row r="19" spans="1:24" x14ac:dyDescent="0.2">
      <c r="A19" s="2" t="s">
        <v>0</v>
      </c>
      <c r="B19" s="2" t="s">
        <v>1</v>
      </c>
      <c r="C19" s="2" t="s">
        <v>2</v>
      </c>
      <c r="D19" s="2" t="s">
        <v>20</v>
      </c>
      <c r="E19" s="2" t="s">
        <v>4</v>
      </c>
      <c r="F19" s="17">
        <f t="shared" si="0"/>
        <v>5.0999999999999996</v>
      </c>
      <c r="G19" s="17">
        <f t="shared" si="1"/>
        <v>3.5</v>
      </c>
      <c r="H19" s="17">
        <f t="shared" si="2"/>
        <v>1.4</v>
      </c>
      <c r="I19" s="17">
        <f t="shared" si="3"/>
        <v>0.3</v>
      </c>
      <c r="J19" s="11">
        <f t="shared" si="4"/>
        <v>4.7619047619047616E-2</v>
      </c>
      <c r="K19" s="11">
        <f t="shared" si="5"/>
        <v>2.8571428571428571E-2</v>
      </c>
      <c r="L19" s="11">
        <f t="shared" si="6"/>
        <v>8.5714285714285715E-2</v>
      </c>
      <c r="M19" s="11">
        <f t="shared" si="7"/>
        <v>3.8095238095238099E-2</v>
      </c>
      <c r="N19" s="11">
        <f t="shared" si="8"/>
        <v>0.33333333333333331</v>
      </c>
      <c r="O19" s="12">
        <f t="shared" si="10"/>
        <v>1.5873015873015872E-2</v>
      </c>
      <c r="P19" s="12">
        <f t="shared" si="11"/>
        <v>9.5238095238095229E-3</v>
      </c>
      <c r="Q19" s="12">
        <f t="shared" si="12"/>
        <v>2.8571428571428571E-2</v>
      </c>
      <c r="R19" s="12">
        <f t="shared" si="13"/>
        <v>1.2698412698412698E-2</v>
      </c>
      <c r="S19" s="63">
        <f t="shared" si="14"/>
        <v>5.4846831652792123E-8</v>
      </c>
      <c r="T19" s="63">
        <f t="shared" si="15"/>
        <v>1.8282277217597374E-8</v>
      </c>
      <c r="U19" s="14">
        <f t="shared" si="16"/>
        <v>3.9334518224993422E-3</v>
      </c>
      <c r="X19" s="1" t="s">
        <v>77</v>
      </c>
    </row>
    <row r="20" spans="1:24" x14ac:dyDescent="0.2">
      <c r="A20" s="2" t="s">
        <v>32</v>
      </c>
      <c r="B20" s="2" t="s">
        <v>33</v>
      </c>
      <c r="C20" s="2" t="s">
        <v>17</v>
      </c>
      <c r="D20" s="2" t="s">
        <v>20</v>
      </c>
      <c r="E20" s="2" t="s">
        <v>4</v>
      </c>
      <c r="F20" s="17">
        <f t="shared" si="0"/>
        <v>5.7</v>
      </c>
      <c r="G20" s="17">
        <f t="shared" si="1"/>
        <v>3.8</v>
      </c>
      <c r="H20" s="17">
        <f t="shared" si="2"/>
        <v>1.7</v>
      </c>
      <c r="I20" s="17">
        <f t="shared" si="3"/>
        <v>0.3</v>
      </c>
      <c r="J20" s="11">
        <f t="shared" si="4"/>
        <v>4.7619047619047616E-2</v>
      </c>
      <c r="K20" s="11">
        <f t="shared" si="5"/>
        <v>3.8095238095238099E-2</v>
      </c>
      <c r="L20" s="11">
        <f t="shared" si="6"/>
        <v>3.8095238095238099E-2</v>
      </c>
      <c r="M20" s="11">
        <f t="shared" si="7"/>
        <v>3.8095238095238099E-2</v>
      </c>
      <c r="N20" s="11">
        <f t="shared" si="8"/>
        <v>0.33333333333333331</v>
      </c>
      <c r="O20" s="12">
        <f t="shared" si="10"/>
        <v>1.5873015873015872E-2</v>
      </c>
      <c r="P20" s="12">
        <f t="shared" si="11"/>
        <v>1.2698412698412698E-2</v>
      </c>
      <c r="Q20" s="12">
        <f t="shared" si="12"/>
        <v>1.2698412698412698E-2</v>
      </c>
      <c r="R20" s="12">
        <f t="shared" si="13"/>
        <v>1.2698412698412698E-2</v>
      </c>
      <c r="S20" s="63">
        <f t="shared" si="14"/>
        <v>3.2501826164617557E-8</v>
      </c>
      <c r="T20" s="63">
        <f t="shared" si="15"/>
        <v>1.0833942054872519E-8</v>
      </c>
      <c r="U20" s="14">
        <f t="shared" si="16"/>
        <v>2.3309344133329436E-3</v>
      </c>
      <c r="X20" s="1" t="s">
        <v>78</v>
      </c>
    </row>
    <row r="21" spans="1:24" x14ac:dyDescent="0.2">
      <c r="A21" s="2" t="s">
        <v>0</v>
      </c>
      <c r="B21" s="2" t="s">
        <v>33</v>
      </c>
      <c r="C21" s="2" t="s">
        <v>12</v>
      </c>
      <c r="D21" s="2" t="s">
        <v>20</v>
      </c>
      <c r="E21" s="2" t="s">
        <v>4</v>
      </c>
      <c r="F21" s="17">
        <f t="shared" si="0"/>
        <v>5.0999999999999996</v>
      </c>
      <c r="G21" s="17">
        <f t="shared" si="1"/>
        <v>3.8</v>
      </c>
      <c r="H21" s="17">
        <f t="shared" si="2"/>
        <v>1.5</v>
      </c>
      <c r="I21" s="17">
        <f t="shared" si="3"/>
        <v>0.3</v>
      </c>
      <c r="J21" s="11">
        <f t="shared" si="4"/>
        <v>4.7619047619047616E-2</v>
      </c>
      <c r="K21" s="11">
        <f t="shared" si="5"/>
        <v>3.8095238095238099E-2</v>
      </c>
      <c r="L21" s="11">
        <f t="shared" si="6"/>
        <v>0.10476190476190476</v>
      </c>
      <c r="M21" s="11">
        <f t="shared" si="7"/>
        <v>3.8095238095238099E-2</v>
      </c>
      <c r="N21" s="11">
        <f t="shared" si="8"/>
        <v>0.33333333333333331</v>
      </c>
      <c r="O21" s="12">
        <f t="shared" si="10"/>
        <v>1.5873015873015872E-2</v>
      </c>
      <c r="P21" s="12">
        <f t="shared" si="11"/>
        <v>1.2698412698412698E-2</v>
      </c>
      <c r="Q21" s="12">
        <f t="shared" si="12"/>
        <v>3.4920634920634921E-2</v>
      </c>
      <c r="R21" s="12">
        <f t="shared" si="13"/>
        <v>1.2698412698412698E-2</v>
      </c>
      <c r="S21" s="63">
        <f t="shared" si="14"/>
        <v>8.9380021952698289E-8</v>
      </c>
      <c r="T21" s="63">
        <f t="shared" si="15"/>
        <v>2.9793340650899428E-8</v>
      </c>
      <c r="U21" s="14">
        <f t="shared" si="16"/>
        <v>6.4100696366655953E-3</v>
      </c>
      <c r="X21" s="1" t="s">
        <v>79</v>
      </c>
    </row>
    <row r="22" spans="1:24" x14ac:dyDescent="0.2">
      <c r="A22" s="2" t="s">
        <v>15</v>
      </c>
      <c r="B22" s="2" t="s">
        <v>19</v>
      </c>
      <c r="C22" s="2" t="s">
        <v>17</v>
      </c>
      <c r="D22" s="2" t="s">
        <v>3</v>
      </c>
      <c r="E22" s="2" t="s">
        <v>4</v>
      </c>
      <c r="F22" s="17">
        <f t="shared" si="0"/>
        <v>5.4</v>
      </c>
      <c r="G22" s="17">
        <f t="shared" si="1"/>
        <v>3.4</v>
      </c>
      <c r="H22" s="17">
        <f t="shared" si="2"/>
        <v>1.7</v>
      </c>
      <c r="I22" s="17">
        <f t="shared" si="3"/>
        <v>0.2</v>
      </c>
      <c r="J22" s="11">
        <f t="shared" si="4"/>
        <v>5.7142857142857141E-2</v>
      </c>
      <c r="K22" s="11">
        <f t="shared" si="5"/>
        <v>7.6190476190476197E-2</v>
      </c>
      <c r="L22" s="11">
        <f t="shared" si="6"/>
        <v>3.8095238095238099E-2</v>
      </c>
      <c r="M22" s="11">
        <f t="shared" si="7"/>
        <v>0.18095238095238095</v>
      </c>
      <c r="N22" s="11">
        <f t="shared" si="8"/>
        <v>0.33333333333333331</v>
      </c>
      <c r="O22" s="12">
        <f t="shared" si="10"/>
        <v>1.9047619047619046E-2</v>
      </c>
      <c r="P22" s="12">
        <f t="shared" si="11"/>
        <v>2.5396825396825397E-2</v>
      </c>
      <c r="Q22" s="12">
        <f t="shared" si="12"/>
        <v>1.2698412698412698E-2</v>
      </c>
      <c r="R22" s="12">
        <f t="shared" si="13"/>
        <v>6.0317460317460311E-2</v>
      </c>
      <c r="S22" s="63">
        <f t="shared" si="14"/>
        <v>3.7052081827664013E-7</v>
      </c>
      <c r="T22" s="63">
        <f t="shared" si="15"/>
        <v>1.2350693942554669E-7</v>
      </c>
      <c r="U22" s="14">
        <f t="shared" si="16"/>
        <v>2.6572652311995553E-2</v>
      </c>
      <c r="X22" s="1" t="s">
        <v>80</v>
      </c>
    </row>
    <row r="23" spans="1:24" x14ac:dyDescent="0.2">
      <c r="A23" s="2" t="s">
        <v>0</v>
      </c>
      <c r="B23" s="2" t="s">
        <v>24</v>
      </c>
      <c r="C23" s="2" t="s">
        <v>12</v>
      </c>
      <c r="D23" s="2" t="s">
        <v>18</v>
      </c>
      <c r="E23" s="2" t="s">
        <v>4</v>
      </c>
      <c r="F23" s="17">
        <f t="shared" si="0"/>
        <v>5.0999999999999996</v>
      </c>
      <c r="G23" s="17">
        <f t="shared" si="1"/>
        <v>3.7</v>
      </c>
      <c r="H23" s="17">
        <f t="shared" si="2"/>
        <v>1.5</v>
      </c>
      <c r="I23" s="17">
        <f t="shared" si="3"/>
        <v>0.4</v>
      </c>
      <c r="J23" s="11">
        <f t="shared" si="4"/>
        <v>4.7619047619047616E-2</v>
      </c>
      <c r="K23" s="11">
        <f t="shared" si="5"/>
        <v>1.9047619047619049E-2</v>
      </c>
      <c r="L23" s="11">
        <f t="shared" si="6"/>
        <v>0.10476190476190476</v>
      </c>
      <c r="M23" s="11">
        <f t="shared" si="7"/>
        <v>5.7142857142857141E-2</v>
      </c>
      <c r="N23" s="11">
        <f t="shared" si="8"/>
        <v>0.33333333333333331</v>
      </c>
      <c r="O23" s="12">
        <f t="shared" si="10"/>
        <v>1.5873015873015872E-2</v>
      </c>
      <c r="P23" s="12">
        <f t="shared" si="11"/>
        <v>6.3492063492063492E-3</v>
      </c>
      <c r="Q23" s="12">
        <f t="shared" si="12"/>
        <v>3.4920634920634921E-2</v>
      </c>
      <c r="R23" s="12">
        <f t="shared" si="13"/>
        <v>1.9047619047619046E-2</v>
      </c>
      <c r="S23" s="63">
        <f t="shared" si="14"/>
        <v>6.7035016464523717E-8</v>
      </c>
      <c r="T23" s="63">
        <f t="shared" si="15"/>
        <v>2.2345005488174572E-8</v>
      </c>
      <c r="U23" s="14">
        <f t="shared" si="16"/>
        <v>4.8075522274991962E-3</v>
      </c>
    </row>
    <row r="24" spans="1:24" x14ac:dyDescent="0.2">
      <c r="A24" s="2" t="s">
        <v>10</v>
      </c>
      <c r="B24" s="2" t="s">
        <v>14</v>
      </c>
      <c r="C24" s="2" t="s">
        <v>34</v>
      </c>
      <c r="D24" s="2" t="s">
        <v>3</v>
      </c>
      <c r="E24" s="2" t="s">
        <v>4</v>
      </c>
      <c r="F24" s="17">
        <f t="shared" si="0"/>
        <v>4.5999999999999996</v>
      </c>
      <c r="G24" s="17">
        <f t="shared" si="1"/>
        <v>3.6</v>
      </c>
      <c r="H24" s="17">
        <f t="shared" si="2"/>
        <v>1</v>
      </c>
      <c r="I24" s="17">
        <f t="shared" si="3"/>
        <v>0.2</v>
      </c>
      <c r="J24" s="11">
        <f t="shared" si="4"/>
        <v>2.8571428571428571E-2</v>
      </c>
      <c r="K24" s="11">
        <f t="shared" si="5"/>
        <v>2.8571428571428571E-2</v>
      </c>
      <c r="L24" s="11">
        <f t="shared" si="6"/>
        <v>9.5238095238095247E-3</v>
      </c>
      <c r="M24" s="11">
        <f t="shared" si="7"/>
        <v>0.18095238095238095</v>
      </c>
      <c r="N24" s="11">
        <f t="shared" si="8"/>
        <v>0.33333333333333331</v>
      </c>
      <c r="O24" s="12">
        <f t="shared" si="10"/>
        <v>9.5238095238095229E-3</v>
      </c>
      <c r="P24" s="12">
        <f t="shared" si="11"/>
        <v>9.5238095238095229E-3</v>
      </c>
      <c r="Q24" s="12">
        <f t="shared" si="12"/>
        <v>3.1746031746031746E-3</v>
      </c>
      <c r="R24" s="12">
        <f t="shared" si="13"/>
        <v>6.0317460317460311E-2</v>
      </c>
      <c r="S24" s="63">
        <f t="shared" si="14"/>
        <v>1.7368163356717506E-8</v>
      </c>
      <c r="T24" s="63">
        <f t="shared" si="15"/>
        <v>5.789387785572502E-9</v>
      </c>
      <c r="U24" s="14">
        <f t="shared" si="16"/>
        <v>1.2455930771247917E-3</v>
      </c>
    </row>
    <row r="25" spans="1:24" x14ac:dyDescent="0.2">
      <c r="A25" s="2" t="s">
        <v>0</v>
      </c>
      <c r="B25" s="2" t="s">
        <v>35</v>
      </c>
      <c r="C25" s="2" t="s">
        <v>17</v>
      </c>
      <c r="D25" s="2" t="s">
        <v>36</v>
      </c>
      <c r="E25" s="2" t="s">
        <v>4</v>
      </c>
      <c r="F25" s="17">
        <f t="shared" si="0"/>
        <v>5.0999999999999996</v>
      </c>
      <c r="G25" s="17">
        <f t="shared" si="1"/>
        <v>3.3</v>
      </c>
      <c r="H25" s="17">
        <f t="shared" si="2"/>
        <v>1.7</v>
      </c>
      <c r="I25" s="17">
        <f t="shared" si="3"/>
        <v>0.5</v>
      </c>
      <c r="J25" s="11">
        <f t="shared" si="4"/>
        <v>4.7619047619047616E-2</v>
      </c>
      <c r="K25" s="11">
        <f t="shared" si="5"/>
        <v>3.8095238095238099E-2</v>
      </c>
      <c r="L25" s="11">
        <f t="shared" si="6"/>
        <v>3.8095238095238099E-2</v>
      </c>
      <c r="M25" s="11">
        <f t="shared" si="7"/>
        <v>9.5238095238095247E-3</v>
      </c>
      <c r="N25" s="11">
        <f t="shared" si="8"/>
        <v>0.33333333333333331</v>
      </c>
      <c r="O25" s="12">
        <f t="shared" si="10"/>
        <v>1.5873015873015872E-2</v>
      </c>
      <c r="P25" s="12">
        <f t="shared" si="11"/>
        <v>1.2698412698412698E-2</v>
      </c>
      <c r="Q25" s="12">
        <f t="shared" si="12"/>
        <v>1.2698412698412698E-2</v>
      </c>
      <c r="R25" s="12">
        <f t="shared" si="13"/>
        <v>3.1746031746031746E-3</v>
      </c>
      <c r="S25" s="63">
        <f t="shared" si="14"/>
        <v>8.1254565411543894E-9</v>
      </c>
      <c r="T25" s="63">
        <f t="shared" si="15"/>
        <v>2.7084855137181298E-9</v>
      </c>
      <c r="U25" s="14">
        <f t="shared" si="16"/>
        <v>5.827336033332359E-4</v>
      </c>
    </row>
    <row r="26" spans="1:24" x14ac:dyDescent="0.2">
      <c r="A26" s="2" t="s">
        <v>25</v>
      </c>
      <c r="B26" s="2" t="s">
        <v>19</v>
      </c>
      <c r="C26" s="2" t="s">
        <v>37</v>
      </c>
      <c r="D26" s="2" t="s">
        <v>3</v>
      </c>
      <c r="E26" s="2" t="s">
        <v>4</v>
      </c>
      <c r="F26" s="17">
        <f t="shared" si="0"/>
        <v>4.8</v>
      </c>
      <c r="G26" s="17">
        <f t="shared" si="1"/>
        <v>3.4</v>
      </c>
      <c r="H26" s="17">
        <f t="shared" si="2"/>
        <v>1.9</v>
      </c>
      <c r="I26" s="17">
        <f t="shared" si="3"/>
        <v>0.2</v>
      </c>
      <c r="J26" s="11">
        <f t="shared" si="4"/>
        <v>3.8095238095238099E-2</v>
      </c>
      <c r="K26" s="11">
        <f t="shared" si="5"/>
        <v>7.6190476190476197E-2</v>
      </c>
      <c r="L26" s="11">
        <f t="shared" si="6"/>
        <v>9.5238095238095247E-3</v>
      </c>
      <c r="M26" s="11">
        <f t="shared" si="7"/>
        <v>0.18095238095238095</v>
      </c>
      <c r="N26" s="11">
        <f t="shared" si="8"/>
        <v>0.33333333333333331</v>
      </c>
      <c r="O26" s="12">
        <f t="shared" si="10"/>
        <v>1.2698412698412698E-2</v>
      </c>
      <c r="P26" s="12">
        <f t="shared" si="11"/>
        <v>2.5396825396825397E-2</v>
      </c>
      <c r="Q26" s="12">
        <f t="shared" si="12"/>
        <v>3.1746031746031746E-3</v>
      </c>
      <c r="R26" s="12">
        <f t="shared" si="13"/>
        <v>6.0317460317460311E-2</v>
      </c>
      <c r="S26" s="63">
        <f t="shared" si="14"/>
        <v>6.1753469712773359E-8</v>
      </c>
      <c r="T26" s="63">
        <f t="shared" si="15"/>
        <v>2.0584489904257786E-8</v>
      </c>
      <c r="U26" s="14">
        <f t="shared" si="16"/>
        <v>4.4287753853325925E-3</v>
      </c>
    </row>
    <row r="27" spans="1:24" x14ac:dyDescent="0.2">
      <c r="A27" s="2" t="s">
        <v>13</v>
      </c>
      <c r="B27" s="2" t="s">
        <v>6</v>
      </c>
      <c r="C27" s="2" t="s">
        <v>26</v>
      </c>
      <c r="D27" s="2" t="s">
        <v>3</v>
      </c>
      <c r="E27" s="2" t="s">
        <v>4</v>
      </c>
      <c r="F27" s="17">
        <f t="shared" si="0"/>
        <v>5</v>
      </c>
      <c r="G27" s="17">
        <f t="shared" si="1"/>
        <v>3</v>
      </c>
      <c r="H27" s="17">
        <f t="shared" si="2"/>
        <v>1.6</v>
      </c>
      <c r="I27" s="17">
        <f t="shared" si="3"/>
        <v>0.2</v>
      </c>
      <c r="J27" s="11">
        <f t="shared" si="4"/>
        <v>4.7619047619047616E-2</v>
      </c>
      <c r="K27" s="11">
        <f t="shared" si="5"/>
        <v>0.15238095238095239</v>
      </c>
      <c r="L27" s="11">
        <f t="shared" si="6"/>
        <v>4.7619047619047616E-2</v>
      </c>
      <c r="M27" s="11">
        <f t="shared" si="7"/>
        <v>0.18095238095238095</v>
      </c>
      <c r="N27" s="11">
        <f t="shared" si="8"/>
        <v>0.33333333333333331</v>
      </c>
      <c r="O27" s="12">
        <f t="shared" si="10"/>
        <v>1.5873015873015872E-2</v>
      </c>
      <c r="P27" s="12">
        <f t="shared" si="11"/>
        <v>5.0793650793650794E-2</v>
      </c>
      <c r="Q27" s="12">
        <f t="shared" si="12"/>
        <v>1.5873015873015872E-2</v>
      </c>
      <c r="R27" s="12">
        <f t="shared" si="13"/>
        <v>6.0317460317460311E-2</v>
      </c>
      <c r="S27" s="63">
        <f t="shared" si="14"/>
        <v>7.7191837140966697E-7</v>
      </c>
      <c r="T27" s="63">
        <f t="shared" si="15"/>
        <v>2.5730612380322232E-7</v>
      </c>
      <c r="U27" s="14">
        <f t="shared" si="16"/>
        <v>5.5359692316657411E-2</v>
      </c>
    </row>
    <row r="28" spans="1:24" x14ac:dyDescent="0.2">
      <c r="A28" s="2" t="s">
        <v>13</v>
      </c>
      <c r="B28" s="2" t="s">
        <v>19</v>
      </c>
      <c r="C28" s="2" t="s">
        <v>26</v>
      </c>
      <c r="D28" s="2" t="s">
        <v>18</v>
      </c>
      <c r="E28" s="2" t="s">
        <v>4</v>
      </c>
      <c r="F28" s="17">
        <f t="shared" si="0"/>
        <v>5</v>
      </c>
      <c r="G28" s="17">
        <f t="shared" si="1"/>
        <v>3.4</v>
      </c>
      <c r="H28" s="17">
        <f t="shared" si="2"/>
        <v>1.6</v>
      </c>
      <c r="I28" s="17">
        <f t="shared" si="3"/>
        <v>0.4</v>
      </c>
      <c r="J28" s="11">
        <f t="shared" si="4"/>
        <v>4.7619047619047616E-2</v>
      </c>
      <c r="K28" s="11">
        <f t="shared" si="5"/>
        <v>7.6190476190476197E-2</v>
      </c>
      <c r="L28" s="11">
        <f t="shared" si="6"/>
        <v>4.7619047619047616E-2</v>
      </c>
      <c r="M28" s="11">
        <f t="shared" si="7"/>
        <v>5.7142857142857141E-2</v>
      </c>
      <c r="N28" s="11">
        <f t="shared" si="8"/>
        <v>0.33333333333333331</v>
      </c>
      <c r="O28" s="12">
        <f t="shared" si="10"/>
        <v>1.5873015873015872E-2</v>
      </c>
      <c r="P28" s="12">
        <f t="shared" si="11"/>
        <v>2.5396825396825397E-2</v>
      </c>
      <c r="Q28" s="12">
        <f t="shared" si="12"/>
        <v>1.5873015873015872E-2</v>
      </c>
      <c r="R28" s="12">
        <f t="shared" si="13"/>
        <v>1.9047619047619046E-2</v>
      </c>
      <c r="S28" s="63">
        <f t="shared" si="14"/>
        <v>1.2188184811731582E-7</v>
      </c>
      <c r="T28" s="63">
        <f t="shared" si="15"/>
        <v>4.062728270577194E-8</v>
      </c>
      <c r="U28" s="14">
        <f t="shared" si="16"/>
        <v>8.7410040499985367E-3</v>
      </c>
    </row>
    <row r="29" spans="1:24" x14ac:dyDescent="0.2">
      <c r="A29" s="2" t="s">
        <v>38</v>
      </c>
      <c r="B29" s="2" t="s">
        <v>1</v>
      </c>
      <c r="C29" s="2" t="s">
        <v>12</v>
      </c>
      <c r="D29" s="2" t="s">
        <v>3</v>
      </c>
      <c r="E29" s="2" t="s">
        <v>4</v>
      </c>
      <c r="F29" s="17">
        <f t="shared" si="0"/>
        <v>5.2</v>
      </c>
      <c r="G29" s="17">
        <f t="shared" si="1"/>
        <v>3.5</v>
      </c>
      <c r="H29" s="17">
        <f t="shared" si="2"/>
        <v>1.5</v>
      </c>
      <c r="I29" s="17">
        <f t="shared" si="3"/>
        <v>0.2</v>
      </c>
      <c r="J29" s="11">
        <f t="shared" si="4"/>
        <v>3.8095238095238099E-2</v>
      </c>
      <c r="K29" s="11">
        <f t="shared" si="5"/>
        <v>2.8571428571428571E-2</v>
      </c>
      <c r="L29" s="11">
        <f t="shared" si="6"/>
        <v>0.10476190476190476</v>
      </c>
      <c r="M29" s="11">
        <f t="shared" si="7"/>
        <v>0.18095238095238095</v>
      </c>
      <c r="N29" s="11">
        <f t="shared" si="8"/>
        <v>0.33333333333333331</v>
      </c>
      <c r="O29" s="12">
        <f t="shared" si="10"/>
        <v>1.2698412698412698E-2</v>
      </c>
      <c r="P29" s="12">
        <f t="shared" si="11"/>
        <v>9.5238095238095229E-3</v>
      </c>
      <c r="Q29" s="12">
        <f t="shared" si="12"/>
        <v>3.4920634920634921E-2</v>
      </c>
      <c r="R29" s="12">
        <f t="shared" si="13"/>
        <v>6.0317460317460311E-2</v>
      </c>
      <c r="S29" s="63">
        <f t="shared" si="14"/>
        <v>2.5473306256519009E-7</v>
      </c>
      <c r="T29" s="63">
        <f t="shared" si="15"/>
        <v>8.4911020855063354E-8</v>
      </c>
      <c r="U29" s="14">
        <f t="shared" si="16"/>
        <v>1.8268698464496944E-2</v>
      </c>
    </row>
    <row r="30" spans="1:24" x14ac:dyDescent="0.2">
      <c r="A30" s="2" t="s">
        <v>38</v>
      </c>
      <c r="B30" s="2" t="s">
        <v>19</v>
      </c>
      <c r="C30" s="2" t="s">
        <v>2</v>
      </c>
      <c r="D30" s="2" t="s">
        <v>3</v>
      </c>
      <c r="E30" s="2" t="s">
        <v>4</v>
      </c>
      <c r="F30" s="17">
        <f t="shared" si="0"/>
        <v>5.2</v>
      </c>
      <c r="G30" s="17">
        <f t="shared" si="1"/>
        <v>3.4</v>
      </c>
      <c r="H30" s="17">
        <f t="shared" si="2"/>
        <v>1.4</v>
      </c>
      <c r="I30" s="17">
        <f t="shared" si="3"/>
        <v>0.2</v>
      </c>
      <c r="J30" s="11">
        <f t="shared" si="4"/>
        <v>3.8095238095238099E-2</v>
      </c>
      <c r="K30" s="11">
        <f t="shared" si="5"/>
        <v>7.6190476190476197E-2</v>
      </c>
      <c r="L30" s="11">
        <f t="shared" si="6"/>
        <v>8.5714285714285715E-2</v>
      </c>
      <c r="M30" s="11">
        <f t="shared" si="7"/>
        <v>0.18095238095238095</v>
      </c>
      <c r="N30" s="11">
        <f t="shared" si="8"/>
        <v>0.33333333333333331</v>
      </c>
      <c r="O30" s="12">
        <f t="shared" si="10"/>
        <v>1.2698412698412698E-2</v>
      </c>
      <c r="P30" s="12">
        <f t="shared" si="11"/>
        <v>2.5396825396825397E-2</v>
      </c>
      <c r="Q30" s="12">
        <f t="shared" si="12"/>
        <v>2.8571428571428571E-2</v>
      </c>
      <c r="R30" s="12">
        <f t="shared" si="13"/>
        <v>6.0317460317460311E-2</v>
      </c>
      <c r="S30" s="63">
        <f t="shared" si="14"/>
        <v>5.5578122741496019E-7</v>
      </c>
      <c r="T30" s="63">
        <f t="shared" si="15"/>
        <v>1.8526040913832006E-7</v>
      </c>
      <c r="U30" s="14">
        <f t="shared" si="16"/>
        <v>3.9858978467993335E-2</v>
      </c>
    </row>
    <row r="31" spans="1:24" x14ac:dyDescent="0.2">
      <c r="A31" s="2" t="s">
        <v>7</v>
      </c>
      <c r="B31" s="2" t="s">
        <v>8</v>
      </c>
      <c r="C31" s="2" t="s">
        <v>26</v>
      </c>
      <c r="D31" s="2" t="s">
        <v>3</v>
      </c>
      <c r="E31" s="2" t="s">
        <v>4</v>
      </c>
      <c r="F31" s="17">
        <f t="shared" si="0"/>
        <v>4.7</v>
      </c>
      <c r="G31" s="17">
        <f t="shared" si="1"/>
        <v>3.2</v>
      </c>
      <c r="H31" s="17">
        <f t="shared" si="2"/>
        <v>1.6</v>
      </c>
      <c r="I31" s="17">
        <f t="shared" si="3"/>
        <v>0.2</v>
      </c>
      <c r="J31" s="11">
        <f t="shared" si="4"/>
        <v>1.9047619047619049E-2</v>
      </c>
      <c r="K31" s="11">
        <f t="shared" si="5"/>
        <v>8.5714285714285715E-2</v>
      </c>
      <c r="L31" s="11">
        <f t="shared" si="6"/>
        <v>4.7619047619047616E-2</v>
      </c>
      <c r="M31" s="11">
        <f t="shared" si="7"/>
        <v>0.18095238095238095</v>
      </c>
      <c r="N31" s="11">
        <f t="shared" si="8"/>
        <v>0.33333333333333331</v>
      </c>
      <c r="O31" s="12">
        <f t="shared" si="10"/>
        <v>6.3492063492063492E-3</v>
      </c>
      <c r="P31" s="12">
        <f t="shared" si="11"/>
        <v>2.8571428571428571E-2</v>
      </c>
      <c r="Q31" s="12">
        <f t="shared" si="12"/>
        <v>1.5873015873015872E-2</v>
      </c>
      <c r="R31" s="12">
        <f t="shared" si="13"/>
        <v>6.0317460317460311E-2</v>
      </c>
      <c r="S31" s="63">
        <f t="shared" si="14"/>
        <v>1.7368163356717506E-7</v>
      </c>
      <c r="T31" s="63">
        <f t="shared" si="15"/>
        <v>5.789387785572502E-8</v>
      </c>
      <c r="U31" s="14">
        <f t="shared" si="16"/>
        <v>1.2455930771247917E-2</v>
      </c>
    </row>
    <row r="32" spans="1:24" x14ac:dyDescent="0.2">
      <c r="A32" s="2" t="s">
        <v>25</v>
      </c>
      <c r="B32" s="2" t="s">
        <v>11</v>
      </c>
      <c r="C32" s="2" t="s">
        <v>26</v>
      </c>
      <c r="D32" s="2" t="s">
        <v>3</v>
      </c>
      <c r="E32" s="2" t="s">
        <v>4</v>
      </c>
      <c r="F32" s="17">
        <f t="shared" si="0"/>
        <v>4.8</v>
      </c>
      <c r="G32" s="17">
        <f t="shared" si="1"/>
        <v>3.1</v>
      </c>
      <c r="H32" s="17">
        <f t="shared" si="2"/>
        <v>1.6</v>
      </c>
      <c r="I32" s="17">
        <f t="shared" si="3"/>
        <v>0.2</v>
      </c>
      <c r="J32" s="11">
        <f t="shared" si="4"/>
        <v>3.8095238095238099E-2</v>
      </c>
      <c r="K32" s="11">
        <f t="shared" si="5"/>
        <v>5.7142857142857141E-2</v>
      </c>
      <c r="L32" s="11">
        <f t="shared" si="6"/>
        <v>4.7619047619047616E-2</v>
      </c>
      <c r="M32" s="11">
        <f t="shared" si="7"/>
        <v>0.18095238095238095</v>
      </c>
      <c r="N32" s="11">
        <f t="shared" si="8"/>
        <v>0.33333333333333331</v>
      </c>
      <c r="O32" s="12">
        <f t="shared" si="10"/>
        <v>1.2698412698412698E-2</v>
      </c>
      <c r="P32" s="12">
        <f t="shared" si="11"/>
        <v>1.9047619047619046E-2</v>
      </c>
      <c r="Q32" s="12">
        <f t="shared" si="12"/>
        <v>1.5873015873015872E-2</v>
      </c>
      <c r="R32" s="12">
        <f t="shared" si="13"/>
        <v>6.0317460317460311E-2</v>
      </c>
      <c r="S32" s="63">
        <f t="shared" si="14"/>
        <v>2.3157551142290008E-7</v>
      </c>
      <c r="T32" s="63">
        <f t="shared" si="15"/>
        <v>7.7191837140966689E-8</v>
      </c>
      <c r="U32" s="14">
        <f t="shared" si="16"/>
        <v>1.6607907694997221E-2</v>
      </c>
    </row>
    <row r="33" spans="1:21" x14ac:dyDescent="0.2">
      <c r="A33" s="2" t="s">
        <v>15</v>
      </c>
      <c r="B33" s="2" t="s">
        <v>19</v>
      </c>
      <c r="C33" s="2" t="s">
        <v>12</v>
      </c>
      <c r="D33" s="2" t="s">
        <v>18</v>
      </c>
      <c r="E33" s="2" t="s">
        <v>4</v>
      </c>
      <c r="F33" s="17">
        <f t="shared" si="0"/>
        <v>5.4</v>
      </c>
      <c r="G33" s="17">
        <f t="shared" si="1"/>
        <v>3.4</v>
      </c>
      <c r="H33" s="17">
        <f t="shared" si="2"/>
        <v>1.5</v>
      </c>
      <c r="I33" s="17">
        <f t="shared" si="3"/>
        <v>0.4</v>
      </c>
      <c r="J33" s="11">
        <f t="shared" si="4"/>
        <v>5.7142857142857141E-2</v>
      </c>
      <c r="K33" s="11">
        <f t="shared" si="5"/>
        <v>7.6190476190476197E-2</v>
      </c>
      <c r="L33" s="11">
        <f t="shared" si="6"/>
        <v>0.10476190476190476</v>
      </c>
      <c r="M33" s="11">
        <f t="shared" si="7"/>
        <v>5.7142857142857141E-2</v>
      </c>
      <c r="N33" s="11">
        <f t="shared" si="8"/>
        <v>0.33333333333333331</v>
      </c>
      <c r="O33" s="12">
        <f t="shared" si="10"/>
        <v>1.9047619047619046E-2</v>
      </c>
      <c r="P33" s="12">
        <f t="shared" si="11"/>
        <v>2.5396825396825397E-2</v>
      </c>
      <c r="Q33" s="12">
        <f t="shared" si="12"/>
        <v>3.4920634920634921E-2</v>
      </c>
      <c r="R33" s="12">
        <f t="shared" si="13"/>
        <v>1.9047619047619046E-2</v>
      </c>
      <c r="S33" s="63">
        <f t="shared" si="14"/>
        <v>3.2176807902971378E-7</v>
      </c>
      <c r="T33" s="63">
        <f t="shared" si="15"/>
        <v>1.0725602634323793E-7</v>
      </c>
      <c r="U33" s="14">
        <f t="shared" si="16"/>
        <v>2.3076250691996137E-2</v>
      </c>
    </row>
    <row r="34" spans="1:21" x14ac:dyDescent="0.2">
      <c r="A34" s="2" t="s">
        <v>38</v>
      </c>
      <c r="B34" s="2" t="s">
        <v>39</v>
      </c>
      <c r="C34" s="2" t="s">
        <v>12</v>
      </c>
      <c r="D34" s="2" t="s">
        <v>23</v>
      </c>
      <c r="E34" s="2" t="s">
        <v>4</v>
      </c>
      <c r="F34" s="17">
        <f t="shared" ref="F34:F65" si="17">VALUE(SUBSTITUTE(A34,".",","))</f>
        <v>5.2</v>
      </c>
      <c r="G34" s="17">
        <f t="shared" ref="G34:G65" si="18">VALUE(SUBSTITUTE(B34,".",","))</f>
        <v>4.0999999999999996</v>
      </c>
      <c r="H34" s="17">
        <f t="shared" ref="H34:H65" si="19">VALUE(SUBSTITUTE(C34,".",","))</f>
        <v>1.5</v>
      </c>
      <c r="I34" s="17">
        <f t="shared" ref="I34:I65" si="20">VALUE(SUBSTITUTE(D34,".",","))</f>
        <v>0.1</v>
      </c>
      <c r="J34" s="11">
        <f t="shared" ref="J34:J65" si="21">COUNTIFS(A:A,A34)/105</f>
        <v>3.8095238095238099E-2</v>
      </c>
      <c r="K34" s="11">
        <f t="shared" ref="K34:K65" si="22">COUNTIFS(B:B,B34)/105</f>
        <v>9.5238095238095247E-3</v>
      </c>
      <c r="L34" s="11">
        <f t="shared" ref="L34:L65" si="23">COUNTIFS(C:C,C34)/105</f>
        <v>0.10476190476190476</v>
      </c>
      <c r="M34" s="11">
        <f t="shared" ref="M34:M65" si="24">COUNTIFS(D:D,D34)/105</f>
        <v>4.7619047619047616E-2</v>
      </c>
      <c r="N34" s="11">
        <f t="shared" ref="N34:N65" si="25">COUNTIFS(E:E,E34)/105</f>
        <v>0.33333333333333331</v>
      </c>
      <c r="O34" s="12">
        <f t="shared" ref="O34:O65" si="26">J34*$N34</f>
        <v>1.2698412698412698E-2</v>
      </c>
      <c r="P34" s="12">
        <f t="shared" si="11"/>
        <v>3.1746031746031746E-3</v>
      </c>
      <c r="Q34" s="12">
        <f t="shared" si="12"/>
        <v>3.4920634920634921E-2</v>
      </c>
      <c r="R34" s="12">
        <f t="shared" si="13"/>
        <v>1.5873015873015872E-2</v>
      </c>
      <c r="S34" s="63">
        <f t="shared" si="14"/>
        <v>2.2345005488174576E-8</v>
      </c>
      <c r="T34" s="63">
        <f t="shared" si="15"/>
        <v>7.4483351627248586E-9</v>
      </c>
      <c r="U34" s="14">
        <f t="shared" si="16"/>
        <v>1.602517409166399E-3</v>
      </c>
    </row>
    <row r="35" spans="1:21" x14ac:dyDescent="0.2">
      <c r="A35" s="2" t="s">
        <v>40</v>
      </c>
      <c r="B35" s="2" t="s">
        <v>41</v>
      </c>
      <c r="C35" s="2" t="s">
        <v>2</v>
      </c>
      <c r="D35" s="2" t="s">
        <v>3</v>
      </c>
      <c r="E35" s="2" t="s">
        <v>4</v>
      </c>
      <c r="F35" s="17">
        <f t="shared" si="17"/>
        <v>5.5</v>
      </c>
      <c r="G35" s="17">
        <f t="shared" si="18"/>
        <v>4.2</v>
      </c>
      <c r="H35" s="17">
        <f t="shared" si="19"/>
        <v>1.4</v>
      </c>
      <c r="I35" s="17">
        <f t="shared" si="20"/>
        <v>0.2</v>
      </c>
      <c r="J35" s="11">
        <f t="shared" si="21"/>
        <v>3.8095238095238099E-2</v>
      </c>
      <c r="K35" s="11">
        <f t="shared" si="22"/>
        <v>9.5238095238095247E-3</v>
      </c>
      <c r="L35" s="11">
        <f t="shared" si="23"/>
        <v>8.5714285714285715E-2</v>
      </c>
      <c r="M35" s="11">
        <f t="shared" si="24"/>
        <v>0.18095238095238095</v>
      </c>
      <c r="N35" s="11">
        <f t="shared" si="25"/>
        <v>0.33333333333333331</v>
      </c>
      <c r="O35" s="12">
        <f t="shared" si="26"/>
        <v>1.2698412698412698E-2</v>
      </c>
      <c r="P35" s="12">
        <f t="shared" ref="P35:P66" si="27">K35*$N35</f>
        <v>3.1746031746031746E-3</v>
      </c>
      <c r="Q35" s="12">
        <f t="shared" ref="Q35:Q66" si="28">L35*$N35</f>
        <v>2.8571428571428571E-2</v>
      </c>
      <c r="R35" s="12">
        <f t="shared" ref="R35:R66" si="29">M35*$N35</f>
        <v>6.0317460317460311E-2</v>
      </c>
      <c r="S35" s="63">
        <f t="shared" si="14"/>
        <v>6.9472653426870024E-8</v>
      </c>
      <c r="T35" s="63">
        <f t="shared" si="15"/>
        <v>2.3157551142290008E-8</v>
      </c>
      <c r="U35" s="14">
        <f t="shared" si="16"/>
        <v>4.9823723084991669E-3</v>
      </c>
    </row>
    <row r="36" spans="1:21" x14ac:dyDescent="0.2">
      <c r="A36" s="2" t="s">
        <v>5</v>
      </c>
      <c r="B36" s="2" t="s">
        <v>11</v>
      </c>
      <c r="C36" s="2" t="s">
        <v>12</v>
      </c>
      <c r="D36" s="2" t="s">
        <v>23</v>
      </c>
      <c r="E36" s="2" t="s">
        <v>4</v>
      </c>
      <c r="F36" s="17">
        <f t="shared" si="17"/>
        <v>4.9000000000000004</v>
      </c>
      <c r="G36" s="17">
        <f t="shared" si="18"/>
        <v>3.1</v>
      </c>
      <c r="H36" s="17">
        <f t="shared" si="19"/>
        <v>1.5</v>
      </c>
      <c r="I36" s="17">
        <f t="shared" si="20"/>
        <v>0.1</v>
      </c>
      <c r="J36" s="11">
        <f t="shared" si="21"/>
        <v>4.7619047619047616E-2</v>
      </c>
      <c r="K36" s="11">
        <f t="shared" si="22"/>
        <v>5.7142857142857141E-2</v>
      </c>
      <c r="L36" s="11">
        <f t="shared" si="23"/>
        <v>0.10476190476190476</v>
      </c>
      <c r="M36" s="11">
        <f t="shared" si="24"/>
        <v>4.7619047619047616E-2</v>
      </c>
      <c r="N36" s="11">
        <f t="shared" si="25"/>
        <v>0.33333333333333331</v>
      </c>
      <c r="O36" s="12">
        <f t="shared" si="26"/>
        <v>1.5873015873015872E-2</v>
      </c>
      <c r="P36" s="12">
        <f t="shared" si="27"/>
        <v>1.9047619047619046E-2</v>
      </c>
      <c r="Q36" s="12">
        <f t="shared" si="28"/>
        <v>3.4920634920634921E-2</v>
      </c>
      <c r="R36" s="12">
        <f t="shared" si="29"/>
        <v>1.5873015873015872E-2</v>
      </c>
      <c r="S36" s="63">
        <f t="shared" si="14"/>
        <v>1.6758754116130925E-7</v>
      </c>
      <c r="T36" s="63">
        <f t="shared" si="15"/>
        <v>5.5862513720436418E-8</v>
      </c>
      <c r="U36" s="14">
        <f t="shared" si="16"/>
        <v>1.2018880568747989E-2</v>
      </c>
    </row>
    <row r="37" spans="1:21" x14ac:dyDescent="0.2">
      <c r="A37" s="2" t="s">
        <v>46</v>
      </c>
      <c r="B37" s="2" t="s">
        <v>8</v>
      </c>
      <c r="C37" s="2" t="s">
        <v>7</v>
      </c>
      <c r="D37" s="2" t="s">
        <v>2</v>
      </c>
      <c r="E37" s="2" t="s">
        <v>47</v>
      </c>
      <c r="F37" s="17">
        <f t="shared" si="17"/>
        <v>7</v>
      </c>
      <c r="G37" s="17">
        <f t="shared" si="18"/>
        <v>3.2</v>
      </c>
      <c r="H37" s="17">
        <f t="shared" si="19"/>
        <v>4.7</v>
      </c>
      <c r="I37" s="17">
        <f t="shared" si="20"/>
        <v>1.4</v>
      </c>
      <c r="J37" s="11">
        <f t="shared" si="21"/>
        <v>9.5238095238095247E-3</v>
      </c>
      <c r="K37" s="11">
        <f t="shared" si="22"/>
        <v>8.5714285714285715E-2</v>
      </c>
      <c r="L37" s="11">
        <f t="shared" si="23"/>
        <v>3.8095238095238099E-2</v>
      </c>
      <c r="M37" s="11">
        <f t="shared" si="24"/>
        <v>6.6666666666666666E-2</v>
      </c>
      <c r="N37" s="11">
        <f t="shared" si="25"/>
        <v>0.33333333333333331</v>
      </c>
      <c r="O37" s="12">
        <f t="shared" si="26"/>
        <v>3.1746031746031746E-3</v>
      </c>
      <c r="P37" s="12">
        <f t="shared" si="27"/>
        <v>2.8571428571428571E-2</v>
      </c>
      <c r="Q37" s="12">
        <f t="shared" si="28"/>
        <v>1.2698412698412698E-2</v>
      </c>
      <c r="R37" s="12">
        <f t="shared" si="29"/>
        <v>2.222222222222222E-2</v>
      </c>
      <c r="S37" s="63">
        <f t="shared" si="14"/>
        <v>2.5595188104636328E-8</v>
      </c>
      <c r="T37" s="63">
        <f t="shared" si="15"/>
        <v>8.5317293682121088E-9</v>
      </c>
      <c r="U37" s="14">
        <f t="shared" si="16"/>
        <v>1.8356108504996931E-3</v>
      </c>
    </row>
    <row r="38" spans="1:21" x14ac:dyDescent="0.2">
      <c r="A38" s="2" t="s">
        <v>48</v>
      </c>
      <c r="B38" s="2" t="s">
        <v>8</v>
      </c>
      <c r="C38" s="2" t="s">
        <v>42</v>
      </c>
      <c r="D38" s="2" t="s">
        <v>12</v>
      </c>
      <c r="E38" s="2" t="s">
        <v>47</v>
      </c>
      <c r="F38" s="17">
        <f t="shared" si="17"/>
        <v>6.4</v>
      </c>
      <c r="G38" s="17">
        <f t="shared" si="18"/>
        <v>3.2</v>
      </c>
      <c r="H38" s="17">
        <f t="shared" si="19"/>
        <v>4.5</v>
      </c>
      <c r="I38" s="17">
        <f t="shared" si="20"/>
        <v>1.5</v>
      </c>
      <c r="J38" s="11">
        <f t="shared" si="21"/>
        <v>5.7142857142857141E-2</v>
      </c>
      <c r="K38" s="11">
        <f t="shared" si="22"/>
        <v>8.5714285714285715E-2</v>
      </c>
      <c r="L38" s="11">
        <f t="shared" si="23"/>
        <v>6.6666666666666666E-2</v>
      </c>
      <c r="M38" s="11">
        <f t="shared" si="24"/>
        <v>0.10476190476190476</v>
      </c>
      <c r="N38" s="11">
        <f t="shared" si="25"/>
        <v>0.33333333333333331</v>
      </c>
      <c r="O38" s="12">
        <f t="shared" si="26"/>
        <v>1.9047619047619046E-2</v>
      </c>
      <c r="P38" s="12">
        <f t="shared" si="27"/>
        <v>2.8571428571428571E-2</v>
      </c>
      <c r="Q38" s="12">
        <f t="shared" si="28"/>
        <v>2.222222222222222E-2</v>
      </c>
      <c r="R38" s="12">
        <f t="shared" si="29"/>
        <v>3.4920634920634921E-2</v>
      </c>
      <c r="S38" s="63">
        <f t="shared" si="14"/>
        <v>4.2232060372649937E-7</v>
      </c>
      <c r="T38" s="63">
        <f t="shared" si="15"/>
        <v>1.4077353457549977E-7</v>
      </c>
      <c r="U38" s="14">
        <f t="shared" si="16"/>
        <v>3.0287579033244933E-2</v>
      </c>
    </row>
    <row r="39" spans="1:21" x14ac:dyDescent="0.2">
      <c r="A39" s="2" t="s">
        <v>49</v>
      </c>
      <c r="B39" s="2" t="s">
        <v>11</v>
      </c>
      <c r="C39" s="2" t="s">
        <v>5</v>
      </c>
      <c r="D39" s="2" t="s">
        <v>12</v>
      </c>
      <c r="E39" s="2" t="s">
        <v>47</v>
      </c>
      <c r="F39" s="17">
        <f t="shared" si="17"/>
        <v>6.9</v>
      </c>
      <c r="G39" s="17">
        <f t="shared" si="18"/>
        <v>3.1</v>
      </c>
      <c r="H39" s="17">
        <f t="shared" si="19"/>
        <v>4.9000000000000004</v>
      </c>
      <c r="I39" s="17">
        <f t="shared" si="20"/>
        <v>1.5</v>
      </c>
      <c r="J39" s="11">
        <f t="shared" si="21"/>
        <v>1.9047619047619049E-2</v>
      </c>
      <c r="K39" s="11">
        <f t="shared" si="22"/>
        <v>5.7142857142857141E-2</v>
      </c>
      <c r="L39" s="11">
        <f t="shared" si="23"/>
        <v>4.7619047619047616E-2</v>
      </c>
      <c r="M39" s="11">
        <f t="shared" si="24"/>
        <v>0.10476190476190476</v>
      </c>
      <c r="N39" s="11">
        <f t="shared" si="25"/>
        <v>0.33333333333333331</v>
      </c>
      <c r="O39" s="12">
        <f t="shared" si="26"/>
        <v>6.3492063492063492E-3</v>
      </c>
      <c r="P39" s="12">
        <f t="shared" si="27"/>
        <v>1.9047619047619046E-2</v>
      </c>
      <c r="Q39" s="12">
        <f t="shared" si="28"/>
        <v>1.5873015873015872E-2</v>
      </c>
      <c r="R39" s="12">
        <f t="shared" si="29"/>
        <v>3.4920634920634921E-2</v>
      </c>
      <c r="S39" s="63">
        <f t="shared" si="14"/>
        <v>6.7035016464523717E-8</v>
      </c>
      <c r="T39" s="63">
        <f t="shared" si="15"/>
        <v>2.2345005488174572E-8</v>
      </c>
      <c r="U39" s="14">
        <f t="shared" si="16"/>
        <v>4.8075522274991962E-3</v>
      </c>
    </row>
    <row r="40" spans="1:21" x14ac:dyDescent="0.2">
      <c r="A40" s="2" t="s">
        <v>40</v>
      </c>
      <c r="B40" s="2" t="s">
        <v>43</v>
      </c>
      <c r="C40" s="2" t="s">
        <v>30</v>
      </c>
      <c r="D40" s="2" t="s">
        <v>9</v>
      </c>
      <c r="E40" s="2" t="s">
        <v>47</v>
      </c>
      <c r="F40" s="17">
        <f t="shared" si="17"/>
        <v>5.5</v>
      </c>
      <c r="G40" s="17">
        <f t="shared" si="18"/>
        <v>2.2999999999999998</v>
      </c>
      <c r="H40" s="17">
        <f t="shared" si="19"/>
        <v>4</v>
      </c>
      <c r="I40" s="17">
        <f t="shared" si="20"/>
        <v>1.3</v>
      </c>
      <c r="J40" s="11">
        <f t="shared" si="21"/>
        <v>3.8095238095238099E-2</v>
      </c>
      <c r="K40" s="11">
        <f t="shared" si="22"/>
        <v>9.5238095238095247E-3</v>
      </c>
      <c r="L40" s="11">
        <f t="shared" si="23"/>
        <v>2.8571428571428571E-2</v>
      </c>
      <c r="M40" s="11">
        <f t="shared" si="24"/>
        <v>5.7142857142857141E-2</v>
      </c>
      <c r="N40" s="11">
        <f t="shared" si="25"/>
        <v>0.33333333333333331</v>
      </c>
      <c r="O40" s="12">
        <f t="shared" si="26"/>
        <v>1.2698412698412698E-2</v>
      </c>
      <c r="P40" s="12">
        <f t="shared" si="27"/>
        <v>3.1746031746031746E-3</v>
      </c>
      <c r="Q40" s="12">
        <f t="shared" si="28"/>
        <v>9.5238095238095229E-3</v>
      </c>
      <c r="R40" s="12">
        <f t="shared" si="29"/>
        <v>1.9047619047619046E-2</v>
      </c>
      <c r="S40" s="63">
        <f t="shared" si="14"/>
        <v>7.3129108870389496E-9</v>
      </c>
      <c r="T40" s="63">
        <f t="shared" si="15"/>
        <v>2.4376369623463164E-9</v>
      </c>
      <c r="U40" s="14">
        <f t="shared" si="16"/>
        <v>5.2446024299991221E-4</v>
      </c>
    </row>
    <row r="41" spans="1:21" x14ac:dyDescent="0.2">
      <c r="A41" s="2" t="s">
        <v>50</v>
      </c>
      <c r="B41" s="2" t="s">
        <v>51</v>
      </c>
      <c r="C41" s="2" t="s">
        <v>10</v>
      </c>
      <c r="D41" s="2" t="s">
        <v>12</v>
      </c>
      <c r="E41" s="2" t="s">
        <v>47</v>
      </c>
      <c r="F41" s="17">
        <f t="shared" si="17"/>
        <v>6.5</v>
      </c>
      <c r="G41" s="17">
        <f t="shared" si="18"/>
        <v>2.8</v>
      </c>
      <c r="H41" s="17">
        <f t="shared" si="19"/>
        <v>4.5999999999999996</v>
      </c>
      <c r="I41" s="17">
        <f t="shared" si="20"/>
        <v>1.5</v>
      </c>
      <c r="J41" s="11">
        <f t="shared" si="21"/>
        <v>3.8095238095238099E-2</v>
      </c>
      <c r="K41" s="11">
        <f t="shared" si="22"/>
        <v>0.12380952380952381</v>
      </c>
      <c r="L41" s="11">
        <f t="shared" si="23"/>
        <v>1.9047619047619049E-2</v>
      </c>
      <c r="M41" s="11">
        <f t="shared" si="24"/>
        <v>0.10476190476190476</v>
      </c>
      <c r="N41" s="11">
        <f t="shared" si="25"/>
        <v>0.33333333333333331</v>
      </c>
      <c r="O41" s="12">
        <f t="shared" si="26"/>
        <v>1.2698412698412698E-2</v>
      </c>
      <c r="P41" s="12">
        <f t="shared" si="27"/>
        <v>4.1269841269841269E-2</v>
      </c>
      <c r="Q41" s="12">
        <f t="shared" si="28"/>
        <v>6.3492063492063492E-3</v>
      </c>
      <c r="R41" s="12">
        <f t="shared" si="29"/>
        <v>3.4920634920634921E-2</v>
      </c>
      <c r="S41" s="63">
        <f t="shared" si="14"/>
        <v>1.1619402853850778E-7</v>
      </c>
      <c r="T41" s="63">
        <f t="shared" si="15"/>
        <v>3.8731342846169259E-8</v>
      </c>
      <c r="U41" s="14">
        <f t="shared" si="16"/>
        <v>8.3330905276652739E-3</v>
      </c>
    </row>
    <row r="42" spans="1:21" x14ac:dyDescent="0.2">
      <c r="A42" s="2" t="s">
        <v>32</v>
      </c>
      <c r="B42" s="2" t="s">
        <v>51</v>
      </c>
      <c r="C42" s="2" t="s">
        <v>42</v>
      </c>
      <c r="D42" s="2" t="s">
        <v>9</v>
      </c>
      <c r="E42" s="2" t="s">
        <v>47</v>
      </c>
      <c r="F42" s="17">
        <f t="shared" si="17"/>
        <v>5.7</v>
      </c>
      <c r="G42" s="17">
        <f t="shared" si="18"/>
        <v>2.8</v>
      </c>
      <c r="H42" s="17">
        <f t="shared" si="19"/>
        <v>4.5</v>
      </c>
      <c r="I42" s="17">
        <f t="shared" si="20"/>
        <v>1.3</v>
      </c>
      <c r="J42" s="11">
        <f t="shared" si="21"/>
        <v>4.7619047619047616E-2</v>
      </c>
      <c r="K42" s="11">
        <f t="shared" si="22"/>
        <v>0.12380952380952381</v>
      </c>
      <c r="L42" s="11">
        <f t="shared" si="23"/>
        <v>6.6666666666666666E-2</v>
      </c>
      <c r="M42" s="11">
        <f t="shared" si="24"/>
        <v>5.7142857142857141E-2</v>
      </c>
      <c r="N42" s="11">
        <f t="shared" si="25"/>
        <v>0.33333333333333331</v>
      </c>
      <c r="O42" s="12">
        <f t="shared" si="26"/>
        <v>1.5873015873015872E-2</v>
      </c>
      <c r="P42" s="12">
        <f t="shared" si="27"/>
        <v>4.1269841269841269E-2</v>
      </c>
      <c r="Q42" s="12">
        <f t="shared" si="28"/>
        <v>2.222222222222222E-2</v>
      </c>
      <c r="R42" s="12">
        <f t="shared" si="29"/>
        <v>1.9047619047619046E-2</v>
      </c>
      <c r="S42" s="63">
        <f t="shared" si="14"/>
        <v>2.7728120446689349E-7</v>
      </c>
      <c r="T42" s="63">
        <f t="shared" si="15"/>
        <v>9.2427068155631153E-8</v>
      </c>
      <c r="U42" s="14">
        <f t="shared" si="16"/>
        <v>1.988578421374667E-2</v>
      </c>
    </row>
    <row r="43" spans="1:21" x14ac:dyDescent="0.2">
      <c r="A43" s="2" t="s">
        <v>52</v>
      </c>
      <c r="B43" s="2" t="s">
        <v>35</v>
      </c>
      <c r="C43" s="2" t="s">
        <v>7</v>
      </c>
      <c r="D43" s="2" t="s">
        <v>26</v>
      </c>
      <c r="E43" s="2" t="s">
        <v>47</v>
      </c>
      <c r="F43" s="17">
        <f t="shared" si="17"/>
        <v>6.3</v>
      </c>
      <c r="G43" s="17">
        <f t="shared" si="18"/>
        <v>3.3</v>
      </c>
      <c r="H43" s="17">
        <f t="shared" si="19"/>
        <v>4.7</v>
      </c>
      <c r="I43" s="17">
        <f t="shared" si="20"/>
        <v>1.6</v>
      </c>
      <c r="J43" s="11">
        <f t="shared" si="21"/>
        <v>5.7142857142857141E-2</v>
      </c>
      <c r="K43" s="11">
        <f t="shared" si="22"/>
        <v>3.8095238095238099E-2</v>
      </c>
      <c r="L43" s="11">
        <f t="shared" si="23"/>
        <v>3.8095238095238099E-2</v>
      </c>
      <c r="M43" s="11">
        <f t="shared" si="24"/>
        <v>2.8571428571428571E-2</v>
      </c>
      <c r="N43" s="11">
        <f t="shared" si="25"/>
        <v>0.33333333333333331</v>
      </c>
      <c r="O43" s="12">
        <f t="shared" si="26"/>
        <v>1.9047619047619046E-2</v>
      </c>
      <c r="P43" s="12">
        <f t="shared" si="27"/>
        <v>1.2698412698412698E-2</v>
      </c>
      <c r="Q43" s="12">
        <f t="shared" si="28"/>
        <v>1.2698412698412698E-2</v>
      </c>
      <c r="R43" s="12">
        <f t="shared" si="29"/>
        <v>9.5238095238095229E-3</v>
      </c>
      <c r="S43" s="63">
        <f t="shared" si="14"/>
        <v>2.9251643548155798E-8</v>
      </c>
      <c r="T43" s="63">
        <f t="shared" si="15"/>
        <v>9.7505478493852656E-9</v>
      </c>
      <c r="U43" s="14">
        <f t="shared" si="16"/>
        <v>2.0978409719996489E-3</v>
      </c>
    </row>
    <row r="44" spans="1:21" x14ac:dyDescent="0.2">
      <c r="A44" s="2" t="s">
        <v>5</v>
      </c>
      <c r="B44" s="2" t="s">
        <v>53</v>
      </c>
      <c r="C44" s="2" t="s">
        <v>35</v>
      </c>
      <c r="D44" s="2" t="s">
        <v>34</v>
      </c>
      <c r="E44" s="2" t="s">
        <v>47</v>
      </c>
      <c r="F44" s="17">
        <f t="shared" si="17"/>
        <v>4.9000000000000004</v>
      </c>
      <c r="G44" s="17">
        <f t="shared" si="18"/>
        <v>2.4</v>
      </c>
      <c r="H44" s="17">
        <f t="shared" si="19"/>
        <v>3.3</v>
      </c>
      <c r="I44" s="17">
        <f t="shared" si="20"/>
        <v>1</v>
      </c>
      <c r="J44" s="11">
        <f t="shared" si="21"/>
        <v>4.7619047619047616E-2</v>
      </c>
      <c r="K44" s="11">
        <f t="shared" si="22"/>
        <v>2.8571428571428571E-2</v>
      </c>
      <c r="L44" s="11">
        <f t="shared" si="23"/>
        <v>9.5238095238095247E-3</v>
      </c>
      <c r="M44" s="11">
        <f t="shared" si="24"/>
        <v>5.7142857142857141E-2</v>
      </c>
      <c r="N44" s="11">
        <f t="shared" si="25"/>
        <v>0.33333333333333331</v>
      </c>
      <c r="O44" s="12">
        <f t="shared" si="26"/>
        <v>1.5873015873015872E-2</v>
      </c>
      <c r="P44" s="12">
        <f t="shared" si="27"/>
        <v>9.5238095238095229E-3</v>
      </c>
      <c r="Q44" s="12">
        <f t="shared" si="28"/>
        <v>3.1746031746031746E-3</v>
      </c>
      <c r="R44" s="12">
        <f t="shared" si="29"/>
        <v>1.9047619047619046E-2</v>
      </c>
      <c r="S44" s="63">
        <f t="shared" si="14"/>
        <v>9.1411386087986872E-9</v>
      </c>
      <c r="T44" s="63">
        <f t="shared" si="15"/>
        <v>3.0470462029328956E-9</v>
      </c>
      <c r="U44" s="14">
        <f t="shared" si="16"/>
        <v>6.555753037498903E-4</v>
      </c>
    </row>
    <row r="45" spans="1:21" x14ac:dyDescent="0.2">
      <c r="A45" s="2" t="s">
        <v>54</v>
      </c>
      <c r="B45" s="2" t="s">
        <v>22</v>
      </c>
      <c r="C45" s="2" t="s">
        <v>10</v>
      </c>
      <c r="D45" s="2" t="s">
        <v>9</v>
      </c>
      <c r="E45" s="2" t="s">
        <v>47</v>
      </c>
      <c r="F45" s="17">
        <f t="shared" si="17"/>
        <v>6.6</v>
      </c>
      <c r="G45" s="17">
        <f t="shared" si="18"/>
        <v>2.9</v>
      </c>
      <c r="H45" s="17">
        <f t="shared" si="19"/>
        <v>4.5999999999999996</v>
      </c>
      <c r="I45" s="17">
        <f t="shared" si="20"/>
        <v>1.3</v>
      </c>
      <c r="J45" s="11">
        <f t="shared" si="21"/>
        <v>1.9047619047619049E-2</v>
      </c>
      <c r="K45" s="11">
        <f t="shared" si="22"/>
        <v>7.6190476190476197E-2</v>
      </c>
      <c r="L45" s="11">
        <f t="shared" si="23"/>
        <v>1.9047619047619049E-2</v>
      </c>
      <c r="M45" s="11">
        <f t="shared" si="24"/>
        <v>5.7142857142857141E-2</v>
      </c>
      <c r="N45" s="11">
        <f t="shared" si="25"/>
        <v>0.33333333333333331</v>
      </c>
      <c r="O45" s="12">
        <f t="shared" si="26"/>
        <v>6.3492063492063492E-3</v>
      </c>
      <c r="P45" s="12">
        <f t="shared" si="27"/>
        <v>2.5396825396825397E-2</v>
      </c>
      <c r="Q45" s="12">
        <f t="shared" si="28"/>
        <v>6.3492063492063492E-3</v>
      </c>
      <c r="R45" s="12">
        <f t="shared" si="29"/>
        <v>1.9047619047619046E-2</v>
      </c>
      <c r="S45" s="63">
        <f t="shared" si="14"/>
        <v>1.9501095698770534E-8</v>
      </c>
      <c r="T45" s="63">
        <f t="shared" si="15"/>
        <v>6.5003652329235115E-9</v>
      </c>
      <c r="U45" s="14">
        <f t="shared" si="16"/>
        <v>1.3985606479997661E-3</v>
      </c>
    </row>
    <row r="46" spans="1:21" x14ac:dyDescent="0.2">
      <c r="A46" s="2" t="s">
        <v>38</v>
      </c>
      <c r="B46" s="2" t="s">
        <v>55</v>
      </c>
      <c r="C46" s="2" t="s">
        <v>16</v>
      </c>
      <c r="D46" s="2" t="s">
        <v>2</v>
      </c>
      <c r="E46" s="2" t="s">
        <v>47</v>
      </c>
      <c r="F46" s="17">
        <f t="shared" si="17"/>
        <v>5.2</v>
      </c>
      <c r="G46" s="17">
        <f t="shared" si="18"/>
        <v>2.7</v>
      </c>
      <c r="H46" s="17">
        <f t="shared" si="19"/>
        <v>3.9</v>
      </c>
      <c r="I46" s="17">
        <f t="shared" si="20"/>
        <v>1.4</v>
      </c>
      <c r="J46" s="11">
        <f t="shared" si="21"/>
        <v>3.8095238095238099E-2</v>
      </c>
      <c r="K46" s="11">
        <f t="shared" si="22"/>
        <v>6.6666666666666666E-2</v>
      </c>
      <c r="L46" s="11">
        <f t="shared" si="23"/>
        <v>2.8571428571428571E-2</v>
      </c>
      <c r="M46" s="11">
        <f t="shared" si="24"/>
        <v>6.6666666666666666E-2</v>
      </c>
      <c r="N46" s="11">
        <f t="shared" si="25"/>
        <v>0.33333333333333331</v>
      </c>
      <c r="O46" s="12">
        <f t="shared" si="26"/>
        <v>1.2698412698412698E-2</v>
      </c>
      <c r="P46" s="12">
        <f t="shared" si="27"/>
        <v>2.222222222222222E-2</v>
      </c>
      <c r="Q46" s="12">
        <f t="shared" si="28"/>
        <v>9.5238095238095229E-3</v>
      </c>
      <c r="R46" s="12">
        <f t="shared" si="29"/>
        <v>2.222222222222222E-2</v>
      </c>
      <c r="S46" s="63">
        <f t="shared" si="14"/>
        <v>5.9722105577484744E-8</v>
      </c>
      <c r="T46" s="63">
        <f t="shared" si="15"/>
        <v>1.9907368525828246E-8</v>
      </c>
      <c r="U46" s="14">
        <f t="shared" si="16"/>
        <v>4.2830919844992826E-3</v>
      </c>
    </row>
    <row r="47" spans="1:21" x14ac:dyDescent="0.2">
      <c r="A47" s="2" t="s">
        <v>13</v>
      </c>
      <c r="B47" s="2" t="s">
        <v>56</v>
      </c>
      <c r="C47" s="2" t="s">
        <v>1</v>
      </c>
      <c r="D47" s="2" t="s">
        <v>34</v>
      </c>
      <c r="E47" s="2" t="s">
        <v>47</v>
      </c>
      <c r="F47" s="17">
        <f t="shared" si="17"/>
        <v>5</v>
      </c>
      <c r="G47" s="17">
        <f t="shared" si="18"/>
        <v>2</v>
      </c>
      <c r="H47" s="17">
        <f t="shared" si="19"/>
        <v>3.5</v>
      </c>
      <c r="I47" s="17">
        <f t="shared" si="20"/>
        <v>1</v>
      </c>
      <c r="J47" s="11">
        <f t="shared" si="21"/>
        <v>4.7619047619047616E-2</v>
      </c>
      <c r="K47" s="11">
        <f t="shared" si="22"/>
        <v>9.5238095238095247E-3</v>
      </c>
      <c r="L47" s="11">
        <f t="shared" si="23"/>
        <v>1.9047619047619049E-2</v>
      </c>
      <c r="M47" s="11">
        <f t="shared" si="24"/>
        <v>5.7142857142857141E-2</v>
      </c>
      <c r="N47" s="11">
        <f t="shared" si="25"/>
        <v>0.33333333333333331</v>
      </c>
      <c r="O47" s="12">
        <f t="shared" si="26"/>
        <v>1.5873015873015872E-2</v>
      </c>
      <c r="P47" s="12">
        <f t="shared" si="27"/>
        <v>3.1746031746031746E-3</v>
      </c>
      <c r="Q47" s="12">
        <f t="shared" si="28"/>
        <v>6.3492063492063492E-3</v>
      </c>
      <c r="R47" s="12">
        <f t="shared" si="29"/>
        <v>1.9047619047619046E-2</v>
      </c>
      <c r="S47" s="63">
        <f t="shared" si="14"/>
        <v>6.094092405865792E-9</v>
      </c>
      <c r="T47" s="63">
        <f t="shared" si="15"/>
        <v>2.0313641352885973E-9</v>
      </c>
      <c r="U47" s="14">
        <f t="shared" si="16"/>
        <v>4.370502024999269E-4</v>
      </c>
    </row>
    <row r="48" spans="1:21" x14ac:dyDescent="0.2">
      <c r="A48" s="2" t="s">
        <v>57</v>
      </c>
      <c r="B48" s="2" t="s">
        <v>6</v>
      </c>
      <c r="C48" s="2" t="s">
        <v>41</v>
      </c>
      <c r="D48" s="2" t="s">
        <v>12</v>
      </c>
      <c r="E48" s="2" t="s">
        <v>47</v>
      </c>
      <c r="F48" s="17">
        <f t="shared" si="17"/>
        <v>5.9</v>
      </c>
      <c r="G48" s="17">
        <f t="shared" si="18"/>
        <v>3</v>
      </c>
      <c r="H48" s="17">
        <f t="shared" si="19"/>
        <v>4.2</v>
      </c>
      <c r="I48" s="17">
        <f t="shared" si="20"/>
        <v>1.5</v>
      </c>
      <c r="J48" s="11">
        <f t="shared" si="21"/>
        <v>1.9047619047619049E-2</v>
      </c>
      <c r="K48" s="11">
        <f t="shared" si="22"/>
        <v>0.15238095238095239</v>
      </c>
      <c r="L48" s="11">
        <f t="shared" si="23"/>
        <v>9.5238095238095247E-3</v>
      </c>
      <c r="M48" s="11">
        <f t="shared" si="24"/>
        <v>0.10476190476190476</v>
      </c>
      <c r="N48" s="11">
        <f t="shared" si="25"/>
        <v>0.33333333333333331</v>
      </c>
      <c r="O48" s="12">
        <f t="shared" si="26"/>
        <v>6.3492063492063492E-3</v>
      </c>
      <c r="P48" s="12">
        <f t="shared" si="27"/>
        <v>5.0793650793650794E-2</v>
      </c>
      <c r="Q48" s="12">
        <f t="shared" si="28"/>
        <v>3.1746031746031746E-3</v>
      </c>
      <c r="R48" s="12">
        <f t="shared" si="29"/>
        <v>3.4920634920634921E-2</v>
      </c>
      <c r="S48" s="63">
        <f t="shared" si="14"/>
        <v>3.575200878107932E-8</v>
      </c>
      <c r="T48" s="63">
        <f t="shared" si="15"/>
        <v>1.1917336260359773E-8</v>
      </c>
      <c r="U48" s="14">
        <f t="shared" si="16"/>
        <v>2.5640278546662384E-3</v>
      </c>
    </row>
    <row r="49" spans="1:21" x14ac:dyDescent="0.2">
      <c r="A49" s="2" t="s">
        <v>58</v>
      </c>
      <c r="B49" s="2" t="s">
        <v>59</v>
      </c>
      <c r="C49" s="2" t="s">
        <v>30</v>
      </c>
      <c r="D49" s="2" t="s">
        <v>34</v>
      </c>
      <c r="E49" s="2" t="s">
        <v>47</v>
      </c>
      <c r="F49" s="17">
        <f t="shared" si="17"/>
        <v>6</v>
      </c>
      <c r="G49" s="17">
        <f t="shared" si="18"/>
        <v>2.2000000000000002</v>
      </c>
      <c r="H49" s="17">
        <f t="shared" si="19"/>
        <v>4</v>
      </c>
      <c r="I49" s="17">
        <f t="shared" si="20"/>
        <v>1</v>
      </c>
      <c r="J49" s="11">
        <f t="shared" si="21"/>
        <v>3.8095238095238099E-2</v>
      </c>
      <c r="K49" s="11">
        <f t="shared" si="22"/>
        <v>2.8571428571428571E-2</v>
      </c>
      <c r="L49" s="11">
        <f t="shared" si="23"/>
        <v>2.8571428571428571E-2</v>
      </c>
      <c r="M49" s="11">
        <f t="shared" si="24"/>
        <v>5.7142857142857141E-2</v>
      </c>
      <c r="N49" s="11">
        <f t="shared" si="25"/>
        <v>0.33333333333333331</v>
      </c>
      <c r="O49" s="12">
        <f t="shared" si="26"/>
        <v>1.2698412698412698E-2</v>
      </c>
      <c r="P49" s="12">
        <f t="shared" si="27"/>
        <v>9.5238095238095229E-3</v>
      </c>
      <c r="Q49" s="12">
        <f t="shared" si="28"/>
        <v>9.5238095238095229E-3</v>
      </c>
      <c r="R49" s="12">
        <f t="shared" si="29"/>
        <v>1.9047619047619046E-2</v>
      </c>
      <c r="S49" s="63">
        <f t="shared" si="14"/>
        <v>2.1938732661116848E-8</v>
      </c>
      <c r="T49" s="63">
        <f t="shared" si="15"/>
        <v>7.3129108870389488E-9</v>
      </c>
      <c r="U49" s="14">
        <f t="shared" si="16"/>
        <v>1.5733807289997368E-3</v>
      </c>
    </row>
    <row r="50" spans="1:21" x14ac:dyDescent="0.2">
      <c r="A50" s="2" t="s">
        <v>60</v>
      </c>
      <c r="B50" s="2" t="s">
        <v>22</v>
      </c>
      <c r="C50" s="2" t="s">
        <v>7</v>
      </c>
      <c r="D50" s="2" t="s">
        <v>2</v>
      </c>
      <c r="E50" s="2" t="s">
        <v>47</v>
      </c>
      <c r="F50" s="17">
        <f t="shared" si="17"/>
        <v>6.1</v>
      </c>
      <c r="G50" s="17">
        <f t="shared" si="18"/>
        <v>2.9</v>
      </c>
      <c r="H50" s="17">
        <f t="shared" si="19"/>
        <v>4.7</v>
      </c>
      <c r="I50" s="17">
        <f t="shared" si="20"/>
        <v>1.4</v>
      </c>
      <c r="J50" s="11">
        <f t="shared" si="21"/>
        <v>4.7619047619047616E-2</v>
      </c>
      <c r="K50" s="11">
        <f t="shared" si="22"/>
        <v>7.6190476190476197E-2</v>
      </c>
      <c r="L50" s="11">
        <f t="shared" si="23"/>
        <v>3.8095238095238099E-2</v>
      </c>
      <c r="M50" s="11">
        <f t="shared" si="24"/>
        <v>6.6666666666666666E-2</v>
      </c>
      <c r="N50" s="11">
        <f t="shared" si="25"/>
        <v>0.33333333333333331</v>
      </c>
      <c r="O50" s="12">
        <f t="shared" si="26"/>
        <v>1.5873015873015872E-2</v>
      </c>
      <c r="P50" s="12">
        <f t="shared" si="27"/>
        <v>2.5396825396825397E-2</v>
      </c>
      <c r="Q50" s="12">
        <f t="shared" si="28"/>
        <v>1.2698412698412698E-2</v>
      </c>
      <c r="R50" s="12">
        <f t="shared" si="29"/>
        <v>2.222222222222222E-2</v>
      </c>
      <c r="S50" s="63">
        <f t="shared" si="14"/>
        <v>1.1375639157616145E-7</v>
      </c>
      <c r="T50" s="63">
        <f t="shared" si="15"/>
        <v>3.7918797192053817E-8</v>
      </c>
      <c r="U50" s="14">
        <f t="shared" si="16"/>
        <v>8.1582704466653024E-3</v>
      </c>
    </row>
    <row r="51" spans="1:21" x14ac:dyDescent="0.2">
      <c r="A51" s="2" t="s">
        <v>61</v>
      </c>
      <c r="B51" s="2" t="s">
        <v>22</v>
      </c>
      <c r="C51" s="2" t="s">
        <v>14</v>
      </c>
      <c r="D51" s="2" t="s">
        <v>9</v>
      </c>
      <c r="E51" s="2" t="s">
        <v>47</v>
      </c>
      <c r="F51" s="17">
        <f t="shared" si="17"/>
        <v>5.6</v>
      </c>
      <c r="G51" s="17">
        <f t="shared" si="18"/>
        <v>2.9</v>
      </c>
      <c r="H51" s="17">
        <f t="shared" si="19"/>
        <v>3.6</v>
      </c>
      <c r="I51" s="17">
        <f t="shared" si="20"/>
        <v>1.3</v>
      </c>
      <c r="J51" s="11">
        <f t="shared" si="21"/>
        <v>3.8095238095238099E-2</v>
      </c>
      <c r="K51" s="11">
        <f t="shared" si="22"/>
        <v>7.6190476190476197E-2</v>
      </c>
      <c r="L51" s="11">
        <f t="shared" si="23"/>
        <v>9.5238095238095247E-3</v>
      </c>
      <c r="M51" s="11">
        <f t="shared" si="24"/>
        <v>5.7142857142857141E-2</v>
      </c>
      <c r="N51" s="11">
        <f t="shared" si="25"/>
        <v>0.33333333333333331</v>
      </c>
      <c r="O51" s="12">
        <f t="shared" si="26"/>
        <v>1.2698412698412698E-2</v>
      </c>
      <c r="P51" s="12">
        <f t="shared" si="27"/>
        <v>2.5396825396825397E-2</v>
      </c>
      <c r="Q51" s="12">
        <f t="shared" si="28"/>
        <v>3.1746031746031746E-3</v>
      </c>
      <c r="R51" s="12">
        <f t="shared" si="29"/>
        <v>1.9047619047619046E-2</v>
      </c>
      <c r="S51" s="63">
        <f t="shared" si="14"/>
        <v>1.9501095698770534E-8</v>
      </c>
      <c r="T51" s="63">
        <f t="shared" si="15"/>
        <v>6.5003652329235115E-9</v>
      </c>
      <c r="U51" s="14">
        <f t="shared" si="16"/>
        <v>1.3985606479997661E-3</v>
      </c>
    </row>
    <row r="52" spans="1:21" x14ac:dyDescent="0.2">
      <c r="A52" s="2" t="s">
        <v>62</v>
      </c>
      <c r="B52" s="2" t="s">
        <v>11</v>
      </c>
      <c r="C52" s="2" t="s">
        <v>21</v>
      </c>
      <c r="D52" s="2" t="s">
        <v>2</v>
      </c>
      <c r="E52" s="2" t="s">
        <v>47</v>
      </c>
      <c r="F52" s="17">
        <f t="shared" si="17"/>
        <v>6.7</v>
      </c>
      <c r="G52" s="17">
        <f t="shared" si="18"/>
        <v>3.1</v>
      </c>
      <c r="H52" s="17">
        <f t="shared" si="19"/>
        <v>4.4000000000000004</v>
      </c>
      <c r="I52" s="17">
        <f t="shared" si="20"/>
        <v>1.4</v>
      </c>
      <c r="J52" s="11">
        <f t="shared" si="21"/>
        <v>3.8095238095238099E-2</v>
      </c>
      <c r="K52" s="11">
        <f t="shared" si="22"/>
        <v>5.7142857142857141E-2</v>
      </c>
      <c r="L52" s="11">
        <f t="shared" si="23"/>
        <v>1.9047619047619049E-2</v>
      </c>
      <c r="M52" s="11">
        <f t="shared" si="24"/>
        <v>6.6666666666666666E-2</v>
      </c>
      <c r="N52" s="11">
        <f t="shared" si="25"/>
        <v>0.33333333333333331</v>
      </c>
      <c r="O52" s="12">
        <f t="shared" si="26"/>
        <v>1.2698412698412698E-2</v>
      </c>
      <c r="P52" s="12">
        <f t="shared" si="27"/>
        <v>1.9047619047619046E-2</v>
      </c>
      <c r="Q52" s="12">
        <f t="shared" si="28"/>
        <v>6.3492063492063492E-3</v>
      </c>
      <c r="R52" s="12">
        <f t="shared" si="29"/>
        <v>2.222222222222222E-2</v>
      </c>
      <c r="S52" s="63">
        <f t="shared" si="14"/>
        <v>3.4126917472848435E-8</v>
      </c>
      <c r="T52" s="63">
        <f t="shared" si="15"/>
        <v>1.1375639157616145E-8</v>
      </c>
      <c r="U52" s="14">
        <f t="shared" si="16"/>
        <v>2.4474811339995906E-3</v>
      </c>
    </row>
    <row r="53" spans="1:21" x14ac:dyDescent="0.2">
      <c r="A53" s="2" t="s">
        <v>61</v>
      </c>
      <c r="B53" s="2" t="s">
        <v>6</v>
      </c>
      <c r="C53" s="2" t="s">
        <v>42</v>
      </c>
      <c r="D53" s="2" t="s">
        <v>12</v>
      </c>
      <c r="E53" s="2" t="s">
        <v>47</v>
      </c>
      <c r="F53" s="17">
        <f t="shared" si="17"/>
        <v>5.6</v>
      </c>
      <c r="G53" s="17">
        <f t="shared" si="18"/>
        <v>3</v>
      </c>
      <c r="H53" s="17">
        <f t="shared" si="19"/>
        <v>4.5</v>
      </c>
      <c r="I53" s="17">
        <f t="shared" si="20"/>
        <v>1.5</v>
      </c>
      <c r="J53" s="11">
        <f t="shared" si="21"/>
        <v>3.8095238095238099E-2</v>
      </c>
      <c r="K53" s="11">
        <f t="shared" si="22"/>
        <v>0.15238095238095239</v>
      </c>
      <c r="L53" s="11">
        <f t="shared" si="23"/>
        <v>6.6666666666666666E-2</v>
      </c>
      <c r="M53" s="11">
        <f t="shared" si="24"/>
        <v>0.10476190476190476</v>
      </c>
      <c r="N53" s="11">
        <f t="shared" si="25"/>
        <v>0.33333333333333331</v>
      </c>
      <c r="O53" s="12">
        <f t="shared" si="26"/>
        <v>1.2698412698412698E-2</v>
      </c>
      <c r="P53" s="12">
        <f t="shared" si="27"/>
        <v>5.0793650793650794E-2</v>
      </c>
      <c r="Q53" s="12">
        <f t="shared" si="28"/>
        <v>2.222222222222222E-2</v>
      </c>
      <c r="R53" s="12">
        <f t="shared" si="29"/>
        <v>3.4920634920634921E-2</v>
      </c>
      <c r="S53" s="63">
        <f t="shared" si="14"/>
        <v>5.0052812293511036E-7</v>
      </c>
      <c r="T53" s="63">
        <f t="shared" si="15"/>
        <v>1.6684270764503677E-7</v>
      </c>
      <c r="U53" s="14">
        <f t="shared" si="16"/>
        <v>3.5896389965327326E-2</v>
      </c>
    </row>
    <row r="54" spans="1:21" x14ac:dyDescent="0.2">
      <c r="A54" s="2" t="s">
        <v>29</v>
      </c>
      <c r="B54" s="2" t="s">
        <v>55</v>
      </c>
      <c r="C54" s="2" t="s">
        <v>39</v>
      </c>
      <c r="D54" s="2" t="s">
        <v>34</v>
      </c>
      <c r="E54" s="2" t="s">
        <v>47</v>
      </c>
      <c r="F54" s="17">
        <f t="shared" si="17"/>
        <v>5.8</v>
      </c>
      <c r="G54" s="17">
        <f t="shared" si="18"/>
        <v>2.7</v>
      </c>
      <c r="H54" s="17">
        <f t="shared" si="19"/>
        <v>4.0999999999999996</v>
      </c>
      <c r="I54" s="17">
        <f t="shared" si="20"/>
        <v>1</v>
      </c>
      <c r="J54" s="11">
        <f t="shared" si="21"/>
        <v>4.7619047619047616E-2</v>
      </c>
      <c r="K54" s="11">
        <f t="shared" si="22"/>
        <v>6.6666666666666666E-2</v>
      </c>
      <c r="L54" s="11">
        <f t="shared" si="23"/>
        <v>9.5238095238095247E-3</v>
      </c>
      <c r="M54" s="11">
        <f t="shared" si="24"/>
        <v>5.7142857142857141E-2</v>
      </c>
      <c r="N54" s="11">
        <f t="shared" si="25"/>
        <v>0.33333333333333331</v>
      </c>
      <c r="O54" s="12">
        <f t="shared" si="26"/>
        <v>1.5873015873015872E-2</v>
      </c>
      <c r="P54" s="12">
        <f t="shared" si="27"/>
        <v>2.222222222222222E-2</v>
      </c>
      <c r="Q54" s="12">
        <f t="shared" si="28"/>
        <v>3.1746031746031746E-3</v>
      </c>
      <c r="R54" s="12">
        <f t="shared" si="29"/>
        <v>1.9047619047619046E-2</v>
      </c>
      <c r="S54" s="63">
        <f t="shared" si="14"/>
        <v>2.1329323420530265E-8</v>
      </c>
      <c r="T54" s="63">
        <f t="shared" si="15"/>
        <v>7.1097744735100882E-9</v>
      </c>
      <c r="U54" s="14">
        <f t="shared" si="16"/>
        <v>1.5296757087497437E-3</v>
      </c>
    </row>
    <row r="55" spans="1:21" x14ac:dyDescent="0.2">
      <c r="A55" s="2" t="s">
        <v>63</v>
      </c>
      <c r="B55" s="2" t="s">
        <v>59</v>
      </c>
      <c r="C55" s="2" t="s">
        <v>42</v>
      </c>
      <c r="D55" s="2" t="s">
        <v>12</v>
      </c>
      <c r="E55" s="2" t="s">
        <v>47</v>
      </c>
      <c r="F55" s="17">
        <f t="shared" si="17"/>
        <v>6.2</v>
      </c>
      <c r="G55" s="17">
        <f t="shared" si="18"/>
        <v>2.2000000000000002</v>
      </c>
      <c r="H55" s="17">
        <f t="shared" si="19"/>
        <v>4.5</v>
      </c>
      <c r="I55" s="17">
        <f t="shared" si="20"/>
        <v>1.5</v>
      </c>
      <c r="J55" s="11">
        <f t="shared" si="21"/>
        <v>1.9047619047619049E-2</v>
      </c>
      <c r="K55" s="11">
        <f t="shared" si="22"/>
        <v>2.8571428571428571E-2</v>
      </c>
      <c r="L55" s="11">
        <f t="shared" si="23"/>
        <v>6.6666666666666666E-2</v>
      </c>
      <c r="M55" s="11">
        <f t="shared" si="24"/>
        <v>0.10476190476190476</v>
      </c>
      <c r="N55" s="11">
        <f t="shared" si="25"/>
        <v>0.33333333333333331</v>
      </c>
      <c r="O55" s="12">
        <f t="shared" si="26"/>
        <v>6.3492063492063492E-3</v>
      </c>
      <c r="P55" s="12">
        <f t="shared" si="27"/>
        <v>9.5238095238095229E-3</v>
      </c>
      <c r="Q55" s="12">
        <f t="shared" si="28"/>
        <v>2.222222222222222E-2</v>
      </c>
      <c r="R55" s="12">
        <f t="shared" si="29"/>
        <v>3.4920634920634921E-2</v>
      </c>
      <c r="S55" s="63">
        <f t="shared" si="14"/>
        <v>4.6924511525166593E-8</v>
      </c>
      <c r="T55" s="63">
        <f t="shared" si="15"/>
        <v>1.5641503841722195E-8</v>
      </c>
      <c r="U55" s="14">
        <f t="shared" si="16"/>
        <v>3.365286559249437E-3</v>
      </c>
    </row>
    <row r="56" spans="1:21" x14ac:dyDescent="0.2">
      <c r="A56" s="2" t="s">
        <v>61</v>
      </c>
      <c r="B56" s="2" t="s">
        <v>64</v>
      </c>
      <c r="C56" s="2" t="s">
        <v>16</v>
      </c>
      <c r="D56" s="2" t="s">
        <v>28</v>
      </c>
      <c r="E56" s="2" t="s">
        <v>47</v>
      </c>
      <c r="F56" s="17">
        <f t="shared" si="17"/>
        <v>5.6</v>
      </c>
      <c r="G56" s="17">
        <f t="shared" si="18"/>
        <v>2.5</v>
      </c>
      <c r="H56" s="17">
        <f t="shared" si="19"/>
        <v>3.9</v>
      </c>
      <c r="I56" s="17">
        <f t="shared" si="20"/>
        <v>1.1000000000000001</v>
      </c>
      <c r="J56" s="11">
        <f t="shared" si="21"/>
        <v>3.8095238095238099E-2</v>
      </c>
      <c r="K56" s="11">
        <f t="shared" si="22"/>
        <v>4.7619047619047616E-2</v>
      </c>
      <c r="L56" s="11">
        <f t="shared" si="23"/>
        <v>2.8571428571428571E-2</v>
      </c>
      <c r="M56" s="11">
        <f t="shared" si="24"/>
        <v>1.9047619047619049E-2</v>
      </c>
      <c r="N56" s="11">
        <f t="shared" si="25"/>
        <v>0.33333333333333331</v>
      </c>
      <c r="O56" s="12">
        <f t="shared" si="26"/>
        <v>1.2698412698412698E-2</v>
      </c>
      <c r="P56" s="12">
        <f t="shared" si="27"/>
        <v>1.5873015873015872E-2</v>
      </c>
      <c r="Q56" s="12">
        <f t="shared" si="28"/>
        <v>9.5238095238095229E-3</v>
      </c>
      <c r="R56" s="12">
        <f t="shared" si="29"/>
        <v>6.3492063492063492E-3</v>
      </c>
      <c r="S56" s="63">
        <f t="shared" si="14"/>
        <v>1.2188184811731584E-8</v>
      </c>
      <c r="T56" s="63">
        <f t="shared" si="15"/>
        <v>4.0627282705771947E-9</v>
      </c>
      <c r="U56" s="14">
        <f t="shared" si="16"/>
        <v>8.741004049998538E-4</v>
      </c>
    </row>
    <row r="57" spans="1:21" x14ac:dyDescent="0.2">
      <c r="A57" s="2" t="s">
        <v>57</v>
      </c>
      <c r="B57" s="2" t="s">
        <v>8</v>
      </c>
      <c r="C57" s="2" t="s">
        <v>25</v>
      </c>
      <c r="D57" s="2" t="s">
        <v>65</v>
      </c>
      <c r="E57" s="2" t="s">
        <v>47</v>
      </c>
      <c r="F57" s="17">
        <f t="shared" si="17"/>
        <v>5.9</v>
      </c>
      <c r="G57" s="17">
        <f t="shared" si="18"/>
        <v>3.2</v>
      </c>
      <c r="H57" s="17">
        <f t="shared" si="19"/>
        <v>4.8</v>
      </c>
      <c r="I57" s="17">
        <f t="shared" si="20"/>
        <v>1.8</v>
      </c>
      <c r="J57" s="11">
        <f t="shared" si="21"/>
        <v>1.9047619047619049E-2</v>
      </c>
      <c r="K57" s="11">
        <f t="shared" si="22"/>
        <v>8.5714285714285715E-2</v>
      </c>
      <c r="L57" s="11">
        <f t="shared" si="23"/>
        <v>2.8571428571428571E-2</v>
      </c>
      <c r="M57" s="11">
        <f t="shared" si="24"/>
        <v>8.5714285714285715E-2</v>
      </c>
      <c r="N57" s="11">
        <f t="shared" si="25"/>
        <v>0.33333333333333331</v>
      </c>
      <c r="O57" s="12">
        <f t="shared" si="26"/>
        <v>6.3492063492063492E-3</v>
      </c>
      <c r="P57" s="12">
        <f t="shared" si="27"/>
        <v>2.8571428571428571E-2</v>
      </c>
      <c r="Q57" s="12">
        <f t="shared" si="28"/>
        <v>9.5238095238095229E-3</v>
      </c>
      <c r="R57" s="12">
        <f t="shared" si="29"/>
        <v>2.8571428571428571E-2</v>
      </c>
      <c r="S57" s="63">
        <f t="shared" si="14"/>
        <v>4.9362148487512913E-8</v>
      </c>
      <c r="T57" s="63">
        <f t="shared" si="15"/>
        <v>1.6454049495837638E-8</v>
      </c>
      <c r="U57" s="14">
        <f t="shared" si="16"/>
        <v>3.5401066402494076E-3</v>
      </c>
    </row>
    <row r="58" spans="1:21" x14ac:dyDescent="0.2">
      <c r="A58" s="2" t="s">
        <v>60</v>
      </c>
      <c r="B58" s="2" t="s">
        <v>51</v>
      </c>
      <c r="C58" s="2" t="s">
        <v>30</v>
      </c>
      <c r="D58" s="2" t="s">
        <v>9</v>
      </c>
      <c r="E58" s="2" t="s">
        <v>47</v>
      </c>
      <c r="F58" s="17">
        <f t="shared" si="17"/>
        <v>6.1</v>
      </c>
      <c r="G58" s="17">
        <f t="shared" si="18"/>
        <v>2.8</v>
      </c>
      <c r="H58" s="17">
        <f t="shared" si="19"/>
        <v>4</v>
      </c>
      <c r="I58" s="17">
        <f t="shared" si="20"/>
        <v>1.3</v>
      </c>
      <c r="J58" s="11">
        <f t="shared" si="21"/>
        <v>4.7619047619047616E-2</v>
      </c>
      <c r="K58" s="11">
        <f t="shared" si="22"/>
        <v>0.12380952380952381</v>
      </c>
      <c r="L58" s="11">
        <f t="shared" si="23"/>
        <v>2.8571428571428571E-2</v>
      </c>
      <c r="M58" s="11">
        <f t="shared" si="24"/>
        <v>5.7142857142857141E-2</v>
      </c>
      <c r="N58" s="11">
        <f t="shared" si="25"/>
        <v>0.33333333333333331</v>
      </c>
      <c r="O58" s="12">
        <f t="shared" si="26"/>
        <v>1.5873015873015872E-2</v>
      </c>
      <c r="P58" s="12">
        <f t="shared" si="27"/>
        <v>4.1269841269841269E-2</v>
      </c>
      <c r="Q58" s="12">
        <f t="shared" si="28"/>
        <v>9.5238095238095229E-3</v>
      </c>
      <c r="R58" s="12">
        <f t="shared" si="29"/>
        <v>1.9047619047619046E-2</v>
      </c>
      <c r="S58" s="63">
        <f t="shared" si="14"/>
        <v>1.1883480191438293E-7</v>
      </c>
      <c r="T58" s="63">
        <f t="shared" si="15"/>
        <v>3.9611600638127639E-8</v>
      </c>
      <c r="U58" s="14">
        <f t="shared" si="16"/>
        <v>8.5224789487485745E-3</v>
      </c>
    </row>
    <row r="59" spans="1:21" x14ac:dyDescent="0.2">
      <c r="A59" s="2" t="s">
        <v>52</v>
      </c>
      <c r="B59" s="2" t="s">
        <v>64</v>
      </c>
      <c r="C59" s="2" t="s">
        <v>5</v>
      </c>
      <c r="D59" s="2" t="s">
        <v>12</v>
      </c>
      <c r="E59" s="2" t="s">
        <v>47</v>
      </c>
      <c r="F59" s="17">
        <f t="shared" si="17"/>
        <v>6.3</v>
      </c>
      <c r="G59" s="17">
        <f t="shared" si="18"/>
        <v>2.5</v>
      </c>
      <c r="H59" s="17">
        <f t="shared" si="19"/>
        <v>4.9000000000000004</v>
      </c>
      <c r="I59" s="17">
        <f t="shared" si="20"/>
        <v>1.5</v>
      </c>
      <c r="J59" s="11">
        <f t="shared" si="21"/>
        <v>5.7142857142857141E-2</v>
      </c>
      <c r="K59" s="11">
        <f t="shared" si="22"/>
        <v>4.7619047619047616E-2</v>
      </c>
      <c r="L59" s="11">
        <f t="shared" si="23"/>
        <v>4.7619047619047616E-2</v>
      </c>
      <c r="M59" s="11">
        <f t="shared" si="24"/>
        <v>0.10476190476190476</v>
      </c>
      <c r="N59" s="11">
        <f t="shared" si="25"/>
        <v>0.33333333333333331</v>
      </c>
      <c r="O59" s="12">
        <f t="shared" si="26"/>
        <v>1.9047619047619046E-2</v>
      </c>
      <c r="P59" s="12">
        <f t="shared" si="27"/>
        <v>1.5873015873015872E-2</v>
      </c>
      <c r="Q59" s="12">
        <f t="shared" si="28"/>
        <v>1.5873015873015872E-2</v>
      </c>
      <c r="R59" s="12">
        <f t="shared" si="29"/>
        <v>3.4920634920634921E-2</v>
      </c>
      <c r="S59" s="63">
        <f t="shared" si="14"/>
        <v>1.6758754116130925E-7</v>
      </c>
      <c r="T59" s="63">
        <f t="shared" si="15"/>
        <v>5.5862513720436418E-8</v>
      </c>
      <c r="U59" s="14">
        <f t="shared" si="16"/>
        <v>1.2018880568747989E-2</v>
      </c>
    </row>
    <row r="60" spans="1:21" x14ac:dyDescent="0.2">
      <c r="A60" s="2" t="s">
        <v>60</v>
      </c>
      <c r="B60" s="2" t="s">
        <v>51</v>
      </c>
      <c r="C60" s="2" t="s">
        <v>7</v>
      </c>
      <c r="D60" s="2" t="s">
        <v>31</v>
      </c>
      <c r="E60" s="2" t="s">
        <v>47</v>
      </c>
      <c r="F60" s="17">
        <f t="shared" si="17"/>
        <v>6.1</v>
      </c>
      <c r="G60" s="17">
        <f t="shared" si="18"/>
        <v>2.8</v>
      </c>
      <c r="H60" s="17">
        <f t="shared" si="19"/>
        <v>4.7</v>
      </c>
      <c r="I60" s="17">
        <f t="shared" si="20"/>
        <v>1.2</v>
      </c>
      <c r="J60" s="11">
        <f t="shared" si="21"/>
        <v>4.7619047619047616E-2</v>
      </c>
      <c r="K60" s="11">
        <f t="shared" si="22"/>
        <v>0.12380952380952381</v>
      </c>
      <c r="L60" s="11">
        <f t="shared" si="23"/>
        <v>3.8095238095238099E-2</v>
      </c>
      <c r="M60" s="11">
        <f t="shared" si="24"/>
        <v>1.9047619047619049E-2</v>
      </c>
      <c r="N60" s="11">
        <f t="shared" si="25"/>
        <v>0.33333333333333331</v>
      </c>
      <c r="O60" s="12">
        <f t="shared" si="26"/>
        <v>1.5873015873015872E-2</v>
      </c>
      <c r="P60" s="12">
        <f t="shared" si="27"/>
        <v>4.1269841269841269E-2</v>
      </c>
      <c r="Q60" s="12">
        <f t="shared" si="28"/>
        <v>1.2698412698412698E-2</v>
      </c>
      <c r="R60" s="12">
        <f t="shared" si="29"/>
        <v>6.3492063492063492E-3</v>
      </c>
      <c r="S60" s="63">
        <f t="shared" si="14"/>
        <v>5.2815467517503527E-8</v>
      </c>
      <c r="T60" s="63">
        <f t="shared" si="15"/>
        <v>1.760515583916784E-8</v>
      </c>
      <c r="U60" s="14">
        <f t="shared" si="16"/>
        <v>3.7877684216660332E-3</v>
      </c>
    </row>
    <row r="61" spans="1:21" x14ac:dyDescent="0.2">
      <c r="A61" s="2" t="s">
        <v>48</v>
      </c>
      <c r="B61" s="2" t="s">
        <v>22</v>
      </c>
      <c r="C61" s="2" t="s">
        <v>27</v>
      </c>
      <c r="D61" s="2" t="s">
        <v>9</v>
      </c>
      <c r="E61" s="2" t="s">
        <v>47</v>
      </c>
      <c r="F61" s="17">
        <f t="shared" si="17"/>
        <v>6.4</v>
      </c>
      <c r="G61" s="17">
        <f t="shared" si="18"/>
        <v>2.9</v>
      </c>
      <c r="H61" s="17">
        <f t="shared" si="19"/>
        <v>4.3</v>
      </c>
      <c r="I61" s="17">
        <f t="shared" si="20"/>
        <v>1.3</v>
      </c>
      <c r="J61" s="11">
        <f t="shared" si="21"/>
        <v>5.7142857142857141E-2</v>
      </c>
      <c r="K61" s="11">
        <f t="shared" si="22"/>
        <v>7.6190476190476197E-2</v>
      </c>
      <c r="L61" s="11">
        <f t="shared" si="23"/>
        <v>9.5238095238095247E-3</v>
      </c>
      <c r="M61" s="11">
        <f t="shared" si="24"/>
        <v>5.7142857142857141E-2</v>
      </c>
      <c r="N61" s="11">
        <f t="shared" si="25"/>
        <v>0.33333333333333331</v>
      </c>
      <c r="O61" s="12">
        <f t="shared" si="26"/>
        <v>1.9047619047619046E-2</v>
      </c>
      <c r="P61" s="12">
        <f t="shared" si="27"/>
        <v>2.5396825396825397E-2</v>
      </c>
      <c r="Q61" s="12">
        <f t="shared" si="28"/>
        <v>3.1746031746031746E-3</v>
      </c>
      <c r="R61" s="12">
        <f t="shared" si="29"/>
        <v>1.9047619047619046E-2</v>
      </c>
      <c r="S61" s="63">
        <f t="shared" si="14"/>
        <v>2.9251643548155798E-8</v>
      </c>
      <c r="T61" s="63">
        <f t="shared" si="15"/>
        <v>9.7505478493852656E-9</v>
      </c>
      <c r="U61" s="14">
        <f t="shared" si="16"/>
        <v>2.0978409719996489E-3</v>
      </c>
    </row>
    <row r="62" spans="1:21" x14ac:dyDescent="0.2">
      <c r="A62" s="2" t="s">
        <v>54</v>
      </c>
      <c r="B62" s="2" t="s">
        <v>6</v>
      </c>
      <c r="C62" s="2" t="s">
        <v>21</v>
      </c>
      <c r="D62" s="2" t="s">
        <v>2</v>
      </c>
      <c r="E62" s="2" t="s">
        <v>47</v>
      </c>
      <c r="F62" s="17">
        <f t="shared" si="17"/>
        <v>6.6</v>
      </c>
      <c r="G62" s="17">
        <f t="shared" si="18"/>
        <v>3</v>
      </c>
      <c r="H62" s="17">
        <f t="shared" si="19"/>
        <v>4.4000000000000004</v>
      </c>
      <c r="I62" s="17">
        <f t="shared" si="20"/>
        <v>1.4</v>
      </c>
      <c r="J62" s="11">
        <f t="shared" si="21"/>
        <v>1.9047619047619049E-2</v>
      </c>
      <c r="K62" s="11">
        <f t="shared" si="22"/>
        <v>0.15238095238095239</v>
      </c>
      <c r="L62" s="11">
        <f t="shared" si="23"/>
        <v>1.9047619047619049E-2</v>
      </c>
      <c r="M62" s="11">
        <f t="shared" si="24"/>
        <v>6.6666666666666666E-2</v>
      </c>
      <c r="N62" s="11">
        <f t="shared" si="25"/>
        <v>0.33333333333333331</v>
      </c>
      <c r="O62" s="12">
        <f t="shared" si="26"/>
        <v>6.3492063492063492E-3</v>
      </c>
      <c r="P62" s="12">
        <f t="shared" si="27"/>
        <v>5.0793650793650794E-2</v>
      </c>
      <c r="Q62" s="12">
        <f t="shared" si="28"/>
        <v>6.3492063492063492E-3</v>
      </c>
      <c r="R62" s="12">
        <f t="shared" si="29"/>
        <v>2.222222222222222E-2</v>
      </c>
      <c r="S62" s="63">
        <f t="shared" si="14"/>
        <v>4.550255663046458E-8</v>
      </c>
      <c r="T62" s="63">
        <f t="shared" si="15"/>
        <v>1.5167518876821527E-8</v>
      </c>
      <c r="U62" s="14">
        <f t="shared" si="16"/>
        <v>3.2633081786661209E-3</v>
      </c>
    </row>
    <row r="63" spans="1:21" x14ac:dyDescent="0.2">
      <c r="A63" s="2" t="s">
        <v>66</v>
      </c>
      <c r="B63" s="2" t="s">
        <v>51</v>
      </c>
      <c r="C63" s="2" t="s">
        <v>25</v>
      </c>
      <c r="D63" s="2" t="s">
        <v>2</v>
      </c>
      <c r="E63" s="2" t="s">
        <v>47</v>
      </c>
      <c r="F63" s="17">
        <f t="shared" si="17"/>
        <v>6.8</v>
      </c>
      <c r="G63" s="17">
        <f t="shared" si="18"/>
        <v>2.8</v>
      </c>
      <c r="H63" s="17">
        <f t="shared" si="19"/>
        <v>4.8</v>
      </c>
      <c r="I63" s="17">
        <f t="shared" si="20"/>
        <v>1.4</v>
      </c>
      <c r="J63" s="11">
        <f t="shared" si="21"/>
        <v>1.9047619047619049E-2</v>
      </c>
      <c r="K63" s="11">
        <f t="shared" si="22"/>
        <v>0.12380952380952381</v>
      </c>
      <c r="L63" s="11">
        <f t="shared" si="23"/>
        <v>2.8571428571428571E-2</v>
      </c>
      <c r="M63" s="11">
        <f t="shared" si="24"/>
        <v>6.6666666666666666E-2</v>
      </c>
      <c r="N63" s="11">
        <f t="shared" si="25"/>
        <v>0.33333333333333331</v>
      </c>
      <c r="O63" s="12">
        <f t="shared" si="26"/>
        <v>6.3492063492063492E-3</v>
      </c>
      <c r="P63" s="12">
        <f t="shared" si="27"/>
        <v>4.1269841269841269E-2</v>
      </c>
      <c r="Q63" s="12">
        <f t="shared" si="28"/>
        <v>9.5238095238095229E-3</v>
      </c>
      <c r="R63" s="12">
        <f t="shared" si="29"/>
        <v>2.222222222222222E-2</v>
      </c>
      <c r="S63" s="63">
        <f t="shared" si="14"/>
        <v>5.5456240893378706E-8</v>
      </c>
      <c r="T63" s="63">
        <f t="shared" si="15"/>
        <v>1.8485413631126233E-8</v>
      </c>
      <c r="U63" s="14">
        <f t="shared" si="16"/>
        <v>3.9771568427493346E-3</v>
      </c>
    </row>
    <row r="64" spans="1:21" x14ac:dyDescent="0.2">
      <c r="A64" s="2" t="s">
        <v>62</v>
      </c>
      <c r="B64" s="2" t="s">
        <v>6</v>
      </c>
      <c r="C64" s="2" t="s">
        <v>13</v>
      </c>
      <c r="D64" s="2" t="s">
        <v>17</v>
      </c>
      <c r="E64" s="2" t="s">
        <v>47</v>
      </c>
      <c r="F64" s="17">
        <f t="shared" si="17"/>
        <v>6.7</v>
      </c>
      <c r="G64" s="17">
        <f t="shared" si="18"/>
        <v>3</v>
      </c>
      <c r="H64" s="17">
        <f t="shared" si="19"/>
        <v>5</v>
      </c>
      <c r="I64" s="17">
        <f t="shared" si="20"/>
        <v>1.7</v>
      </c>
      <c r="J64" s="11">
        <f t="shared" si="21"/>
        <v>3.8095238095238099E-2</v>
      </c>
      <c r="K64" s="11">
        <f t="shared" si="22"/>
        <v>0.15238095238095239</v>
      </c>
      <c r="L64" s="11">
        <f t="shared" si="23"/>
        <v>2.8571428571428571E-2</v>
      </c>
      <c r="M64" s="11">
        <f t="shared" si="24"/>
        <v>1.9047619047619049E-2</v>
      </c>
      <c r="N64" s="11">
        <f t="shared" si="25"/>
        <v>0.33333333333333331</v>
      </c>
      <c r="O64" s="12">
        <f t="shared" si="26"/>
        <v>1.2698412698412698E-2</v>
      </c>
      <c r="P64" s="12">
        <f t="shared" si="27"/>
        <v>5.0793650793650794E-2</v>
      </c>
      <c r="Q64" s="12">
        <f t="shared" si="28"/>
        <v>9.5238095238095229E-3</v>
      </c>
      <c r="R64" s="12">
        <f t="shared" si="29"/>
        <v>6.3492063492063492E-3</v>
      </c>
      <c r="S64" s="63">
        <f t="shared" si="14"/>
        <v>3.9002191397541069E-8</v>
      </c>
      <c r="T64" s="63">
        <f t="shared" si="15"/>
        <v>1.3000730465847023E-8</v>
      </c>
      <c r="U64" s="14">
        <f t="shared" si="16"/>
        <v>2.7971212959995322E-3</v>
      </c>
    </row>
    <row r="65" spans="1:21" x14ac:dyDescent="0.2">
      <c r="A65" s="2" t="s">
        <v>58</v>
      </c>
      <c r="B65" s="2" t="s">
        <v>22</v>
      </c>
      <c r="C65" s="2" t="s">
        <v>42</v>
      </c>
      <c r="D65" s="2" t="s">
        <v>12</v>
      </c>
      <c r="E65" s="2" t="s">
        <v>47</v>
      </c>
      <c r="F65" s="17">
        <f t="shared" si="17"/>
        <v>6</v>
      </c>
      <c r="G65" s="17">
        <f t="shared" si="18"/>
        <v>2.9</v>
      </c>
      <c r="H65" s="17">
        <f t="shared" si="19"/>
        <v>4.5</v>
      </c>
      <c r="I65" s="17">
        <f t="shared" si="20"/>
        <v>1.5</v>
      </c>
      <c r="J65" s="11">
        <f t="shared" si="21"/>
        <v>3.8095238095238099E-2</v>
      </c>
      <c r="K65" s="11">
        <f t="shared" si="22"/>
        <v>7.6190476190476197E-2</v>
      </c>
      <c r="L65" s="11">
        <f t="shared" si="23"/>
        <v>6.6666666666666666E-2</v>
      </c>
      <c r="M65" s="11">
        <f t="shared" si="24"/>
        <v>0.10476190476190476</v>
      </c>
      <c r="N65" s="11">
        <f t="shared" si="25"/>
        <v>0.33333333333333331</v>
      </c>
      <c r="O65" s="12">
        <f t="shared" si="26"/>
        <v>1.2698412698412698E-2</v>
      </c>
      <c r="P65" s="12">
        <f t="shared" si="27"/>
        <v>2.5396825396825397E-2</v>
      </c>
      <c r="Q65" s="12">
        <f t="shared" si="28"/>
        <v>2.222222222222222E-2</v>
      </c>
      <c r="R65" s="12">
        <f t="shared" si="29"/>
        <v>3.4920634920634921E-2</v>
      </c>
      <c r="S65" s="63">
        <f t="shared" si="14"/>
        <v>2.5026406146755518E-7</v>
      </c>
      <c r="T65" s="63">
        <f t="shared" si="15"/>
        <v>8.3421353822518384E-8</v>
      </c>
      <c r="U65" s="14">
        <f t="shared" si="16"/>
        <v>1.7948194982663663E-2</v>
      </c>
    </row>
    <row r="66" spans="1:21" x14ac:dyDescent="0.2">
      <c r="A66" s="2" t="s">
        <v>32</v>
      </c>
      <c r="B66" s="2" t="s">
        <v>67</v>
      </c>
      <c r="C66" s="2" t="s">
        <v>1</v>
      </c>
      <c r="D66" s="2" t="s">
        <v>34</v>
      </c>
      <c r="E66" s="2" t="s">
        <v>47</v>
      </c>
      <c r="F66" s="17">
        <f t="shared" ref="F66:F97" si="30">VALUE(SUBSTITUTE(A66,".",","))</f>
        <v>5.7</v>
      </c>
      <c r="G66" s="17">
        <f t="shared" ref="G66:G97" si="31">VALUE(SUBSTITUTE(B66,".",","))</f>
        <v>2.6</v>
      </c>
      <c r="H66" s="17">
        <f t="shared" ref="H66:H97" si="32">VALUE(SUBSTITUTE(C66,".",","))</f>
        <v>3.5</v>
      </c>
      <c r="I66" s="17">
        <f t="shared" ref="I66:I97" si="33">VALUE(SUBSTITUTE(D66,".",","))</f>
        <v>1</v>
      </c>
      <c r="J66" s="11">
        <f t="shared" ref="J66:J97" si="34">COUNTIFS(A:A,A66)/105</f>
        <v>4.7619047619047616E-2</v>
      </c>
      <c r="K66" s="11">
        <f t="shared" ref="K66:K97" si="35">COUNTIFS(B:B,B66)/105</f>
        <v>2.8571428571428571E-2</v>
      </c>
      <c r="L66" s="11">
        <f t="shared" ref="L66:L97" si="36">COUNTIFS(C:C,C66)/105</f>
        <v>1.9047619047619049E-2</v>
      </c>
      <c r="M66" s="11">
        <f t="shared" ref="M66:M97" si="37">COUNTIFS(D:D,D66)/105</f>
        <v>5.7142857142857141E-2</v>
      </c>
      <c r="N66" s="11">
        <f t="shared" ref="N66:N97" si="38">COUNTIFS(E:E,E66)/105</f>
        <v>0.33333333333333331</v>
      </c>
      <c r="O66" s="12">
        <f t="shared" ref="O66:O97" si="39">J66*$N66</f>
        <v>1.5873015873015872E-2</v>
      </c>
      <c r="P66" s="12">
        <f t="shared" si="27"/>
        <v>9.5238095238095229E-3</v>
      </c>
      <c r="Q66" s="12">
        <f t="shared" si="28"/>
        <v>6.3492063492063492E-3</v>
      </c>
      <c r="R66" s="12">
        <f t="shared" si="29"/>
        <v>1.9047619047619046E-2</v>
      </c>
      <c r="S66" s="63">
        <f t="shared" si="14"/>
        <v>1.8282277217597374E-8</v>
      </c>
      <c r="T66" s="63">
        <f t="shared" si="15"/>
        <v>6.0940924058657912E-9</v>
      </c>
      <c r="U66" s="14">
        <f t="shared" si="16"/>
        <v>1.3111506074997806E-3</v>
      </c>
    </row>
    <row r="67" spans="1:21" x14ac:dyDescent="0.2">
      <c r="A67" s="2" t="s">
        <v>40</v>
      </c>
      <c r="B67" s="2" t="s">
        <v>53</v>
      </c>
      <c r="C67" s="2" t="s">
        <v>33</v>
      </c>
      <c r="D67" s="2" t="s">
        <v>28</v>
      </c>
      <c r="E67" s="2" t="s">
        <v>47</v>
      </c>
      <c r="F67" s="17">
        <f t="shared" si="30"/>
        <v>5.5</v>
      </c>
      <c r="G67" s="17">
        <f t="shared" si="31"/>
        <v>2.4</v>
      </c>
      <c r="H67" s="17">
        <f t="shared" si="32"/>
        <v>3.8</v>
      </c>
      <c r="I67" s="17">
        <f t="shared" si="33"/>
        <v>1.1000000000000001</v>
      </c>
      <c r="J67" s="11">
        <f t="shared" si="34"/>
        <v>3.8095238095238099E-2</v>
      </c>
      <c r="K67" s="11">
        <f t="shared" si="35"/>
        <v>2.8571428571428571E-2</v>
      </c>
      <c r="L67" s="11">
        <f t="shared" si="36"/>
        <v>9.5238095238095247E-3</v>
      </c>
      <c r="M67" s="11">
        <f t="shared" si="37"/>
        <v>1.9047619047619049E-2</v>
      </c>
      <c r="N67" s="11">
        <f t="shared" si="38"/>
        <v>0.33333333333333331</v>
      </c>
      <c r="O67" s="12">
        <f t="shared" si="39"/>
        <v>1.2698412698412698E-2</v>
      </c>
      <c r="P67" s="12">
        <f t="shared" ref="P67:P98" si="40">K67*$N67</f>
        <v>9.5238095238095229E-3</v>
      </c>
      <c r="Q67" s="12">
        <f t="shared" ref="Q67:Q98" si="41">L67*$N67</f>
        <v>3.1746031746031746E-3</v>
      </c>
      <c r="R67" s="12">
        <f t="shared" ref="R67:R98" si="42">M67*$N67</f>
        <v>6.3492063492063492E-3</v>
      </c>
      <c r="S67" s="63">
        <f t="shared" ref="S67:S106" si="43">O67*P67*Q67*R67</f>
        <v>2.4376369623463168E-9</v>
      </c>
      <c r="T67" s="63">
        <f t="shared" ref="T67:T106" si="44">S67*N67</f>
        <v>8.1254565411543894E-10</v>
      </c>
      <c r="U67" s="14">
        <f t="shared" ref="U67:U106" si="45">S67/SUM($S$2:$S$106)</f>
        <v>1.7482008099997077E-4</v>
      </c>
    </row>
    <row r="68" spans="1:21" x14ac:dyDescent="0.2">
      <c r="A68" s="2" t="s">
        <v>40</v>
      </c>
      <c r="B68" s="2" t="s">
        <v>53</v>
      </c>
      <c r="C68" s="2" t="s">
        <v>24</v>
      </c>
      <c r="D68" s="2" t="s">
        <v>34</v>
      </c>
      <c r="E68" s="2" t="s">
        <v>47</v>
      </c>
      <c r="F68" s="17">
        <f t="shared" si="30"/>
        <v>5.5</v>
      </c>
      <c r="G68" s="17">
        <f t="shared" si="31"/>
        <v>2.4</v>
      </c>
      <c r="H68" s="17">
        <f t="shared" si="32"/>
        <v>3.7</v>
      </c>
      <c r="I68" s="17">
        <f t="shared" si="33"/>
        <v>1</v>
      </c>
      <c r="J68" s="11">
        <f t="shared" si="34"/>
        <v>3.8095238095238099E-2</v>
      </c>
      <c r="K68" s="11">
        <f t="shared" si="35"/>
        <v>2.8571428571428571E-2</v>
      </c>
      <c r="L68" s="11">
        <f t="shared" si="36"/>
        <v>9.5238095238095247E-3</v>
      </c>
      <c r="M68" s="11">
        <f t="shared" si="37"/>
        <v>5.7142857142857141E-2</v>
      </c>
      <c r="N68" s="11">
        <f t="shared" si="38"/>
        <v>0.33333333333333331</v>
      </c>
      <c r="O68" s="12">
        <f t="shared" si="39"/>
        <v>1.2698412698412698E-2</v>
      </c>
      <c r="P68" s="12">
        <f t="shared" si="40"/>
        <v>9.5238095238095229E-3</v>
      </c>
      <c r="Q68" s="12">
        <f t="shared" si="41"/>
        <v>3.1746031746031746E-3</v>
      </c>
      <c r="R68" s="12">
        <f t="shared" si="42"/>
        <v>1.9047619047619046E-2</v>
      </c>
      <c r="S68" s="63">
        <f t="shared" si="43"/>
        <v>7.3129108870389496E-9</v>
      </c>
      <c r="T68" s="63">
        <f t="shared" si="44"/>
        <v>2.4376369623463164E-9</v>
      </c>
      <c r="U68" s="14">
        <f t="shared" si="45"/>
        <v>5.2446024299991221E-4</v>
      </c>
    </row>
    <row r="69" spans="1:21" x14ac:dyDescent="0.2">
      <c r="A69" s="2" t="s">
        <v>29</v>
      </c>
      <c r="B69" s="2" t="s">
        <v>55</v>
      </c>
      <c r="C69" s="2" t="s">
        <v>16</v>
      </c>
      <c r="D69" s="2" t="s">
        <v>31</v>
      </c>
      <c r="E69" s="2" t="s">
        <v>47</v>
      </c>
      <c r="F69" s="17">
        <f t="shared" si="30"/>
        <v>5.8</v>
      </c>
      <c r="G69" s="17">
        <f t="shared" si="31"/>
        <v>2.7</v>
      </c>
      <c r="H69" s="17">
        <f t="shared" si="32"/>
        <v>3.9</v>
      </c>
      <c r="I69" s="17">
        <f t="shared" si="33"/>
        <v>1.2</v>
      </c>
      <c r="J69" s="11">
        <f t="shared" si="34"/>
        <v>4.7619047619047616E-2</v>
      </c>
      <c r="K69" s="11">
        <f t="shared" si="35"/>
        <v>6.6666666666666666E-2</v>
      </c>
      <c r="L69" s="11">
        <f t="shared" si="36"/>
        <v>2.8571428571428571E-2</v>
      </c>
      <c r="M69" s="11">
        <f t="shared" si="37"/>
        <v>1.9047619047619049E-2</v>
      </c>
      <c r="N69" s="11">
        <f t="shared" si="38"/>
        <v>0.33333333333333331</v>
      </c>
      <c r="O69" s="12">
        <f t="shared" si="39"/>
        <v>1.5873015873015872E-2</v>
      </c>
      <c r="P69" s="12">
        <f t="shared" si="40"/>
        <v>2.222222222222222E-2</v>
      </c>
      <c r="Q69" s="12">
        <f t="shared" si="41"/>
        <v>9.5238095238095229E-3</v>
      </c>
      <c r="R69" s="12">
        <f t="shared" si="42"/>
        <v>6.3492063492063492E-3</v>
      </c>
      <c r="S69" s="63">
        <f t="shared" si="43"/>
        <v>2.1329323420530268E-8</v>
      </c>
      <c r="T69" s="63">
        <f t="shared" si="44"/>
        <v>7.109774473510089E-9</v>
      </c>
      <c r="U69" s="14">
        <f t="shared" si="45"/>
        <v>1.5296757087497439E-3</v>
      </c>
    </row>
    <row r="70" spans="1:21" x14ac:dyDescent="0.2">
      <c r="A70" s="2" t="s">
        <v>58</v>
      </c>
      <c r="B70" s="2" t="s">
        <v>55</v>
      </c>
      <c r="C70" s="2" t="s">
        <v>0</v>
      </c>
      <c r="D70" s="2" t="s">
        <v>26</v>
      </c>
      <c r="E70" s="2" t="s">
        <v>47</v>
      </c>
      <c r="F70" s="17">
        <f t="shared" si="30"/>
        <v>6</v>
      </c>
      <c r="G70" s="17">
        <f t="shared" si="31"/>
        <v>2.7</v>
      </c>
      <c r="H70" s="17">
        <f t="shared" si="32"/>
        <v>5.0999999999999996</v>
      </c>
      <c r="I70" s="17">
        <f t="shared" si="33"/>
        <v>1.6</v>
      </c>
      <c r="J70" s="11">
        <f t="shared" si="34"/>
        <v>3.8095238095238099E-2</v>
      </c>
      <c r="K70" s="11">
        <f t="shared" si="35"/>
        <v>6.6666666666666666E-2</v>
      </c>
      <c r="L70" s="11">
        <f t="shared" si="36"/>
        <v>4.7619047619047616E-2</v>
      </c>
      <c r="M70" s="11">
        <f t="shared" si="37"/>
        <v>2.8571428571428571E-2</v>
      </c>
      <c r="N70" s="11">
        <f t="shared" si="38"/>
        <v>0.33333333333333331</v>
      </c>
      <c r="O70" s="12">
        <f t="shared" si="39"/>
        <v>1.2698412698412698E-2</v>
      </c>
      <c r="P70" s="12">
        <f t="shared" si="40"/>
        <v>2.222222222222222E-2</v>
      </c>
      <c r="Q70" s="12">
        <f t="shared" si="41"/>
        <v>1.5873015873015872E-2</v>
      </c>
      <c r="R70" s="12">
        <f t="shared" si="42"/>
        <v>9.5238095238095229E-3</v>
      </c>
      <c r="S70" s="63">
        <f t="shared" si="43"/>
        <v>4.2658646841060536E-8</v>
      </c>
      <c r="T70" s="63">
        <f t="shared" si="44"/>
        <v>1.4219548947020178E-8</v>
      </c>
      <c r="U70" s="14">
        <f t="shared" si="45"/>
        <v>3.0593514174994878E-3</v>
      </c>
    </row>
    <row r="71" spans="1:21" x14ac:dyDescent="0.2">
      <c r="A71" s="2" t="s">
        <v>15</v>
      </c>
      <c r="B71" s="2" t="s">
        <v>6</v>
      </c>
      <c r="C71" s="2" t="s">
        <v>42</v>
      </c>
      <c r="D71" s="2" t="s">
        <v>12</v>
      </c>
      <c r="E71" s="2" t="s">
        <v>47</v>
      </c>
      <c r="F71" s="17">
        <f t="shared" si="30"/>
        <v>5.4</v>
      </c>
      <c r="G71" s="17">
        <f t="shared" si="31"/>
        <v>3</v>
      </c>
      <c r="H71" s="17">
        <f t="shared" si="32"/>
        <v>4.5</v>
      </c>
      <c r="I71" s="17">
        <f t="shared" si="33"/>
        <v>1.5</v>
      </c>
      <c r="J71" s="11">
        <f t="shared" si="34"/>
        <v>5.7142857142857141E-2</v>
      </c>
      <c r="K71" s="11">
        <f t="shared" si="35"/>
        <v>0.15238095238095239</v>
      </c>
      <c r="L71" s="11">
        <f t="shared" si="36"/>
        <v>6.6666666666666666E-2</v>
      </c>
      <c r="M71" s="11">
        <f t="shared" si="37"/>
        <v>0.10476190476190476</v>
      </c>
      <c r="N71" s="11">
        <f t="shared" si="38"/>
        <v>0.33333333333333331</v>
      </c>
      <c r="O71" s="12">
        <f t="shared" si="39"/>
        <v>1.9047619047619046E-2</v>
      </c>
      <c r="P71" s="12">
        <f t="shared" si="40"/>
        <v>5.0793650793650794E-2</v>
      </c>
      <c r="Q71" s="12">
        <f t="shared" si="41"/>
        <v>2.222222222222222E-2</v>
      </c>
      <c r="R71" s="12">
        <f t="shared" si="42"/>
        <v>3.4920634920634921E-2</v>
      </c>
      <c r="S71" s="63">
        <f t="shared" si="43"/>
        <v>7.5079218440266548E-7</v>
      </c>
      <c r="T71" s="63">
        <f t="shared" si="44"/>
        <v>2.5026406146755513E-7</v>
      </c>
      <c r="U71" s="14">
        <f t="shared" si="45"/>
        <v>5.3844584947990992E-2</v>
      </c>
    </row>
    <row r="72" spans="1:21" x14ac:dyDescent="0.2">
      <c r="A72" s="2" t="s">
        <v>52</v>
      </c>
      <c r="B72" s="2" t="s">
        <v>35</v>
      </c>
      <c r="C72" s="2" t="s">
        <v>58</v>
      </c>
      <c r="D72" s="2" t="s">
        <v>64</v>
      </c>
      <c r="E72" s="2" t="s">
        <v>68</v>
      </c>
      <c r="F72" s="17">
        <f t="shared" si="30"/>
        <v>6.3</v>
      </c>
      <c r="G72" s="17">
        <f t="shared" si="31"/>
        <v>3.3</v>
      </c>
      <c r="H72" s="17">
        <f t="shared" si="32"/>
        <v>6</v>
      </c>
      <c r="I72" s="17">
        <f t="shared" si="33"/>
        <v>2.5</v>
      </c>
      <c r="J72" s="11">
        <f t="shared" si="34"/>
        <v>5.7142857142857141E-2</v>
      </c>
      <c r="K72" s="11">
        <f t="shared" si="35"/>
        <v>3.8095238095238099E-2</v>
      </c>
      <c r="L72" s="11">
        <f t="shared" si="36"/>
        <v>1.9047619047619049E-2</v>
      </c>
      <c r="M72" s="11">
        <f t="shared" si="37"/>
        <v>1.9047619047619049E-2</v>
      </c>
      <c r="N72" s="11">
        <f t="shared" si="38"/>
        <v>0.33333333333333331</v>
      </c>
      <c r="O72" s="12">
        <f t="shared" si="39"/>
        <v>1.9047619047619046E-2</v>
      </c>
      <c r="P72" s="12">
        <f t="shared" si="40"/>
        <v>1.2698412698412698E-2</v>
      </c>
      <c r="Q72" s="12">
        <f t="shared" si="41"/>
        <v>6.3492063492063492E-3</v>
      </c>
      <c r="R72" s="12">
        <f t="shared" si="42"/>
        <v>6.3492063492063492E-3</v>
      </c>
      <c r="S72" s="63">
        <f t="shared" si="43"/>
        <v>9.7505478493852672E-9</v>
      </c>
      <c r="T72" s="63">
        <f t="shared" si="44"/>
        <v>3.2501826164617557E-9</v>
      </c>
      <c r="U72" s="14">
        <f t="shared" si="45"/>
        <v>6.9928032399988306E-4</v>
      </c>
    </row>
    <row r="73" spans="1:21" x14ac:dyDescent="0.2">
      <c r="A73" s="2" t="s">
        <v>29</v>
      </c>
      <c r="B73" s="2" t="s">
        <v>55</v>
      </c>
      <c r="C73" s="2" t="s">
        <v>0</v>
      </c>
      <c r="D73" s="2" t="s">
        <v>37</v>
      </c>
      <c r="E73" s="2" t="s">
        <v>68</v>
      </c>
      <c r="F73" s="17">
        <f t="shared" si="30"/>
        <v>5.8</v>
      </c>
      <c r="G73" s="17">
        <f t="shared" si="31"/>
        <v>2.7</v>
      </c>
      <c r="H73" s="17">
        <f t="shared" si="32"/>
        <v>5.0999999999999996</v>
      </c>
      <c r="I73" s="17">
        <f t="shared" si="33"/>
        <v>1.9</v>
      </c>
      <c r="J73" s="11">
        <f t="shared" si="34"/>
        <v>4.7619047619047616E-2</v>
      </c>
      <c r="K73" s="11">
        <f t="shared" si="35"/>
        <v>6.6666666666666666E-2</v>
      </c>
      <c r="L73" s="11">
        <f t="shared" si="36"/>
        <v>4.7619047619047616E-2</v>
      </c>
      <c r="M73" s="11">
        <f t="shared" si="37"/>
        <v>2.8571428571428571E-2</v>
      </c>
      <c r="N73" s="11">
        <f t="shared" si="38"/>
        <v>0.33333333333333331</v>
      </c>
      <c r="O73" s="12">
        <f t="shared" si="39"/>
        <v>1.5873015873015872E-2</v>
      </c>
      <c r="P73" s="12">
        <f t="shared" si="40"/>
        <v>2.222222222222222E-2</v>
      </c>
      <c r="Q73" s="12">
        <f t="shared" si="41"/>
        <v>1.5873015873015872E-2</v>
      </c>
      <c r="R73" s="12">
        <f t="shared" si="42"/>
        <v>9.5238095238095229E-3</v>
      </c>
      <c r="S73" s="63">
        <f t="shared" si="43"/>
        <v>5.3323308551325665E-8</v>
      </c>
      <c r="T73" s="63">
        <f t="shared" si="44"/>
        <v>1.7774436183775221E-8</v>
      </c>
      <c r="U73" s="14">
        <f t="shared" si="45"/>
        <v>3.8241892718743594E-3</v>
      </c>
    </row>
    <row r="74" spans="1:21" x14ac:dyDescent="0.2">
      <c r="A74" s="2" t="s">
        <v>69</v>
      </c>
      <c r="B74" s="2" t="s">
        <v>6</v>
      </c>
      <c r="C74" s="2" t="s">
        <v>57</v>
      </c>
      <c r="D74" s="2" t="s">
        <v>70</v>
      </c>
      <c r="E74" s="2" t="s">
        <v>68</v>
      </c>
      <c r="F74" s="17">
        <f t="shared" si="30"/>
        <v>7.1</v>
      </c>
      <c r="G74" s="17">
        <f t="shared" si="31"/>
        <v>3</v>
      </c>
      <c r="H74" s="17">
        <f t="shared" si="32"/>
        <v>5.9</v>
      </c>
      <c r="I74" s="17">
        <f t="shared" si="33"/>
        <v>2.1</v>
      </c>
      <c r="J74" s="11">
        <f t="shared" si="34"/>
        <v>9.5238095238095247E-3</v>
      </c>
      <c r="K74" s="11">
        <f t="shared" si="35"/>
        <v>0.15238095238095239</v>
      </c>
      <c r="L74" s="11">
        <f t="shared" si="36"/>
        <v>9.5238095238095247E-3</v>
      </c>
      <c r="M74" s="11">
        <f t="shared" si="37"/>
        <v>4.7619047619047616E-2</v>
      </c>
      <c r="N74" s="11">
        <f t="shared" si="38"/>
        <v>0.33333333333333331</v>
      </c>
      <c r="O74" s="12">
        <f t="shared" si="39"/>
        <v>3.1746031746031746E-3</v>
      </c>
      <c r="P74" s="12">
        <f t="shared" si="40"/>
        <v>5.0793650793650794E-2</v>
      </c>
      <c r="Q74" s="12">
        <f t="shared" si="41"/>
        <v>3.1746031746031746E-3</v>
      </c>
      <c r="R74" s="12">
        <f t="shared" si="42"/>
        <v>1.5873015873015872E-2</v>
      </c>
      <c r="S74" s="63">
        <f t="shared" si="43"/>
        <v>8.125456541154391E-9</v>
      </c>
      <c r="T74" s="63">
        <f t="shared" si="44"/>
        <v>2.7084855137181302E-9</v>
      </c>
      <c r="U74" s="14">
        <f t="shared" si="45"/>
        <v>5.8273360333323601E-4</v>
      </c>
    </row>
    <row r="75" spans="1:21" x14ac:dyDescent="0.2">
      <c r="A75" s="2" t="s">
        <v>52</v>
      </c>
      <c r="B75" s="2" t="s">
        <v>22</v>
      </c>
      <c r="C75" s="2" t="s">
        <v>61</v>
      </c>
      <c r="D75" s="2" t="s">
        <v>65</v>
      </c>
      <c r="E75" s="2" t="s">
        <v>68</v>
      </c>
      <c r="F75" s="17">
        <f t="shared" si="30"/>
        <v>6.3</v>
      </c>
      <c r="G75" s="17">
        <f t="shared" si="31"/>
        <v>2.9</v>
      </c>
      <c r="H75" s="17">
        <f t="shared" si="32"/>
        <v>5.6</v>
      </c>
      <c r="I75" s="17">
        <f t="shared" si="33"/>
        <v>1.8</v>
      </c>
      <c r="J75" s="11">
        <f t="shared" si="34"/>
        <v>5.7142857142857141E-2</v>
      </c>
      <c r="K75" s="11">
        <f t="shared" si="35"/>
        <v>7.6190476190476197E-2</v>
      </c>
      <c r="L75" s="11">
        <f t="shared" si="36"/>
        <v>3.8095238095238099E-2</v>
      </c>
      <c r="M75" s="11">
        <f t="shared" si="37"/>
        <v>8.5714285714285715E-2</v>
      </c>
      <c r="N75" s="11">
        <f t="shared" si="38"/>
        <v>0.33333333333333331</v>
      </c>
      <c r="O75" s="12">
        <f t="shared" si="39"/>
        <v>1.9047619047619046E-2</v>
      </c>
      <c r="P75" s="12">
        <f t="shared" si="40"/>
        <v>2.5396825396825397E-2</v>
      </c>
      <c r="Q75" s="12">
        <f t="shared" si="41"/>
        <v>1.2698412698412698E-2</v>
      </c>
      <c r="R75" s="12">
        <f t="shared" si="42"/>
        <v>2.8571428571428571E-2</v>
      </c>
      <c r="S75" s="63">
        <f t="shared" si="43"/>
        <v>1.7550986128893481E-7</v>
      </c>
      <c r="T75" s="63">
        <f t="shared" si="44"/>
        <v>5.8503287096311603E-8</v>
      </c>
      <c r="U75" s="14">
        <f t="shared" si="45"/>
        <v>1.2587045831997896E-2</v>
      </c>
    </row>
    <row r="76" spans="1:21" x14ac:dyDescent="0.2">
      <c r="A76" s="2" t="s">
        <v>50</v>
      </c>
      <c r="B76" s="2" t="s">
        <v>6</v>
      </c>
      <c r="C76" s="2" t="s">
        <v>29</v>
      </c>
      <c r="D76" s="2" t="s">
        <v>59</v>
      </c>
      <c r="E76" s="2" t="s">
        <v>68</v>
      </c>
      <c r="F76" s="17">
        <f t="shared" si="30"/>
        <v>6.5</v>
      </c>
      <c r="G76" s="17">
        <f t="shared" si="31"/>
        <v>3</v>
      </c>
      <c r="H76" s="17">
        <f t="shared" si="32"/>
        <v>5.8</v>
      </c>
      <c r="I76" s="17">
        <f t="shared" si="33"/>
        <v>2.2000000000000002</v>
      </c>
      <c r="J76" s="11">
        <f t="shared" si="34"/>
        <v>3.8095238095238099E-2</v>
      </c>
      <c r="K76" s="11">
        <f t="shared" si="35"/>
        <v>0.15238095238095239</v>
      </c>
      <c r="L76" s="11">
        <f t="shared" si="36"/>
        <v>2.8571428571428571E-2</v>
      </c>
      <c r="M76" s="11">
        <f t="shared" si="37"/>
        <v>2.8571428571428571E-2</v>
      </c>
      <c r="N76" s="11">
        <f t="shared" si="38"/>
        <v>0.33333333333333331</v>
      </c>
      <c r="O76" s="12">
        <f t="shared" si="39"/>
        <v>1.2698412698412698E-2</v>
      </c>
      <c r="P76" s="12">
        <f t="shared" si="40"/>
        <v>5.0793650793650794E-2</v>
      </c>
      <c r="Q76" s="12">
        <f t="shared" si="41"/>
        <v>9.5238095238095229E-3</v>
      </c>
      <c r="R76" s="12">
        <f t="shared" si="42"/>
        <v>9.5238095238095229E-3</v>
      </c>
      <c r="S76" s="63">
        <f t="shared" si="43"/>
        <v>5.8503287096311597E-8</v>
      </c>
      <c r="T76" s="63">
        <f t="shared" si="44"/>
        <v>1.9501095698770531E-8</v>
      </c>
      <c r="U76" s="14">
        <f t="shared" si="45"/>
        <v>4.1956819439992977E-3</v>
      </c>
    </row>
    <row r="77" spans="1:21" x14ac:dyDescent="0.2">
      <c r="A77" s="2" t="s">
        <v>71</v>
      </c>
      <c r="B77" s="2" t="s">
        <v>6</v>
      </c>
      <c r="C77" s="2" t="s">
        <v>54</v>
      </c>
      <c r="D77" s="2" t="s">
        <v>70</v>
      </c>
      <c r="E77" s="2" t="s">
        <v>68</v>
      </c>
      <c r="F77" s="17">
        <f t="shared" si="30"/>
        <v>7.6</v>
      </c>
      <c r="G77" s="17">
        <f t="shared" si="31"/>
        <v>3</v>
      </c>
      <c r="H77" s="17">
        <f t="shared" si="32"/>
        <v>6.6</v>
      </c>
      <c r="I77" s="17">
        <f t="shared" si="33"/>
        <v>2.1</v>
      </c>
      <c r="J77" s="11">
        <f t="shared" si="34"/>
        <v>9.5238095238095247E-3</v>
      </c>
      <c r="K77" s="11">
        <f t="shared" si="35"/>
        <v>0.15238095238095239</v>
      </c>
      <c r="L77" s="11">
        <f t="shared" si="36"/>
        <v>9.5238095238095247E-3</v>
      </c>
      <c r="M77" s="11">
        <f t="shared" si="37"/>
        <v>4.7619047619047616E-2</v>
      </c>
      <c r="N77" s="11">
        <f t="shared" si="38"/>
        <v>0.33333333333333331</v>
      </c>
      <c r="O77" s="12">
        <f t="shared" si="39"/>
        <v>3.1746031746031746E-3</v>
      </c>
      <c r="P77" s="12">
        <f t="shared" si="40"/>
        <v>5.0793650793650794E-2</v>
      </c>
      <c r="Q77" s="12">
        <f t="shared" si="41"/>
        <v>3.1746031746031746E-3</v>
      </c>
      <c r="R77" s="12">
        <f t="shared" si="42"/>
        <v>1.5873015873015872E-2</v>
      </c>
      <c r="S77" s="63">
        <f t="shared" si="43"/>
        <v>8.125456541154391E-9</v>
      </c>
      <c r="T77" s="63">
        <f t="shared" si="44"/>
        <v>2.7084855137181302E-9</v>
      </c>
      <c r="U77" s="14">
        <f t="shared" si="45"/>
        <v>5.8273360333323601E-4</v>
      </c>
    </row>
    <row r="78" spans="1:21" x14ac:dyDescent="0.2">
      <c r="A78" s="2" t="s">
        <v>5</v>
      </c>
      <c r="B78" s="2" t="s">
        <v>64</v>
      </c>
      <c r="C78" s="2" t="s">
        <v>42</v>
      </c>
      <c r="D78" s="2" t="s">
        <v>17</v>
      </c>
      <c r="E78" s="2" t="s">
        <v>68</v>
      </c>
      <c r="F78" s="17">
        <f t="shared" si="30"/>
        <v>4.9000000000000004</v>
      </c>
      <c r="G78" s="17">
        <f t="shared" si="31"/>
        <v>2.5</v>
      </c>
      <c r="H78" s="17">
        <f t="shared" si="32"/>
        <v>4.5</v>
      </c>
      <c r="I78" s="17">
        <f t="shared" si="33"/>
        <v>1.7</v>
      </c>
      <c r="J78" s="11">
        <f t="shared" si="34"/>
        <v>4.7619047619047616E-2</v>
      </c>
      <c r="K78" s="11">
        <f t="shared" si="35"/>
        <v>4.7619047619047616E-2</v>
      </c>
      <c r="L78" s="11">
        <f t="shared" si="36"/>
        <v>6.6666666666666666E-2</v>
      </c>
      <c r="M78" s="11">
        <f t="shared" si="37"/>
        <v>1.9047619047619049E-2</v>
      </c>
      <c r="N78" s="11">
        <f t="shared" si="38"/>
        <v>0.33333333333333331</v>
      </c>
      <c r="O78" s="12">
        <f t="shared" si="39"/>
        <v>1.5873015873015872E-2</v>
      </c>
      <c r="P78" s="12">
        <f t="shared" si="40"/>
        <v>1.5873015873015872E-2</v>
      </c>
      <c r="Q78" s="12">
        <f t="shared" si="41"/>
        <v>2.222222222222222E-2</v>
      </c>
      <c r="R78" s="12">
        <f t="shared" si="42"/>
        <v>6.3492063492063492E-3</v>
      </c>
      <c r="S78" s="63">
        <f t="shared" si="43"/>
        <v>3.5548872367550448E-8</v>
      </c>
      <c r="T78" s="63">
        <f t="shared" si="44"/>
        <v>1.1849624122516815E-8</v>
      </c>
      <c r="U78" s="14">
        <f t="shared" si="45"/>
        <v>2.5494595145829067E-3</v>
      </c>
    </row>
    <row r="79" spans="1:21" x14ac:dyDescent="0.2">
      <c r="A79" s="2" t="s">
        <v>72</v>
      </c>
      <c r="B79" s="2" t="s">
        <v>22</v>
      </c>
      <c r="C79" s="2" t="s">
        <v>52</v>
      </c>
      <c r="D79" s="2" t="s">
        <v>65</v>
      </c>
      <c r="E79" s="2" t="s">
        <v>68</v>
      </c>
      <c r="F79" s="17">
        <f t="shared" si="30"/>
        <v>7.3</v>
      </c>
      <c r="G79" s="17">
        <f t="shared" si="31"/>
        <v>2.9</v>
      </c>
      <c r="H79" s="17">
        <f t="shared" si="32"/>
        <v>6.3</v>
      </c>
      <c r="I79" s="17">
        <f t="shared" si="33"/>
        <v>1.8</v>
      </c>
      <c r="J79" s="11">
        <f t="shared" si="34"/>
        <v>9.5238095238095247E-3</v>
      </c>
      <c r="K79" s="11">
        <f t="shared" si="35"/>
        <v>7.6190476190476197E-2</v>
      </c>
      <c r="L79" s="11">
        <f t="shared" si="36"/>
        <v>9.5238095238095247E-3</v>
      </c>
      <c r="M79" s="11">
        <f t="shared" si="37"/>
        <v>8.5714285714285715E-2</v>
      </c>
      <c r="N79" s="11">
        <f t="shared" si="38"/>
        <v>0.33333333333333331</v>
      </c>
      <c r="O79" s="12">
        <f t="shared" si="39"/>
        <v>3.1746031746031746E-3</v>
      </c>
      <c r="P79" s="12">
        <f t="shared" si="40"/>
        <v>2.5396825396825397E-2</v>
      </c>
      <c r="Q79" s="12">
        <f t="shared" si="41"/>
        <v>3.1746031746031746E-3</v>
      </c>
      <c r="R79" s="12">
        <f t="shared" si="42"/>
        <v>2.8571428571428571E-2</v>
      </c>
      <c r="S79" s="63">
        <f t="shared" si="43"/>
        <v>7.3129108870389512E-9</v>
      </c>
      <c r="T79" s="63">
        <f t="shared" si="44"/>
        <v>2.4376369623463168E-9</v>
      </c>
      <c r="U79" s="14">
        <f t="shared" si="45"/>
        <v>5.2446024299991232E-4</v>
      </c>
    </row>
    <row r="80" spans="1:21" x14ac:dyDescent="0.2">
      <c r="A80" s="2" t="s">
        <v>62</v>
      </c>
      <c r="B80" s="2" t="s">
        <v>64</v>
      </c>
      <c r="C80" s="2" t="s">
        <v>29</v>
      </c>
      <c r="D80" s="2" t="s">
        <v>65</v>
      </c>
      <c r="E80" s="2" t="s">
        <v>68</v>
      </c>
      <c r="F80" s="17">
        <f t="shared" si="30"/>
        <v>6.7</v>
      </c>
      <c r="G80" s="17">
        <f t="shared" si="31"/>
        <v>2.5</v>
      </c>
      <c r="H80" s="17">
        <f t="shared" si="32"/>
        <v>5.8</v>
      </c>
      <c r="I80" s="17">
        <f t="shared" si="33"/>
        <v>1.8</v>
      </c>
      <c r="J80" s="11">
        <f t="shared" si="34"/>
        <v>3.8095238095238099E-2</v>
      </c>
      <c r="K80" s="11">
        <f t="shared" si="35"/>
        <v>4.7619047619047616E-2</v>
      </c>
      <c r="L80" s="11">
        <f t="shared" si="36"/>
        <v>2.8571428571428571E-2</v>
      </c>
      <c r="M80" s="11">
        <f t="shared" si="37"/>
        <v>8.5714285714285715E-2</v>
      </c>
      <c r="N80" s="11">
        <f t="shared" si="38"/>
        <v>0.33333333333333331</v>
      </c>
      <c r="O80" s="12">
        <f t="shared" si="39"/>
        <v>1.2698412698412698E-2</v>
      </c>
      <c r="P80" s="12">
        <f t="shared" si="40"/>
        <v>1.5873015873015872E-2</v>
      </c>
      <c r="Q80" s="12">
        <f t="shared" si="41"/>
        <v>9.5238095238095229E-3</v>
      </c>
      <c r="R80" s="12">
        <f t="shared" si="42"/>
        <v>2.8571428571428571E-2</v>
      </c>
      <c r="S80" s="63">
        <f t="shared" si="43"/>
        <v>5.4846831652792123E-8</v>
      </c>
      <c r="T80" s="63">
        <f t="shared" si="44"/>
        <v>1.8282277217597374E-8</v>
      </c>
      <c r="U80" s="14">
        <f t="shared" si="45"/>
        <v>3.9334518224993422E-3</v>
      </c>
    </row>
    <row r="81" spans="1:21" x14ac:dyDescent="0.2">
      <c r="A81" s="2" t="s">
        <v>73</v>
      </c>
      <c r="B81" s="2" t="s">
        <v>14</v>
      </c>
      <c r="C81" s="2" t="s">
        <v>60</v>
      </c>
      <c r="D81" s="2" t="s">
        <v>64</v>
      </c>
      <c r="E81" s="2" t="s">
        <v>68</v>
      </c>
      <c r="F81" s="17">
        <f t="shared" si="30"/>
        <v>7.2</v>
      </c>
      <c r="G81" s="17">
        <f t="shared" si="31"/>
        <v>3.6</v>
      </c>
      <c r="H81" s="17">
        <f t="shared" si="32"/>
        <v>6.1</v>
      </c>
      <c r="I81" s="17">
        <f t="shared" si="33"/>
        <v>2.5</v>
      </c>
      <c r="J81" s="11">
        <f t="shared" si="34"/>
        <v>2.8571428571428571E-2</v>
      </c>
      <c r="K81" s="11">
        <f t="shared" si="35"/>
        <v>2.8571428571428571E-2</v>
      </c>
      <c r="L81" s="11">
        <f t="shared" si="36"/>
        <v>1.9047619047619049E-2</v>
      </c>
      <c r="M81" s="11">
        <f t="shared" si="37"/>
        <v>1.9047619047619049E-2</v>
      </c>
      <c r="N81" s="11">
        <f t="shared" si="38"/>
        <v>0.33333333333333331</v>
      </c>
      <c r="O81" s="12">
        <f t="shared" si="39"/>
        <v>9.5238095238095229E-3</v>
      </c>
      <c r="P81" s="12">
        <f t="shared" si="40"/>
        <v>9.5238095238095229E-3</v>
      </c>
      <c r="Q81" s="12">
        <f t="shared" si="41"/>
        <v>6.3492063492063492E-3</v>
      </c>
      <c r="R81" s="12">
        <f t="shared" si="42"/>
        <v>6.3492063492063492E-3</v>
      </c>
      <c r="S81" s="63">
        <f t="shared" si="43"/>
        <v>3.6564554435194748E-9</v>
      </c>
      <c r="T81" s="63">
        <f t="shared" si="44"/>
        <v>1.2188184811731582E-9</v>
      </c>
      <c r="U81" s="14">
        <f t="shared" si="45"/>
        <v>2.6223012149995611E-4</v>
      </c>
    </row>
    <row r="82" spans="1:21" x14ac:dyDescent="0.2">
      <c r="A82" s="2" t="s">
        <v>50</v>
      </c>
      <c r="B82" s="2" t="s">
        <v>8</v>
      </c>
      <c r="C82" s="2" t="s">
        <v>0</v>
      </c>
      <c r="D82" s="2" t="s">
        <v>56</v>
      </c>
      <c r="E82" s="2" t="s">
        <v>68</v>
      </c>
      <c r="F82" s="17">
        <f t="shared" si="30"/>
        <v>6.5</v>
      </c>
      <c r="G82" s="17">
        <f t="shared" si="31"/>
        <v>3.2</v>
      </c>
      <c r="H82" s="17">
        <f t="shared" si="32"/>
        <v>5.0999999999999996</v>
      </c>
      <c r="I82" s="17">
        <f t="shared" si="33"/>
        <v>2</v>
      </c>
      <c r="J82" s="11">
        <f t="shared" si="34"/>
        <v>3.8095238095238099E-2</v>
      </c>
      <c r="K82" s="11">
        <f t="shared" si="35"/>
        <v>8.5714285714285715E-2</v>
      </c>
      <c r="L82" s="11">
        <f t="shared" si="36"/>
        <v>4.7619047619047616E-2</v>
      </c>
      <c r="M82" s="11">
        <f t="shared" si="37"/>
        <v>4.7619047619047616E-2</v>
      </c>
      <c r="N82" s="11">
        <f t="shared" si="38"/>
        <v>0.33333333333333331</v>
      </c>
      <c r="O82" s="12">
        <f t="shared" si="39"/>
        <v>1.2698412698412698E-2</v>
      </c>
      <c r="P82" s="12">
        <f t="shared" si="40"/>
        <v>2.8571428571428571E-2</v>
      </c>
      <c r="Q82" s="12">
        <f t="shared" si="41"/>
        <v>1.5873015873015872E-2</v>
      </c>
      <c r="R82" s="12">
        <f t="shared" si="42"/>
        <v>1.5873015873015872E-2</v>
      </c>
      <c r="S82" s="63">
        <f t="shared" si="43"/>
        <v>9.1411386087986879E-8</v>
      </c>
      <c r="T82" s="63">
        <f t="shared" si="44"/>
        <v>3.0470462029328955E-8</v>
      </c>
      <c r="U82" s="14">
        <f t="shared" si="45"/>
        <v>6.5557530374989034E-3</v>
      </c>
    </row>
    <row r="83" spans="1:21" x14ac:dyDescent="0.2">
      <c r="A83" s="2" t="s">
        <v>48</v>
      </c>
      <c r="B83" s="2" t="s">
        <v>55</v>
      </c>
      <c r="C83" s="2" t="s">
        <v>45</v>
      </c>
      <c r="D83" s="2" t="s">
        <v>37</v>
      </c>
      <c r="E83" s="2" t="s">
        <v>68</v>
      </c>
      <c r="F83" s="17">
        <f t="shared" si="30"/>
        <v>6.4</v>
      </c>
      <c r="G83" s="17">
        <f t="shared" si="31"/>
        <v>2.7</v>
      </c>
      <c r="H83" s="17">
        <f t="shared" si="32"/>
        <v>5.3</v>
      </c>
      <c r="I83" s="17">
        <f t="shared" si="33"/>
        <v>1.9</v>
      </c>
      <c r="J83" s="11">
        <f t="shared" si="34"/>
        <v>5.7142857142857141E-2</v>
      </c>
      <c r="K83" s="11">
        <f t="shared" si="35"/>
        <v>6.6666666666666666E-2</v>
      </c>
      <c r="L83" s="11">
        <f t="shared" si="36"/>
        <v>1.9047619047619049E-2</v>
      </c>
      <c r="M83" s="11">
        <f t="shared" si="37"/>
        <v>2.8571428571428571E-2</v>
      </c>
      <c r="N83" s="11">
        <f t="shared" si="38"/>
        <v>0.33333333333333331</v>
      </c>
      <c r="O83" s="12">
        <f t="shared" si="39"/>
        <v>1.9047619047619046E-2</v>
      </c>
      <c r="P83" s="12">
        <f t="shared" si="40"/>
        <v>2.222222222222222E-2</v>
      </c>
      <c r="Q83" s="12">
        <f t="shared" si="41"/>
        <v>6.3492063492063492E-3</v>
      </c>
      <c r="R83" s="12">
        <f t="shared" si="42"/>
        <v>9.5238095238095229E-3</v>
      </c>
      <c r="S83" s="63">
        <f t="shared" si="43"/>
        <v>2.5595188104636321E-8</v>
      </c>
      <c r="T83" s="63">
        <f t="shared" si="44"/>
        <v>8.5317293682121072E-9</v>
      </c>
      <c r="U83" s="14">
        <f t="shared" si="45"/>
        <v>1.8356108504996927E-3</v>
      </c>
    </row>
    <row r="84" spans="1:21" x14ac:dyDescent="0.2">
      <c r="A84" s="2" t="s">
        <v>66</v>
      </c>
      <c r="B84" s="2" t="s">
        <v>6</v>
      </c>
      <c r="C84" s="2" t="s">
        <v>40</v>
      </c>
      <c r="D84" s="2" t="s">
        <v>70</v>
      </c>
      <c r="E84" s="2" t="s">
        <v>68</v>
      </c>
      <c r="F84" s="17">
        <f t="shared" si="30"/>
        <v>6.8</v>
      </c>
      <c r="G84" s="17">
        <f t="shared" si="31"/>
        <v>3</v>
      </c>
      <c r="H84" s="17">
        <f t="shared" si="32"/>
        <v>5.5</v>
      </c>
      <c r="I84" s="17">
        <f t="shared" si="33"/>
        <v>2.1</v>
      </c>
      <c r="J84" s="11">
        <f t="shared" si="34"/>
        <v>1.9047619047619049E-2</v>
      </c>
      <c r="K84" s="11">
        <f t="shared" si="35"/>
        <v>0.15238095238095239</v>
      </c>
      <c r="L84" s="11">
        <f t="shared" si="36"/>
        <v>1.9047619047619049E-2</v>
      </c>
      <c r="M84" s="11">
        <f t="shared" si="37"/>
        <v>4.7619047619047616E-2</v>
      </c>
      <c r="N84" s="11">
        <f t="shared" si="38"/>
        <v>0.33333333333333331</v>
      </c>
      <c r="O84" s="12">
        <f t="shared" si="39"/>
        <v>6.3492063492063492E-3</v>
      </c>
      <c r="P84" s="12">
        <f t="shared" si="40"/>
        <v>5.0793650793650794E-2</v>
      </c>
      <c r="Q84" s="12">
        <f t="shared" si="41"/>
        <v>6.3492063492063492E-3</v>
      </c>
      <c r="R84" s="12">
        <f t="shared" si="42"/>
        <v>1.5873015873015872E-2</v>
      </c>
      <c r="S84" s="63">
        <f t="shared" si="43"/>
        <v>3.2501826164617564E-8</v>
      </c>
      <c r="T84" s="63">
        <f t="shared" si="44"/>
        <v>1.0833942054872521E-8</v>
      </c>
      <c r="U84" s="14">
        <f t="shared" si="45"/>
        <v>2.330934413332944E-3</v>
      </c>
    </row>
    <row r="85" spans="1:21" x14ac:dyDescent="0.2">
      <c r="A85" s="2" t="s">
        <v>32</v>
      </c>
      <c r="B85" s="2" t="s">
        <v>64</v>
      </c>
      <c r="C85" s="2" t="s">
        <v>13</v>
      </c>
      <c r="D85" s="2" t="s">
        <v>56</v>
      </c>
      <c r="E85" s="2" t="s">
        <v>68</v>
      </c>
      <c r="F85" s="17">
        <f t="shared" si="30"/>
        <v>5.7</v>
      </c>
      <c r="G85" s="17">
        <f t="shared" si="31"/>
        <v>2.5</v>
      </c>
      <c r="H85" s="17">
        <f t="shared" si="32"/>
        <v>5</v>
      </c>
      <c r="I85" s="17">
        <f t="shared" si="33"/>
        <v>2</v>
      </c>
      <c r="J85" s="11">
        <f t="shared" si="34"/>
        <v>4.7619047619047616E-2</v>
      </c>
      <c r="K85" s="11">
        <f t="shared" si="35"/>
        <v>4.7619047619047616E-2</v>
      </c>
      <c r="L85" s="11">
        <f t="shared" si="36"/>
        <v>2.8571428571428571E-2</v>
      </c>
      <c r="M85" s="11">
        <f t="shared" si="37"/>
        <v>4.7619047619047616E-2</v>
      </c>
      <c r="N85" s="11">
        <f t="shared" si="38"/>
        <v>0.33333333333333331</v>
      </c>
      <c r="O85" s="12">
        <f t="shared" si="39"/>
        <v>1.5873015873015872E-2</v>
      </c>
      <c r="P85" s="12">
        <f t="shared" si="40"/>
        <v>1.5873015873015872E-2</v>
      </c>
      <c r="Q85" s="12">
        <f t="shared" si="41"/>
        <v>9.5238095238095229E-3</v>
      </c>
      <c r="R85" s="12">
        <f t="shared" si="42"/>
        <v>1.5873015873015872E-2</v>
      </c>
      <c r="S85" s="63">
        <f t="shared" si="43"/>
        <v>3.8088077536661194E-8</v>
      </c>
      <c r="T85" s="63">
        <f t="shared" si="44"/>
        <v>1.2696025845553731E-8</v>
      </c>
      <c r="U85" s="14">
        <f t="shared" si="45"/>
        <v>2.7315637656245427E-3</v>
      </c>
    </row>
    <row r="86" spans="1:21" x14ac:dyDescent="0.2">
      <c r="A86" s="2" t="s">
        <v>29</v>
      </c>
      <c r="B86" s="2" t="s">
        <v>51</v>
      </c>
      <c r="C86" s="2" t="s">
        <v>0</v>
      </c>
      <c r="D86" s="2" t="s">
        <v>53</v>
      </c>
      <c r="E86" s="2" t="s">
        <v>68</v>
      </c>
      <c r="F86" s="17">
        <f t="shared" si="30"/>
        <v>5.8</v>
      </c>
      <c r="G86" s="17">
        <f t="shared" si="31"/>
        <v>2.8</v>
      </c>
      <c r="H86" s="17">
        <f t="shared" si="32"/>
        <v>5.0999999999999996</v>
      </c>
      <c r="I86" s="17">
        <f t="shared" si="33"/>
        <v>2.4</v>
      </c>
      <c r="J86" s="11">
        <f t="shared" si="34"/>
        <v>4.7619047619047616E-2</v>
      </c>
      <c r="K86" s="11">
        <f t="shared" si="35"/>
        <v>0.12380952380952381</v>
      </c>
      <c r="L86" s="11">
        <f t="shared" si="36"/>
        <v>4.7619047619047616E-2</v>
      </c>
      <c r="M86" s="11">
        <f t="shared" si="37"/>
        <v>9.5238095238095247E-3</v>
      </c>
      <c r="N86" s="11">
        <f t="shared" si="38"/>
        <v>0.33333333333333331</v>
      </c>
      <c r="O86" s="12">
        <f t="shared" si="39"/>
        <v>1.5873015873015872E-2</v>
      </c>
      <c r="P86" s="12">
        <f t="shared" si="40"/>
        <v>4.1269841269841269E-2</v>
      </c>
      <c r="Q86" s="12">
        <f t="shared" si="41"/>
        <v>1.5873015873015872E-2</v>
      </c>
      <c r="R86" s="12">
        <f t="shared" si="42"/>
        <v>3.1746031746031746E-3</v>
      </c>
      <c r="S86" s="63">
        <f t="shared" si="43"/>
        <v>3.3009667198439708E-8</v>
      </c>
      <c r="T86" s="63">
        <f t="shared" si="44"/>
        <v>1.1003222399479903E-8</v>
      </c>
      <c r="U86" s="14">
        <f t="shared" si="45"/>
        <v>2.3673552635412711E-3</v>
      </c>
    </row>
    <row r="87" spans="1:21" x14ac:dyDescent="0.2">
      <c r="A87" s="2" t="s">
        <v>48</v>
      </c>
      <c r="B87" s="2" t="s">
        <v>8</v>
      </c>
      <c r="C87" s="2" t="s">
        <v>45</v>
      </c>
      <c r="D87" s="2" t="s">
        <v>43</v>
      </c>
      <c r="E87" s="2" t="s">
        <v>68</v>
      </c>
      <c r="F87" s="17">
        <f t="shared" si="30"/>
        <v>6.4</v>
      </c>
      <c r="G87" s="17">
        <f t="shared" si="31"/>
        <v>3.2</v>
      </c>
      <c r="H87" s="17">
        <f t="shared" si="32"/>
        <v>5.3</v>
      </c>
      <c r="I87" s="17">
        <f t="shared" si="33"/>
        <v>2.2999999999999998</v>
      </c>
      <c r="J87" s="11">
        <f t="shared" si="34"/>
        <v>5.7142857142857141E-2</v>
      </c>
      <c r="K87" s="11">
        <f t="shared" si="35"/>
        <v>8.5714285714285715E-2</v>
      </c>
      <c r="L87" s="11">
        <f t="shared" si="36"/>
        <v>1.9047619047619049E-2</v>
      </c>
      <c r="M87" s="11">
        <f t="shared" si="37"/>
        <v>2.8571428571428571E-2</v>
      </c>
      <c r="N87" s="11">
        <f t="shared" si="38"/>
        <v>0.33333333333333331</v>
      </c>
      <c r="O87" s="12">
        <f t="shared" si="39"/>
        <v>1.9047619047619046E-2</v>
      </c>
      <c r="P87" s="12">
        <f t="shared" si="40"/>
        <v>2.8571428571428571E-2</v>
      </c>
      <c r="Q87" s="12">
        <f t="shared" si="41"/>
        <v>6.3492063492063492E-3</v>
      </c>
      <c r="R87" s="12">
        <f t="shared" si="42"/>
        <v>9.5238095238095229E-3</v>
      </c>
      <c r="S87" s="63">
        <f t="shared" si="43"/>
        <v>3.2908098991675275E-8</v>
      </c>
      <c r="T87" s="63">
        <f t="shared" si="44"/>
        <v>1.0969366330558424E-8</v>
      </c>
      <c r="U87" s="14">
        <f t="shared" si="45"/>
        <v>2.3600710934996052E-3</v>
      </c>
    </row>
    <row r="88" spans="1:21" x14ac:dyDescent="0.2">
      <c r="A88" s="2" t="s">
        <v>50</v>
      </c>
      <c r="B88" s="2" t="s">
        <v>6</v>
      </c>
      <c r="C88" s="2" t="s">
        <v>40</v>
      </c>
      <c r="D88" s="2" t="s">
        <v>65</v>
      </c>
      <c r="E88" s="2" t="s">
        <v>68</v>
      </c>
      <c r="F88" s="17">
        <f t="shared" si="30"/>
        <v>6.5</v>
      </c>
      <c r="G88" s="17">
        <f t="shared" si="31"/>
        <v>3</v>
      </c>
      <c r="H88" s="17">
        <f t="shared" si="32"/>
        <v>5.5</v>
      </c>
      <c r="I88" s="17">
        <f t="shared" si="33"/>
        <v>1.8</v>
      </c>
      <c r="J88" s="11">
        <f t="shared" si="34"/>
        <v>3.8095238095238099E-2</v>
      </c>
      <c r="K88" s="11">
        <f t="shared" si="35"/>
        <v>0.15238095238095239</v>
      </c>
      <c r="L88" s="11">
        <f t="shared" si="36"/>
        <v>1.9047619047619049E-2</v>
      </c>
      <c r="M88" s="11">
        <f t="shared" si="37"/>
        <v>8.5714285714285715E-2</v>
      </c>
      <c r="N88" s="11">
        <f t="shared" si="38"/>
        <v>0.33333333333333331</v>
      </c>
      <c r="O88" s="12">
        <f t="shared" si="39"/>
        <v>1.2698412698412698E-2</v>
      </c>
      <c r="P88" s="12">
        <f t="shared" si="40"/>
        <v>5.0793650793650794E-2</v>
      </c>
      <c r="Q88" s="12">
        <f t="shared" si="41"/>
        <v>6.3492063492063492E-3</v>
      </c>
      <c r="R88" s="12">
        <f t="shared" si="42"/>
        <v>2.8571428571428571E-2</v>
      </c>
      <c r="S88" s="63">
        <f t="shared" si="43"/>
        <v>1.1700657419262322E-7</v>
      </c>
      <c r="T88" s="63">
        <f t="shared" si="44"/>
        <v>3.9002191397541069E-8</v>
      </c>
      <c r="U88" s="14">
        <f t="shared" si="45"/>
        <v>8.3913638879985972E-3</v>
      </c>
    </row>
    <row r="89" spans="1:21" x14ac:dyDescent="0.2">
      <c r="A89" s="2" t="s">
        <v>74</v>
      </c>
      <c r="B89" s="2" t="s">
        <v>33</v>
      </c>
      <c r="C89" s="2" t="s">
        <v>62</v>
      </c>
      <c r="D89" s="2" t="s">
        <v>59</v>
      </c>
      <c r="E89" s="2" t="s">
        <v>68</v>
      </c>
      <c r="F89" s="17">
        <f t="shared" si="30"/>
        <v>7.7</v>
      </c>
      <c r="G89" s="17">
        <f t="shared" si="31"/>
        <v>3.8</v>
      </c>
      <c r="H89" s="17">
        <f t="shared" si="32"/>
        <v>6.7</v>
      </c>
      <c r="I89" s="17">
        <f t="shared" si="33"/>
        <v>2.2000000000000002</v>
      </c>
      <c r="J89" s="11">
        <f t="shared" si="34"/>
        <v>2.8571428571428571E-2</v>
      </c>
      <c r="K89" s="11">
        <f t="shared" si="35"/>
        <v>3.8095238095238099E-2</v>
      </c>
      <c r="L89" s="11">
        <f t="shared" si="36"/>
        <v>1.9047619047619049E-2</v>
      </c>
      <c r="M89" s="11">
        <f t="shared" si="37"/>
        <v>2.8571428571428571E-2</v>
      </c>
      <c r="N89" s="11">
        <f t="shared" si="38"/>
        <v>0.33333333333333331</v>
      </c>
      <c r="O89" s="12">
        <f t="shared" si="39"/>
        <v>9.5238095238095229E-3</v>
      </c>
      <c r="P89" s="12">
        <f t="shared" si="40"/>
        <v>1.2698412698412698E-2</v>
      </c>
      <c r="Q89" s="12">
        <f t="shared" si="41"/>
        <v>6.3492063492063492E-3</v>
      </c>
      <c r="R89" s="12">
        <f t="shared" si="42"/>
        <v>9.5238095238095229E-3</v>
      </c>
      <c r="S89" s="63">
        <f t="shared" si="43"/>
        <v>7.3129108870389496E-9</v>
      </c>
      <c r="T89" s="63">
        <f t="shared" si="44"/>
        <v>2.4376369623463164E-9</v>
      </c>
      <c r="U89" s="14">
        <f t="shared" si="45"/>
        <v>5.2446024299991221E-4</v>
      </c>
    </row>
    <row r="90" spans="1:21" x14ac:dyDescent="0.2">
      <c r="A90" s="2" t="s">
        <v>74</v>
      </c>
      <c r="B90" s="2" t="s">
        <v>67</v>
      </c>
      <c r="C90" s="2" t="s">
        <v>49</v>
      </c>
      <c r="D90" s="2" t="s">
        <v>43</v>
      </c>
      <c r="E90" s="2" t="s">
        <v>68</v>
      </c>
      <c r="F90" s="17">
        <f t="shared" si="30"/>
        <v>7.7</v>
      </c>
      <c r="G90" s="17">
        <f t="shared" si="31"/>
        <v>2.6</v>
      </c>
      <c r="H90" s="17">
        <f t="shared" si="32"/>
        <v>6.9</v>
      </c>
      <c r="I90" s="17">
        <f t="shared" si="33"/>
        <v>2.2999999999999998</v>
      </c>
      <c r="J90" s="11">
        <f t="shared" si="34"/>
        <v>2.8571428571428571E-2</v>
      </c>
      <c r="K90" s="11">
        <f t="shared" si="35"/>
        <v>2.8571428571428571E-2</v>
      </c>
      <c r="L90" s="11">
        <f t="shared" si="36"/>
        <v>9.5238095238095247E-3</v>
      </c>
      <c r="M90" s="11">
        <f t="shared" si="37"/>
        <v>2.8571428571428571E-2</v>
      </c>
      <c r="N90" s="11">
        <f t="shared" si="38"/>
        <v>0.33333333333333331</v>
      </c>
      <c r="O90" s="12">
        <f t="shared" si="39"/>
        <v>9.5238095238095229E-3</v>
      </c>
      <c r="P90" s="12">
        <f t="shared" si="40"/>
        <v>9.5238095238095229E-3</v>
      </c>
      <c r="Q90" s="12">
        <f t="shared" si="41"/>
        <v>3.1746031746031746E-3</v>
      </c>
      <c r="R90" s="12">
        <f t="shared" si="42"/>
        <v>9.5238095238095229E-3</v>
      </c>
      <c r="S90" s="63">
        <f t="shared" si="43"/>
        <v>2.742341582639606E-9</v>
      </c>
      <c r="T90" s="63">
        <f t="shared" si="44"/>
        <v>9.141138608798686E-10</v>
      </c>
      <c r="U90" s="14">
        <f t="shared" si="45"/>
        <v>1.9667259112496709E-4</v>
      </c>
    </row>
    <row r="91" spans="1:21" x14ac:dyDescent="0.2">
      <c r="A91" s="2" t="s">
        <v>58</v>
      </c>
      <c r="B91" s="2" t="s">
        <v>59</v>
      </c>
      <c r="C91" s="2" t="s">
        <v>13</v>
      </c>
      <c r="D91" s="2" t="s">
        <v>12</v>
      </c>
      <c r="E91" s="2" t="s">
        <v>68</v>
      </c>
      <c r="F91" s="17">
        <f t="shared" si="30"/>
        <v>6</v>
      </c>
      <c r="G91" s="17">
        <f t="shared" si="31"/>
        <v>2.2000000000000002</v>
      </c>
      <c r="H91" s="17">
        <f t="shared" si="32"/>
        <v>5</v>
      </c>
      <c r="I91" s="17">
        <f t="shared" si="33"/>
        <v>1.5</v>
      </c>
      <c r="J91" s="11">
        <f t="shared" si="34"/>
        <v>3.8095238095238099E-2</v>
      </c>
      <c r="K91" s="11">
        <f t="shared" si="35"/>
        <v>2.8571428571428571E-2</v>
      </c>
      <c r="L91" s="11">
        <f t="shared" si="36"/>
        <v>2.8571428571428571E-2</v>
      </c>
      <c r="M91" s="11">
        <f t="shared" si="37"/>
        <v>0.10476190476190476</v>
      </c>
      <c r="N91" s="11">
        <f t="shared" si="38"/>
        <v>0.33333333333333331</v>
      </c>
      <c r="O91" s="12">
        <f t="shared" si="39"/>
        <v>1.2698412698412698E-2</v>
      </c>
      <c r="P91" s="12">
        <f t="shared" si="40"/>
        <v>9.5238095238095229E-3</v>
      </c>
      <c r="Q91" s="12">
        <f t="shared" si="41"/>
        <v>9.5238095238095229E-3</v>
      </c>
      <c r="R91" s="12">
        <f t="shared" si="42"/>
        <v>3.4920634920634921E-2</v>
      </c>
      <c r="S91" s="63">
        <f t="shared" si="43"/>
        <v>4.0221009878714229E-8</v>
      </c>
      <c r="T91" s="63">
        <f t="shared" si="44"/>
        <v>1.3407003292904742E-8</v>
      </c>
      <c r="U91" s="14">
        <f t="shared" si="45"/>
        <v>2.8845313364995176E-3</v>
      </c>
    </row>
    <row r="92" spans="1:21" x14ac:dyDescent="0.2">
      <c r="A92" s="2" t="s">
        <v>49</v>
      </c>
      <c r="B92" s="2" t="s">
        <v>8</v>
      </c>
      <c r="C92" s="2" t="s">
        <v>32</v>
      </c>
      <c r="D92" s="2" t="s">
        <v>43</v>
      </c>
      <c r="E92" s="2" t="s">
        <v>68</v>
      </c>
      <c r="F92" s="17">
        <f t="shared" si="30"/>
        <v>6.9</v>
      </c>
      <c r="G92" s="17">
        <f t="shared" si="31"/>
        <v>3.2</v>
      </c>
      <c r="H92" s="17">
        <f t="shared" si="32"/>
        <v>5.7</v>
      </c>
      <c r="I92" s="17">
        <f t="shared" si="33"/>
        <v>2.2999999999999998</v>
      </c>
      <c r="J92" s="11">
        <f t="shared" si="34"/>
        <v>1.9047619047619049E-2</v>
      </c>
      <c r="K92" s="11">
        <f t="shared" si="35"/>
        <v>8.5714285714285715E-2</v>
      </c>
      <c r="L92" s="11">
        <f t="shared" si="36"/>
        <v>1.9047619047619049E-2</v>
      </c>
      <c r="M92" s="11">
        <f t="shared" si="37"/>
        <v>2.8571428571428571E-2</v>
      </c>
      <c r="N92" s="11">
        <f t="shared" si="38"/>
        <v>0.33333333333333331</v>
      </c>
      <c r="O92" s="12">
        <f t="shared" si="39"/>
        <v>6.3492063492063492E-3</v>
      </c>
      <c r="P92" s="12">
        <f t="shared" si="40"/>
        <v>2.8571428571428571E-2</v>
      </c>
      <c r="Q92" s="12">
        <f t="shared" si="41"/>
        <v>6.3492063492063492E-3</v>
      </c>
      <c r="R92" s="12">
        <f t="shared" si="42"/>
        <v>9.5238095238095229E-3</v>
      </c>
      <c r="S92" s="63">
        <f t="shared" si="43"/>
        <v>1.0969366330558426E-8</v>
      </c>
      <c r="T92" s="63">
        <f t="shared" si="44"/>
        <v>3.6564554435194752E-9</v>
      </c>
      <c r="U92" s="14">
        <f t="shared" si="45"/>
        <v>7.8669036449986848E-4</v>
      </c>
    </row>
    <row r="93" spans="1:21" x14ac:dyDescent="0.2">
      <c r="A93" s="2" t="s">
        <v>61</v>
      </c>
      <c r="B93" s="2" t="s">
        <v>51</v>
      </c>
      <c r="C93" s="2" t="s">
        <v>5</v>
      </c>
      <c r="D93" s="2" t="s">
        <v>56</v>
      </c>
      <c r="E93" s="2" t="s">
        <v>68</v>
      </c>
      <c r="F93" s="17">
        <f t="shared" si="30"/>
        <v>5.6</v>
      </c>
      <c r="G93" s="17">
        <f t="shared" si="31"/>
        <v>2.8</v>
      </c>
      <c r="H93" s="17">
        <f t="shared" si="32"/>
        <v>4.9000000000000004</v>
      </c>
      <c r="I93" s="17">
        <f t="shared" si="33"/>
        <v>2</v>
      </c>
      <c r="J93" s="11">
        <f t="shared" si="34"/>
        <v>3.8095238095238099E-2</v>
      </c>
      <c r="K93" s="11">
        <f t="shared" si="35"/>
        <v>0.12380952380952381</v>
      </c>
      <c r="L93" s="11">
        <f t="shared" si="36"/>
        <v>4.7619047619047616E-2</v>
      </c>
      <c r="M93" s="11">
        <f t="shared" si="37"/>
        <v>4.7619047619047616E-2</v>
      </c>
      <c r="N93" s="11">
        <f t="shared" si="38"/>
        <v>0.33333333333333331</v>
      </c>
      <c r="O93" s="12">
        <f t="shared" si="39"/>
        <v>1.2698412698412698E-2</v>
      </c>
      <c r="P93" s="12">
        <f t="shared" si="40"/>
        <v>4.1269841269841269E-2</v>
      </c>
      <c r="Q93" s="12">
        <f t="shared" si="41"/>
        <v>1.5873015873015872E-2</v>
      </c>
      <c r="R93" s="12">
        <f t="shared" si="42"/>
        <v>1.5873015873015872E-2</v>
      </c>
      <c r="S93" s="63">
        <f t="shared" si="43"/>
        <v>1.3203866879375881E-7</v>
      </c>
      <c r="T93" s="63">
        <f t="shared" si="44"/>
        <v>4.4012889597919597E-8</v>
      </c>
      <c r="U93" s="14">
        <f t="shared" si="45"/>
        <v>9.4694210541650808E-3</v>
      </c>
    </row>
    <row r="94" spans="1:21" x14ac:dyDescent="0.2">
      <c r="A94" s="2" t="s">
        <v>74</v>
      </c>
      <c r="B94" s="2" t="s">
        <v>51</v>
      </c>
      <c r="C94" s="2" t="s">
        <v>62</v>
      </c>
      <c r="D94" s="2" t="s">
        <v>56</v>
      </c>
      <c r="E94" s="2" t="s">
        <v>68</v>
      </c>
      <c r="F94" s="17">
        <f t="shared" si="30"/>
        <v>7.7</v>
      </c>
      <c r="G94" s="17">
        <f t="shared" si="31"/>
        <v>2.8</v>
      </c>
      <c r="H94" s="17">
        <f t="shared" si="32"/>
        <v>6.7</v>
      </c>
      <c r="I94" s="17">
        <f t="shared" si="33"/>
        <v>2</v>
      </c>
      <c r="J94" s="11">
        <f t="shared" si="34"/>
        <v>2.8571428571428571E-2</v>
      </c>
      <c r="K94" s="11">
        <f t="shared" si="35"/>
        <v>0.12380952380952381</v>
      </c>
      <c r="L94" s="11">
        <f t="shared" si="36"/>
        <v>1.9047619047619049E-2</v>
      </c>
      <c r="M94" s="11">
        <f t="shared" si="37"/>
        <v>4.7619047619047616E-2</v>
      </c>
      <c r="N94" s="11">
        <f t="shared" si="38"/>
        <v>0.33333333333333331</v>
      </c>
      <c r="O94" s="12">
        <f t="shared" si="39"/>
        <v>9.5238095238095229E-3</v>
      </c>
      <c r="P94" s="12">
        <f t="shared" si="40"/>
        <v>4.1269841269841269E-2</v>
      </c>
      <c r="Q94" s="12">
        <f t="shared" si="41"/>
        <v>6.3492063492063492E-3</v>
      </c>
      <c r="R94" s="12">
        <f t="shared" si="42"/>
        <v>1.5873015873015872E-2</v>
      </c>
      <c r="S94" s="63">
        <f t="shared" si="43"/>
        <v>3.9611600638127646E-8</v>
      </c>
      <c r="T94" s="63">
        <f t="shared" si="44"/>
        <v>1.3203866879375882E-8</v>
      </c>
      <c r="U94" s="14">
        <f t="shared" si="45"/>
        <v>2.8408263162495247E-3</v>
      </c>
    </row>
    <row r="95" spans="1:21" x14ac:dyDescent="0.2">
      <c r="A95" s="2" t="s">
        <v>52</v>
      </c>
      <c r="B95" s="2" t="s">
        <v>55</v>
      </c>
      <c r="C95" s="2" t="s">
        <v>5</v>
      </c>
      <c r="D95" s="2" t="s">
        <v>65</v>
      </c>
      <c r="E95" s="2" t="s">
        <v>68</v>
      </c>
      <c r="F95" s="17">
        <f t="shared" si="30"/>
        <v>6.3</v>
      </c>
      <c r="G95" s="17">
        <f t="shared" si="31"/>
        <v>2.7</v>
      </c>
      <c r="H95" s="17">
        <f t="shared" si="32"/>
        <v>4.9000000000000004</v>
      </c>
      <c r="I95" s="17">
        <f t="shared" si="33"/>
        <v>1.8</v>
      </c>
      <c r="J95" s="11">
        <f t="shared" si="34"/>
        <v>5.7142857142857141E-2</v>
      </c>
      <c r="K95" s="11">
        <f t="shared" si="35"/>
        <v>6.6666666666666666E-2</v>
      </c>
      <c r="L95" s="11">
        <f t="shared" si="36"/>
        <v>4.7619047619047616E-2</v>
      </c>
      <c r="M95" s="11">
        <f t="shared" si="37"/>
        <v>8.5714285714285715E-2</v>
      </c>
      <c r="N95" s="11">
        <f t="shared" si="38"/>
        <v>0.33333333333333331</v>
      </c>
      <c r="O95" s="12">
        <f t="shared" si="39"/>
        <v>1.9047619047619046E-2</v>
      </c>
      <c r="P95" s="12">
        <f t="shared" si="40"/>
        <v>2.222222222222222E-2</v>
      </c>
      <c r="Q95" s="12">
        <f t="shared" si="41"/>
        <v>1.5873015873015872E-2</v>
      </c>
      <c r="R95" s="12">
        <f t="shared" si="42"/>
        <v>2.8571428571428571E-2</v>
      </c>
      <c r="S95" s="63">
        <f t="shared" si="43"/>
        <v>1.919639107847724E-7</v>
      </c>
      <c r="T95" s="63">
        <f t="shared" si="44"/>
        <v>6.39879702615908E-8</v>
      </c>
      <c r="U95" s="14">
        <f t="shared" si="45"/>
        <v>1.3767081378747695E-2</v>
      </c>
    </row>
    <row r="96" spans="1:21" x14ac:dyDescent="0.2">
      <c r="A96" s="2" t="s">
        <v>62</v>
      </c>
      <c r="B96" s="2" t="s">
        <v>35</v>
      </c>
      <c r="C96" s="2" t="s">
        <v>32</v>
      </c>
      <c r="D96" s="2" t="s">
        <v>70</v>
      </c>
      <c r="E96" s="2" t="s">
        <v>68</v>
      </c>
      <c r="F96" s="17">
        <f t="shared" si="30"/>
        <v>6.7</v>
      </c>
      <c r="G96" s="17">
        <f t="shared" si="31"/>
        <v>3.3</v>
      </c>
      <c r="H96" s="17">
        <f t="shared" si="32"/>
        <v>5.7</v>
      </c>
      <c r="I96" s="17">
        <f t="shared" si="33"/>
        <v>2.1</v>
      </c>
      <c r="J96" s="11">
        <f t="shared" si="34"/>
        <v>3.8095238095238099E-2</v>
      </c>
      <c r="K96" s="11">
        <f t="shared" si="35"/>
        <v>3.8095238095238099E-2</v>
      </c>
      <c r="L96" s="11">
        <f t="shared" si="36"/>
        <v>1.9047619047619049E-2</v>
      </c>
      <c r="M96" s="11">
        <f t="shared" si="37"/>
        <v>4.7619047619047616E-2</v>
      </c>
      <c r="N96" s="11">
        <f t="shared" si="38"/>
        <v>0.33333333333333331</v>
      </c>
      <c r="O96" s="12">
        <f t="shared" si="39"/>
        <v>1.2698412698412698E-2</v>
      </c>
      <c r="P96" s="12">
        <f t="shared" si="40"/>
        <v>1.2698412698412698E-2</v>
      </c>
      <c r="Q96" s="12">
        <f t="shared" si="41"/>
        <v>6.3492063492063492E-3</v>
      </c>
      <c r="R96" s="12">
        <f t="shared" si="42"/>
        <v>1.5873015873015872E-2</v>
      </c>
      <c r="S96" s="63">
        <f t="shared" si="43"/>
        <v>1.6250913082308782E-8</v>
      </c>
      <c r="T96" s="63">
        <f t="shared" si="44"/>
        <v>5.4169710274362604E-9</v>
      </c>
      <c r="U96" s="14">
        <f t="shared" si="45"/>
        <v>1.165467206666472E-3</v>
      </c>
    </row>
    <row r="97" spans="1:21" x14ac:dyDescent="0.2">
      <c r="A97" s="2" t="s">
        <v>73</v>
      </c>
      <c r="B97" s="2" t="s">
        <v>8</v>
      </c>
      <c r="C97" s="2" t="s">
        <v>58</v>
      </c>
      <c r="D97" s="2" t="s">
        <v>65</v>
      </c>
      <c r="E97" s="2" t="s">
        <v>68</v>
      </c>
      <c r="F97" s="17">
        <f t="shared" si="30"/>
        <v>7.2</v>
      </c>
      <c r="G97" s="17">
        <f t="shared" si="31"/>
        <v>3.2</v>
      </c>
      <c r="H97" s="17">
        <f t="shared" si="32"/>
        <v>6</v>
      </c>
      <c r="I97" s="17">
        <f t="shared" si="33"/>
        <v>1.8</v>
      </c>
      <c r="J97" s="11">
        <f t="shared" si="34"/>
        <v>2.8571428571428571E-2</v>
      </c>
      <c r="K97" s="11">
        <f t="shared" si="35"/>
        <v>8.5714285714285715E-2</v>
      </c>
      <c r="L97" s="11">
        <f t="shared" si="36"/>
        <v>1.9047619047619049E-2</v>
      </c>
      <c r="M97" s="11">
        <f t="shared" si="37"/>
        <v>8.5714285714285715E-2</v>
      </c>
      <c r="N97" s="11">
        <f t="shared" si="38"/>
        <v>0.33333333333333331</v>
      </c>
      <c r="O97" s="12">
        <f t="shared" si="39"/>
        <v>9.5238095238095229E-3</v>
      </c>
      <c r="P97" s="12">
        <f t="shared" si="40"/>
        <v>2.8571428571428571E-2</v>
      </c>
      <c r="Q97" s="12">
        <f t="shared" si="41"/>
        <v>6.3492063492063492E-3</v>
      </c>
      <c r="R97" s="12">
        <f t="shared" si="42"/>
        <v>2.8571428571428571E-2</v>
      </c>
      <c r="S97" s="63">
        <f t="shared" si="43"/>
        <v>4.9362148487512913E-8</v>
      </c>
      <c r="T97" s="63">
        <f t="shared" si="44"/>
        <v>1.6454049495837638E-8</v>
      </c>
      <c r="U97" s="14">
        <f t="shared" si="45"/>
        <v>3.5401066402494076E-3</v>
      </c>
    </row>
    <row r="98" spans="1:21" x14ac:dyDescent="0.2">
      <c r="A98" s="2" t="s">
        <v>63</v>
      </c>
      <c r="B98" s="2" t="s">
        <v>51</v>
      </c>
      <c r="C98" s="2" t="s">
        <v>25</v>
      </c>
      <c r="D98" s="2" t="s">
        <v>65</v>
      </c>
      <c r="E98" s="2" t="s">
        <v>68</v>
      </c>
      <c r="F98" s="17">
        <f t="shared" ref="F98:F106" si="46">VALUE(SUBSTITUTE(A98,".",","))</f>
        <v>6.2</v>
      </c>
      <c r="G98" s="17">
        <f t="shared" ref="G98:G106" si="47">VALUE(SUBSTITUTE(B98,".",","))</f>
        <v>2.8</v>
      </c>
      <c r="H98" s="17">
        <f t="shared" ref="H98:H106" si="48">VALUE(SUBSTITUTE(C98,".",","))</f>
        <v>4.8</v>
      </c>
      <c r="I98" s="17">
        <f t="shared" ref="I98:I106" si="49">VALUE(SUBSTITUTE(D98,".",","))</f>
        <v>1.8</v>
      </c>
      <c r="J98" s="11">
        <f t="shared" ref="J98:J106" si="50">COUNTIFS(A:A,A98)/105</f>
        <v>1.9047619047619049E-2</v>
      </c>
      <c r="K98" s="11">
        <f t="shared" ref="K98:K106" si="51">COUNTIFS(B:B,B98)/105</f>
        <v>0.12380952380952381</v>
      </c>
      <c r="L98" s="11">
        <f t="shared" ref="L98:L106" si="52">COUNTIFS(C:C,C98)/105</f>
        <v>2.8571428571428571E-2</v>
      </c>
      <c r="M98" s="11">
        <f t="shared" ref="M98:M106" si="53">COUNTIFS(D:D,D98)/105</f>
        <v>8.5714285714285715E-2</v>
      </c>
      <c r="N98" s="11">
        <f t="shared" ref="N98:N106" si="54">COUNTIFS(E:E,E98)/105</f>
        <v>0.33333333333333331</v>
      </c>
      <c r="O98" s="12">
        <f t="shared" ref="O98:O106" si="55">J98*$N98</f>
        <v>6.3492063492063492E-3</v>
      </c>
      <c r="P98" s="12">
        <f t="shared" si="40"/>
        <v>4.1269841269841269E-2</v>
      </c>
      <c r="Q98" s="12">
        <f t="shared" si="41"/>
        <v>9.5238095238095229E-3</v>
      </c>
      <c r="R98" s="12">
        <f t="shared" si="42"/>
        <v>2.8571428571428571E-2</v>
      </c>
      <c r="S98" s="63">
        <f t="shared" si="43"/>
        <v>7.1300881148629774E-8</v>
      </c>
      <c r="T98" s="63">
        <f t="shared" si="44"/>
        <v>2.3766960382876591E-8</v>
      </c>
      <c r="U98" s="14">
        <f t="shared" si="45"/>
        <v>5.113487369249145E-3</v>
      </c>
    </row>
    <row r="99" spans="1:21" x14ac:dyDescent="0.2">
      <c r="A99" s="2" t="s">
        <v>60</v>
      </c>
      <c r="B99" s="2" t="s">
        <v>6</v>
      </c>
      <c r="C99" s="2" t="s">
        <v>5</v>
      </c>
      <c r="D99" s="2" t="s">
        <v>65</v>
      </c>
      <c r="E99" s="2" t="s">
        <v>68</v>
      </c>
      <c r="F99" s="17">
        <f t="shared" si="46"/>
        <v>6.1</v>
      </c>
      <c r="G99" s="17">
        <f t="shared" si="47"/>
        <v>3</v>
      </c>
      <c r="H99" s="17">
        <f t="shared" si="48"/>
        <v>4.9000000000000004</v>
      </c>
      <c r="I99" s="17">
        <f t="shared" si="49"/>
        <v>1.8</v>
      </c>
      <c r="J99" s="11">
        <f t="shared" si="50"/>
        <v>4.7619047619047616E-2</v>
      </c>
      <c r="K99" s="11">
        <f t="shared" si="51"/>
        <v>0.15238095238095239</v>
      </c>
      <c r="L99" s="11">
        <f t="shared" si="52"/>
        <v>4.7619047619047616E-2</v>
      </c>
      <c r="M99" s="11">
        <f t="shared" si="53"/>
        <v>8.5714285714285715E-2</v>
      </c>
      <c r="N99" s="11">
        <f t="shared" si="54"/>
        <v>0.33333333333333331</v>
      </c>
      <c r="O99" s="12">
        <f t="shared" si="55"/>
        <v>1.5873015873015872E-2</v>
      </c>
      <c r="P99" s="12">
        <f t="shared" ref="P99:P106" si="56">K99*$N99</f>
        <v>5.0793650793650794E-2</v>
      </c>
      <c r="Q99" s="12">
        <f t="shared" ref="Q99:Q106" si="57">L99*$N99</f>
        <v>1.5873015873015872E-2</v>
      </c>
      <c r="R99" s="12">
        <f t="shared" ref="R99:R106" si="58">M99*$N99</f>
        <v>2.8571428571428571E-2</v>
      </c>
      <c r="S99" s="63">
        <f t="shared" si="43"/>
        <v>3.6564554435194751E-7</v>
      </c>
      <c r="T99" s="63">
        <f t="shared" si="44"/>
        <v>1.2188184811731582E-7</v>
      </c>
      <c r="U99" s="14">
        <f t="shared" si="45"/>
        <v>2.6223012149995614E-2</v>
      </c>
    </row>
    <row r="100" spans="1:21" x14ac:dyDescent="0.2">
      <c r="A100" s="2" t="s">
        <v>48</v>
      </c>
      <c r="B100" s="2" t="s">
        <v>51</v>
      </c>
      <c r="C100" s="2" t="s">
        <v>61</v>
      </c>
      <c r="D100" s="2" t="s">
        <v>70</v>
      </c>
      <c r="E100" s="2" t="s">
        <v>68</v>
      </c>
      <c r="F100" s="17">
        <f t="shared" si="46"/>
        <v>6.4</v>
      </c>
      <c r="G100" s="17">
        <f t="shared" si="47"/>
        <v>2.8</v>
      </c>
      <c r="H100" s="17">
        <f t="shared" si="48"/>
        <v>5.6</v>
      </c>
      <c r="I100" s="17">
        <f t="shared" si="49"/>
        <v>2.1</v>
      </c>
      <c r="J100" s="11">
        <f t="shared" si="50"/>
        <v>5.7142857142857141E-2</v>
      </c>
      <c r="K100" s="11">
        <f t="shared" si="51"/>
        <v>0.12380952380952381</v>
      </c>
      <c r="L100" s="11">
        <f t="shared" si="52"/>
        <v>3.8095238095238099E-2</v>
      </c>
      <c r="M100" s="11">
        <f t="shared" si="53"/>
        <v>4.7619047619047616E-2</v>
      </c>
      <c r="N100" s="11">
        <f t="shared" si="54"/>
        <v>0.33333333333333331</v>
      </c>
      <c r="O100" s="12">
        <f t="shared" si="55"/>
        <v>1.9047619047619046E-2</v>
      </c>
      <c r="P100" s="12">
        <f t="shared" si="56"/>
        <v>4.1269841269841269E-2</v>
      </c>
      <c r="Q100" s="12">
        <f t="shared" si="57"/>
        <v>1.2698412698412698E-2</v>
      </c>
      <c r="R100" s="12">
        <f t="shared" si="58"/>
        <v>1.5873015873015872E-2</v>
      </c>
      <c r="S100" s="63">
        <f t="shared" si="43"/>
        <v>1.5844640255251058E-7</v>
      </c>
      <c r="T100" s="63">
        <f t="shared" si="44"/>
        <v>5.2815467517503527E-8</v>
      </c>
      <c r="U100" s="14">
        <f t="shared" si="45"/>
        <v>1.1363305264998099E-2</v>
      </c>
    </row>
    <row r="101" spans="1:21" x14ac:dyDescent="0.2">
      <c r="A101" s="2" t="s">
        <v>73</v>
      </c>
      <c r="B101" s="2" t="s">
        <v>6</v>
      </c>
      <c r="C101" s="2" t="s">
        <v>29</v>
      </c>
      <c r="D101" s="2" t="s">
        <v>26</v>
      </c>
      <c r="E101" s="2" t="s">
        <v>68</v>
      </c>
      <c r="F101" s="17">
        <f t="shared" si="46"/>
        <v>7.2</v>
      </c>
      <c r="G101" s="17">
        <f t="shared" si="47"/>
        <v>3</v>
      </c>
      <c r="H101" s="17">
        <f t="shared" si="48"/>
        <v>5.8</v>
      </c>
      <c r="I101" s="17">
        <f t="shared" si="49"/>
        <v>1.6</v>
      </c>
      <c r="J101" s="11">
        <f t="shared" si="50"/>
        <v>2.8571428571428571E-2</v>
      </c>
      <c r="K101" s="11">
        <f t="shared" si="51"/>
        <v>0.15238095238095239</v>
      </c>
      <c r="L101" s="11">
        <f t="shared" si="52"/>
        <v>2.8571428571428571E-2</v>
      </c>
      <c r="M101" s="11">
        <f t="shared" si="53"/>
        <v>2.8571428571428571E-2</v>
      </c>
      <c r="N101" s="11">
        <f t="shared" si="54"/>
        <v>0.33333333333333331</v>
      </c>
      <c r="O101" s="12">
        <f t="shared" si="55"/>
        <v>9.5238095238095229E-3</v>
      </c>
      <c r="P101" s="12">
        <f t="shared" si="56"/>
        <v>5.0793650793650794E-2</v>
      </c>
      <c r="Q101" s="12">
        <f t="shared" si="57"/>
        <v>9.5238095238095229E-3</v>
      </c>
      <c r="R101" s="12">
        <f t="shared" si="58"/>
        <v>9.5238095238095229E-3</v>
      </c>
      <c r="S101" s="63">
        <f t="shared" si="43"/>
        <v>4.3877465322233696E-8</v>
      </c>
      <c r="T101" s="63">
        <f t="shared" si="44"/>
        <v>1.4625821774077898E-8</v>
      </c>
      <c r="U101" s="14">
        <f t="shared" si="45"/>
        <v>3.1467614579994735E-3</v>
      </c>
    </row>
    <row r="102" spans="1:21" x14ac:dyDescent="0.2">
      <c r="A102" s="2" t="s">
        <v>75</v>
      </c>
      <c r="B102" s="2" t="s">
        <v>51</v>
      </c>
      <c r="C102" s="2" t="s">
        <v>60</v>
      </c>
      <c r="D102" s="2" t="s">
        <v>37</v>
      </c>
      <c r="E102" s="2" t="s">
        <v>68</v>
      </c>
      <c r="F102" s="17">
        <f t="shared" si="46"/>
        <v>7.4</v>
      </c>
      <c r="G102" s="17">
        <f t="shared" si="47"/>
        <v>2.8</v>
      </c>
      <c r="H102" s="17">
        <f t="shared" si="48"/>
        <v>6.1</v>
      </c>
      <c r="I102" s="17">
        <f t="shared" si="49"/>
        <v>1.9</v>
      </c>
      <c r="J102" s="11">
        <f t="shared" si="50"/>
        <v>9.5238095238095247E-3</v>
      </c>
      <c r="K102" s="11">
        <f t="shared" si="51"/>
        <v>0.12380952380952381</v>
      </c>
      <c r="L102" s="11">
        <f t="shared" si="52"/>
        <v>1.9047619047619049E-2</v>
      </c>
      <c r="M102" s="11">
        <f t="shared" si="53"/>
        <v>2.8571428571428571E-2</v>
      </c>
      <c r="N102" s="11">
        <f t="shared" si="54"/>
        <v>0.33333333333333331</v>
      </c>
      <c r="O102" s="12">
        <f t="shared" si="55"/>
        <v>3.1746031746031746E-3</v>
      </c>
      <c r="P102" s="12">
        <f t="shared" si="56"/>
        <v>4.1269841269841269E-2</v>
      </c>
      <c r="Q102" s="12">
        <f t="shared" si="57"/>
        <v>6.3492063492063492E-3</v>
      </c>
      <c r="R102" s="12">
        <f t="shared" si="58"/>
        <v>9.5238095238095229E-3</v>
      </c>
      <c r="S102" s="63">
        <f t="shared" si="43"/>
        <v>7.9223201276255304E-9</v>
      </c>
      <c r="T102" s="63">
        <f t="shared" si="44"/>
        <v>2.6407733758751765E-9</v>
      </c>
      <c r="U102" s="14">
        <f t="shared" si="45"/>
        <v>5.6816526324990509E-4</v>
      </c>
    </row>
    <row r="103" spans="1:21" x14ac:dyDescent="0.2">
      <c r="A103" s="2" t="s">
        <v>76</v>
      </c>
      <c r="B103" s="2" t="s">
        <v>33</v>
      </c>
      <c r="C103" s="2" t="s">
        <v>48</v>
      </c>
      <c r="D103" s="2" t="s">
        <v>56</v>
      </c>
      <c r="E103" s="2" t="s">
        <v>68</v>
      </c>
      <c r="F103" s="17">
        <f t="shared" si="46"/>
        <v>7.9</v>
      </c>
      <c r="G103" s="17">
        <f t="shared" si="47"/>
        <v>3.8</v>
      </c>
      <c r="H103" s="17">
        <f t="shared" si="48"/>
        <v>6.4</v>
      </c>
      <c r="I103" s="17">
        <f t="shared" si="49"/>
        <v>2</v>
      </c>
      <c r="J103" s="11">
        <f t="shared" si="50"/>
        <v>9.5238095238095247E-3</v>
      </c>
      <c r="K103" s="11">
        <f t="shared" si="51"/>
        <v>3.8095238095238099E-2</v>
      </c>
      <c r="L103" s="11">
        <f t="shared" si="52"/>
        <v>9.5238095238095247E-3</v>
      </c>
      <c r="M103" s="11">
        <f t="shared" si="53"/>
        <v>4.7619047619047616E-2</v>
      </c>
      <c r="N103" s="11">
        <f t="shared" si="54"/>
        <v>0.33333333333333331</v>
      </c>
      <c r="O103" s="12">
        <f t="shared" si="55"/>
        <v>3.1746031746031746E-3</v>
      </c>
      <c r="P103" s="12">
        <f t="shared" si="56"/>
        <v>1.2698412698412698E-2</v>
      </c>
      <c r="Q103" s="12">
        <f t="shared" si="57"/>
        <v>3.1746031746031746E-3</v>
      </c>
      <c r="R103" s="12">
        <f t="shared" si="58"/>
        <v>1.5873015873015872E-2</v>
      </c>
      <c r="S103" s="63">
        <f t="shared" si="43"/>
        <v>2.0313641352885978E-9</v>
      </c>
      <c r="T103" s="63">
        <f t="shared" si="44"/>
        <v>6.7712137842953255E-10</v>
      </c>
      <c r="U103" s="14">
        <f t="shared" si="45"/>
        <v>1.45683400833309E-4</v>
      </c>
    </row>
    <row r="104" spans="1:21" x14ac:dyDescent="0.2">
      <c r="A104" s="2" t="s">
        <v>48</v>
      </c>
      <c r="B104" s="2" t="s">
        <v>51</v>
      </c>
      <c r="C104" s="2" t="s">
        <v>61</v>
      </c>
      <c r="D104" s="2" t="s">
        <v>59</v>
      </c>
      <c r="E104" s="2" t="s">
        <v>68</v>
      </c>
      <c r="F104" s="17">
        <f t="shared" si="46"/>
        <v>6.4</v>
      </c>
      <c r="G104" s="17">
        <f t="shared" si="47"/>
        <v>2.8</v>
      </c>
      <c r="H104" s="17">
        <f t="shared" si="48"/>
        <v>5.6</v>
      </c>
      <c r="I104" s="17">
        <f t="shared" si="49"/>
        <v>2.2000000000000002</v>
      </c>
      <c r="J104" s="11">
        <f t="shared" si="50"/>
        <v>5.7142857142857141E-2</v>
      </c>
      <c r="K104" s="11">
        <f t="shared" si="51"/>
        <v>0.12380952380952381</v>
      </c>
      <c r="L104" s="11">
        <f t="shared" si="52"/>
        <v>3.8095238095238099E-2</v>
      </c>
      <c r="M104" s="11">
        <f t="shared" si="53"/>
        <v>2.8571428571428571E-2</v>
      </c>
      <c r="N104" s="11">
        <f t="shared" si="54"/>
        <v>0.33333333333333331</v>
      </c>
      <c r="O104" s="12">
        <f t="shared" si="55"/>
        <v>1.9047619047619046E-2</v>
      </c>
      <c r="P104" s="12">
        <f t="shared" si="56"/>
        <v>4.1269841269841269E-2</v>
      </c>
      <c r="Q104" s="12">
        <f t="shared" si="57"/>
        <v>1.2698412698412698E-2</v>
      </c>
      <c r="R104" s="12">
        <f t="shared" si="58"/>
        <v>9.5238095238095229E-3</v>
      </c>
      <c r="S104" s="63">
        <f t="shared" si="43"/>
        <v>9.5067841531506339E-8</v>
      </c>
      <c r="T104" s="63">
        <f t="shared" si="44"/>
        <v>3.1689280510502109E-8</v>
      </c>
      <c r="U104" s="14">
        <f t="shared" si="45"/>
        <v>6.8179831589988589E-3</v>
      </c>
    </row>
    <row r="105" spans="1:21" x14ac:dyDescent="0.2">
      <c r="A105" s="2" t="s">
        <v>52</v>
      </c>
      <c r="B105" s="2" t="s">
        <v>51</v>
      </c>
      <c r="C105" s="2" t="s">
        <v>0</v>
      </c>
      <c r="D105" s="2" t="s">
        <v>12</v>
      </c>
      <c r="E105" s="2" t="s">
        <v>68</v>
      </c>
      <c r="F105" s="17">
        <f t="shared" si="46"/>
        <v>6.3</v>
      </c>
      <c r="G105" s="17">
        <f t="shared" si="47"/>
        <v>2.8</v>
      </c>
      <c r="H105" s="17">
        <f t="shared" si="48"/>
        <v>5.0999999999999996</v>
      </c>
      <c r="I105" s="17">
        <f t="shared" si="49"/>
        <v>1.5</v>
      </c>
      <c r="J105" s="11">
        <f t="shared" si="50"/>
        <v>5.7142857142857141E-2</v>
      </c>
      <c r="K105" s="11">
        <f t="shared" si="51"/>
        <v>0.12380952380952381</v>
      </c>
      <c r="L105" s="11">
        <f t="shared" si="52"/>
        <v>4.7619047619047616E-2</v>
      </c>
      <c r="M105" s="11">
        <f t="shared" si="53"/>
        <v>0.10476190476190476</v>
      </c>
      <c r="N105" s="11">
        <f t="shared" si="54"/>
        <v>0.33333333333333331</v>
      </c>
      <c r="O105" s="12">
        <f t="shared" si="55"/>
        <v>1.9047619047619046E-2</v>
      </c>
      <c r="P105" s="12">
        <f t="shared" si="56"/>
        <v>4.1269841269841269E-2</v>
      </c>
      <c r="Q105" s="12">
        <f t="shared" si="57"/>
        <v>1.5873015873015872E-2</v>
      </c>
      <c r="R105" s="12">
        <f t="shared" si="58"/>
        <v>3.4920634920634921E-2</v>
      </c>
      <c r="S105" s="63">
        <f t="shared" si="43"/>
        <v>4.357276070194041E-7</v>
      </c>
      <c r="T105" s="63">
        <f t="shared" si="44"/>
        <v>1.4524253567313468E-7</v>
      </c>
      <c r="U105" s="14">
        <f t="shared" si="45"/>
        <v>3.124908947874477E-2</v>
      </c>
    </row>
    <row r="106" spans="1:21" x14ac:dyDescent="0.2">
      <c r="A106" s="2" t="s">
        <v>60</v>
      </c>
      <c r="B106" s="2" t="s">
        <v>67</v>
      </c>
      <c r="C106" s="2" t="s">
        <v>61</v>
      </c>
      <c r="D106" s="2" t="s">
        <v>2</v>
      </c>
      <c r="E106" s="2" t="s">
        <v>68</v>
      </c>
      <c r="F106" s="17">
        <f t="shared" si="46"/>
        <v>6.1</v>
      </c>
      <c r="G106" s="17">
        <f t="shared" si="47"/>
        <v>2.6</v>
      </c>
      <c r="H106" s="17">
        <f t="shared" si="48"/>
        <v>5.6</v>
      </c>
      <c r="I106" s="17">
        <f t="shared" si="49"/>
        <v>1.4</v>
      </c>
      <c r="J106" s="11">
        <f t="shared" si="50"/>
        <v>4.7619047619047616E-2</v>
      </c>
      <c r="K106" s="11">
        <f t="shared" si="51"/>
        <v>2.8571428571428571E-2</v>
      </c>
      <c r="L106" s="11">
        <f t="shared" si="52"/>
        <v>3.8095238095238099E-2</v>
      </c>
      <c r="M106" s="11">
        <f t="shared" si="53"/>
        <v>6.6666666666666666E-2</v>
      </c>
      <c r="N106" s="11">
        <f t="shared" si="54"/>
        <v>0.33333333333333331</v>
      </c>
      <c r="O106" s="12">
        <f t="shared" si="55"/>
        <v>1.5873015873015872E-2</v>
      </c>
      <c r="P106" s="12">
        <f t="shared" si="56"/>
        <v>9.5238095238095229E-3</v>
      </c>
      <c r="Q106" s="12">
        <f t="shared" si="57"/>
        <v>1.2698412698412698E-2</v>
      </c>
      <c r="R106" s="12">
        <f t="shared" si="58"/>
        <v>2.222222222222222E-2</v>
      </c>
      <c r="S106" s="63">
        <f t="shared" si="43"/>
        <v>4.2658646841060536E-8</v>
      </c>
      <c r="T106" s="63">
        <f t="shared" si="44"/>
        <v>1.4219548947020178E-8</v>
      </c>
      <c r="U106" s="14">
        <f t="shared" si="45"/>
        <v>3.0593514174994878E-3</v>
      </c>
    </row>
    <row r="118" spans="6:6" x14ac:dyDescent="0.2">
      <c r="F118" s="4"/>
    </row>
  </sheetData>
  <autoFilter ref="A1:U10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B1:M59"/>
  <sheetViews>
    <sheetView tabSelected="1" topLeftCell="C37" workbookViewId="0">
      <selection activeCell="Q16" sqref="Q16"/>
    </sheetView>
  </sheetViews>
  <sheetFormatPr defaultRowHeight="15" x14ac:dyDescent="0.25"/>
  <cols>
    <col min="1" max="6" width="9.140625" style="47"/>
    <col min="7" max="7" width="10.5703125" style="47" bestFit="1" customWidth="1"/>
    <col min="8" max="10" width="9.140625" style="47"/>
    <col min="11" max="13" width="14.140625" style="47" customWidth="1"/>
    <col min="14" max="16384" width="9.140625" style="47"/>
  </cols>
  <sheetData>
    <row r="1" spans="2:13" x14ac:dyDescent="0.25">
      <c r="J1" s="50" t="str">
        <f>B4</f>
        <v>SL</v>
      </c>
    </row>
    <row r="2" spans="2:13" x14ac:dyDescent="0.25">
      <c r="B2" s="46"/>
      <c r="C2" s="64" t="s">
        <v>4</v>
      </c>
      <c r="D2" s="64"/>
      <c r="E2" s="64" t="s">
        <v>47</v>
      </c>
      <c r="F2" s="64"/>
      <c r="G2" s="64" t="s">
        <v>68</v>
      </c>
      <c r="H2" s="65"/>
      <c r="J2" s="51" t="s">
        <v>121</v>
      </c>
      <c r="K2" s="52" t="str">
        <f>C2</f>
        <v>Iris-setosa</v>
      </c>
      <c r="L2" s="52" t="str">
        <f>E2</f>
        <v>Iris-versicolor</v>
      </c>
      <c r="M2" s="53" t="str">
        <f>G2</f>
        <v>Iris-virginica</v>
      </c>
    </row>
    <row r="3" spans="2:13" x14ac:dyDescent="0.25">
      <c r="B3" s="48"/>
      <c r="C3" s="36" t="s">
        <v>119</v>
      </c>
      <c r="D3" s="36" t="s">
        <v>120</v>
      </c>
      <c r="E3" s="36" t="s">
        <v>119</v>
      </c>
      <c r="F3" s="36" t="s">
        <v>120</v>
      </c>
      <c r="G3" s="36" t="s">
        <v>119</v>
      </c>
      <c r="H3" s="37" t="s">
        <v>120</v>
      </c>
      <c r="J3" s="49">
        <v>0</v>
      </c>
      <c r="K3" s="54">
        <f>_xlfn.NORM.DIST($J3,$C$4,$D$4,FALSE)</f>
        <v>9.153264504990077E-43</v>
      </c>
      <c r="L3" s="54">
        <f>_xlfn.NORM.DIST($J3,$E$4,$F$4,FALSE)</f>
        <v>2.2839868065772518E-28</v>
      </c>
      <c r="M3" s="54">
        <f>_xlfn.NORM.DIST($J3,$G$4,$H$4,FALSE)</f>
        <v>1.3482108939878124E-20</v>
      </c>
    </row>
    <row r="4" spans="2:13" x14ac:dyDescent="0.25">
      <c r="B4" s="38" t="s">
        <v>77</v>
      </c>
      <c r="C4" s="40">
        <f>DATA_Treinamento!Y4</f>
        <v>5.0457142857142845</v>
      </c>
      <c r="D4" s="44">
        <f>DATA_Treinamento!Y5</f>
        <v>0.36246124104585903</v>
      </c>
      <c r="E4" s="40">
        <f>DATA_Treinamento!Y9</f>
        <v>6.0085714285714289</v>
      </c>
      <c r="F4" s="44">
        <f>DATA_Treinamento!Y10</f>
        <v>0.53378307368059086</v>
      </c>
      <c r="G4" s="40">
        <f>DATA_Treinamento!Y14</f>
        <v>6.6171428571428565</v>
      </c>
      <c r="H4" s="42">
        <f>DATA_Treinamento!Y15</f>
        <v>0.69599092044691813</v>
      </c>
      <c r="J4" s="49">
        <v>1</v>
      </c>
      <c r="K4" s="54">
        <f t="shared" ref="K4:K13" si="0">_xlfn.NORM.DIST($J4,$C$4,$D$4,FALSE)</f>
        <v>9.7334116286655663E-28</v>
      </c>
      <c r="L4" s="54">
        <f t="shared" ref="L4:L13" si="1">_xlfn.NORM.DIST($J4,$E$4,$F$4,FALSE)</f>
        <v>5.689902302315982E-20</v>
      </c>
      <c r="M4" s="54">
        <f t="shared" ref="M4:M13" si="2">_xlfn.NORM.DIST($J4,$G$4,$H$4,FALSE)</f>
        <v>4.1125927328749092E-15</v>
      </c>
    </row>
    <row r="5" spans="2:13" x14ac:dyDescent="0.25">
      <c r="B5" s="38" t="s">
        <v>78</v>
      </c>
      <c r="C5" s="40">
        <f>DATA_Treinamento!Z4</f>
        <v>3.4685714285714289</v>
      </c>
      <c r="D5" s="44">
        <f>DATA_Treinamento!Z5</f>
        <v>0.37477163915190381</v>
      </c>
      <c r="E5" s="40">
        <f>DATA_Treinamento!Z9</f>
        <v>2.7685714285714296</v>
      </c>
      <c r="F5" s="44">
        <f>DATA_Treinamento!Z10</f>
        <v>0.31971626076093218</v>
      </c>
      <c r="G5" s="40">
        <f>DATA_Treinamento!Z14</f>
        <v>2.9371428571428568</v>
      </c>
      <c r="H5" s="42">
        <f>DATA_Treinamento!Z15</f>
        <v>0.34986191753967527</v>
      </c>
      <c r="J5" s="49">
        <v>2</v>
      </c>
      <c r="K5" s="54">
        <f t="shared" si="0"/>
        <v>5.1200177543953566E-16</v>
      </c>
      <c r="L5" s="54">
        <f t="shared" si="1"/>
        <v>4.2390764883431321E-13</v>
      </c>
      <c r="M5" s="54">
        <f t="shared" si="2"/>
        <v>1.5919085245288425E-10</v>
      </c>
    </row>
    <row r="6" spans="2:13" x14ac:dyDescent="0.25">
      <c r="B6" s="38" t="s">
        <v>79</v>
      </c>
      <c r="C6" s="40">
        <f>DATA_Treinamento!AA4</f>
        <v>1.4771428571428573</v>
      </c>
      <c r="D6" s="44">
        <f>DATA_Treinamento!AA5</f>
        <v>0.17335057014058855</v>
      </c>
      <c r="E6" s="40">
        <f>DATA_Treinamento!AA9</f>
        <v>4.3142857142857141</v>
      </c>
      <c r="F6" s="44">
        <f>DATA_Treinamento!AA10</f>
        <v>0.47287783346035023</v>
      </c>
      <c r="G6" s="40">
        <f>DATA_Treinamento!AA14</f>
        <v>5.6257142857142854</v>
      </c>
      <c r="H6" s="42">
        <f>DATA_Treinamento!AA15</f>
        <v>0.60650534993170913</v>
      </c>
      <c r="J6" s="49">
        <v>3</v>
      </c>
      <c r="K6" s="54">
        <f t="shared" si="0"/>
        <v>1.3322788784607219E-7</v>
      </c>
      <c r="L6" s="54">
        <f t="shared" si="1"/>
        <v>9.4448033769211319E-8</v>
      </c>
      <c r="M6" s="54">
        <f t="shared" si="2"/>
        <v>7.8192490466576028E-7</v>
      </c>
    </row>
    <row r="7" spans="2:13" x14ac:dyDescent="0.25">
      <c r="B7" s="39" t="s">
        <v>80</v>
      </c>
      <c r="C7" s="41">
        <f>DATA_Treinamento!AB4</f>
        <v>0.24000000000000002</v>
      </c>
      <c r="D7" s="45">
        <f>DATA_Treinamento!AB5</f>
        <v>0.10346923384727075</v>
      </c>
      <c r="E7" s="41">
        <f>DATA_Treinamento!AB9</f>
        <v>1.342857142857143</v>
      </c>
      <c r="F7" s="45">
        <f>DATA_Treinamento!AB10</f>
        <v>0.21595984687479416</v>
      </c>
      <c r="G7" s="41">
        <f>DATA_Treinamento!AB14</f>
        <v>1.9771428571428569</v>
      </c>
      <c r="H7" s="43">
        <f>DATA_Treinamento!AB15</f>
        <v>0.27341598804936379</v>
      </c>
      <c r="J7" s="49">
        <v>4</v>
      </c>
      <c r="K7" s="54">
        <f t="shared" si="0"/>
        <v>1.7148894068879622E-2</v>
      </c>
      <c r="L7" s="54">
        <f t="shared" si="1"/>
        <v>6.293175080146089E-4</v>
      </c>
      <c r="M7" s="54">
        <f t="shared" si="2"/>
        <v>4.8736744524352456E-4</v>
      </c>
    </row>
    <row r="8" spans="2:13" x14ac:dyDescent="0.25">
      <c r="J8" s="49">
        <v>5</v>
      </c>
      <c r="K8" s="54">
        <f t="shared" si="0"/>
        <v>1.0919289779837833</v>
      </c>
      <c r="L8" s="54">
        <f t="shared" si="1"/>
        <v>0.12540126924558198</v>
      </c>
      <c r="M8" s="54">
        <f t="shared" si="2"/>
        <v>3.854717179870526E-2</v>
      </c>
    </row>
    <row r="9" spans="2:13" x14ac:dyDescent="0.25">
      <c r="J9" s="49">
        <v>6</v>
      </c>
      <c r="K9" s="54">
        <f t="shared" si="0"/>
        <v>3.4392992468676678E-2</v>
      </c>
      <c r="L9" s="54">
        <f t="shared" si="1"/>
        <v>0.7472901794835104</v>
      </c>
      <c r="M9" s="54">
        <f t="shared" si="2"/>
        <v>0.38687712831795201</v>
      </c>
    </row>
    <row r="10" spans="2:13" x14ac:dyDescent="0.25">
      <c r="J10" s="49">
        <v>7</v>
      </c>
      <c r="K10" s="54">
        <f t="shared" si="0"/>
        <v>5.3587418580604585E-7</v>
      </c>
      <c r="L10" s="54">
        <f t="shared" si="1"/>
        <v>0.13317780191966949</v>
      </c>
      <c r="M10" s="54">
        <f t="shared" si="2"/>
        <v>0.49271765546313856</v>
      </c>
    </row>
    <row r="11" spans="2:13" x14ac:dyDescent="0.25">
      <c r="J11" s="49">
        <v>8</v>
      </c>
      <c r="K11" s="54">
        <f t="shared" si="0"/>
        <v>4.1302183111332458E-15</v>
      </c>
      <c r="L11" s="54">
        <f t="shared" si="1"/>
        <v>7.0978960564152397E-4</v>
      </c>
      <c r="M11" s="54">
        <f t="shared" si="2"/>
        <v>7.9628351787455476E-2</v>
      </c>
    </row>
    <row r="12" spans="2:13" x14ac:dyDescent="0.25">
      <c r="B12" s="55" t="s">
        <v>121</v>
      </c>
      <c r="C12" s="57" t="s">
        <v>122</v>
      </c>
      <c r="D12" s="66" t="s">
        <v>123</v>
      </c>
      <c r="E12" s="66"/>
      <c r="F12" s="66"/>
      <c r="G12" s="58" t="s">
        <v>124</v>
      </c>
      <c r="J12" s="49">
        <v>9</v>
      </c>
      <c r="K12" s="54">
        <f t="shared" si="0"/>
        <v>1.5747096103595493E-26</v>
      </c>
      <c r="L12" s="54">
        <f t="shared" si="1"/>
        <v>1.1313126738254791E-7</v>
      </c>
      <c r="M12" s="54">
        <f t="shared" si="2"/>
        <v>1.6329837430931853E-3</v>
      </c>
    </row>
    <row r="13" spans="2:13" x14ac:dyDescent="0.25">
      <c r="B13" s="56">
        <v>0</v>
      </c>
      <c r="C13" s="54">
        <f>1/($D$4*SQRT(2*PI()))</f>
        <v>1.10064811136857</v>
      </c>
      <c r="D13" s="59">
        <f>-1/2</f>
        <v>-0.5</v>
      </c>
      <c r="E13" s="60">
        <f>((B13-$C$4)/$D$4)*((B13-$C$4)/$D$4)</f>
        <v>193.78589521007302</v>
      </c>
      <c r="F13" s="61">
        <f>E13*D13</f>
        <v>-96.892947605036511</v>
      </c>
      <c r="G13" s="54">
        <f>C13*EXP(F13)</f>
        <v>9.153264504990077E-43</v>
      </c>
      <c r="J13" s="49">
        <v>10</v>
      </c>
      <c r="K13" s="54">
        <f t="shared" si="0"/>
        <v>2.969923393411066E-41</v>
      </c>
      <c r="L13" s="54">
        <f t="shared" si="1"/>
        <v>5.3925091987878536E-13</v>
      </c>
      <c r="M13" s="54">
        <f t="shared" si="2"/>
        <v>4.2495263730283862E-6</v>
      </c>
    </row>
    <row r="14" spans="2:13" x14ac:dyDescent="0.25">
      <c r="B14" s="56">
        <v>1</v>
      </c>
      <c r="C14" s="54">
        <f t="shared" ref="C14:C23" si="3">1/($D$4*SQRT(2*PI()))</f>
        <v>1.10064811136857</v>
      </c>
      <c r="D14" s="59">
        <f t="shared" ref="D14:D23" si="4">-1/2</f>
        <v>-0.5</v>
      </c>
      <c r="E14" s="60">
        <f t="shared" ref="E14:E23" si="5">((B14-$C$4)/$D$4)*((B14-$C$4)/$D$4)</f>
        <v>124.58543467534109</v>
      </c>
      <c r="F14" s="61">
        <f t="shared" ref="F14:F23" si="6">E14*D14</f>
        <v>-62.292717337670545</v>
      </c>
      <c r="G14" s="54">
        <f t="shared" ref="G14:G23" si="7">C14*EXP(F14)</f>
        <v>9.7334116286655663E-28</v>
      </c>
    </row>
    <row r="15" spans="2:13" x14ac:dyDescent="0.25">
      <c r="B15" s="56">
        <v>2</v>
      </c>
      <c r="C15" s="54">
        <f t="shared" si="3"/>
        <v>1.10064811136857</v>
      </c>
      <c r="D15" s="59">
        <f t="shared" si="4"/>
        <v>-0.5</v>
      </c>
      <c r="E15" s="60">
        <f t="shared" si="5"/>
        <v>70.608205559312012</v>
      </c>
      <c r="F15" s="61">
        <f t="shared" si="6"/>
        <v>-35.304102779656006</v>
      </c>
      <c r="G15" s="54">
        <f t="shared" si="7"/>
        <v>5.1200177543953576E-16</v>
      </c>
    </row>
    <row r="16" spans="2:13" x14ac:dyDescent="0.25">
      <c r="B16" s="56">
        <v>3</v>
      </c>
      <c r="C16" s="54">
        <f t="shared" si="3"/>
        <v>1.10064811136857</v>
      </c>
      <c r="D16" s="59">
        <f t="shared" si="4"/>
        <v>-0.5</v>
      </c>
      <c r="E16" s="60">
        <f t="shared" si="5"/>
        <v>31.85420786198571</v>
      </c>
      <c r="F16" s="61">
        <f t="shared" si="6"/>
        <v>-15.927103930992855</v>
      </c>
      <c r="G16" s="54">
        <f t="shared" si="7"/>
        <v>1.3322788784607219E-7</v>
      </c>
      <c r="J16" s="50" t="str">
        <f>B5</f>
        <v>SW</v>
      </c>
    </row>
    <row r="17" spans="2:13" x14ac:dyDescent="0.25">
      <c r="B17" s="56">
        <v>4</v>
      </c>
      <c r="C17" s="54">
        <f t="shared" si="3"/>
        <v>1.10064811136857</v>
      </c>
      <c r="D17" s="59">
        <f t="shared" si="4"/>
        <v>-0.5</v>
      </c>
      <c r="E17" s="60">
        <f t="shared" si="5"/>
        <v>8.3234415833622428</v>
      </c>
      <c r="F17" s="61">
        <f t="shared" si="6"/>
        <v>-4.1617207916811214</v>
      </c>
      <c r="G17" s="54">
        <f t="shared" si="7"/>
        <v>1.7148894068879626E-2</v>
      </c>
      <c r="J17" s="51" t="s">
        <v>121</v>
      </c>
      <c r="K17" s="52" t="str">
        <f>K2</f>
        <v>Iris-setosa</v>
      </c>
      <c r="L17" s="52" t="str">
        <f t="shared" ref="L17:M17" si="8">L2</f>
        <v>Iris-versicolor</v>
      </c>
      <c r="M17" s="52" t="str">
        <f t="shared" si="8"/>
        <v>Iris-virginica</v>
      </c>
    </row>
    <row r="18" spans="2:13" x14ac:dyDescent="0.25">
      <c r="B18" s="56">
        <v>5</v>
      </c>
      <c r="C18" s="54">
        <f t="shared" si="3"/>
        <v>1.10064811136857</v>
      </c>
      <c r="D18" s="59">
        <f t="shared" si="4"/>
        <v>-0.5</v>
      </c>
      <c r="E18" s="60">
        <f t="shared" si="5"/>
        <v>1.590672344158249E-2</v>
      </c>
      <c r="F18" s="61">
        <f t="shared" si="6"/>
        <v>-7.9533617207912452E-3</v>
      </c>
      <c r="G18" s="54">
        <f t="shared" si="7"/>
        <v>1.0919289779837835</v>
      </c>
      <c r="J18" s="49">
        <v>0</v>
      </c>
      <c r="K18" s="54">
        <f>_xlfn.NORM.DIST($J18,$C$5,$D$5,FALSE)</f>
        <v>2.6714587882955574E-19</v>
      </c>
      <c r="L18" s="54">
        <f>_xlfn.NORM.DIST($J18,$E$5,$F$5,FALSE)</f>
        <v>6.50240178153105E-17</v>
      </c>
      <c r="M18" s="54">
        <f>_xlfn.NORM.DIST($J18,$G$5,$H$5,FALSE)</f>
        <v>5.6597402143224656E-16</v>
      </c>
    </row>
    <row r="19" spans="2:13" x14ac:dyDescent="0.25">
      <c r="B19" s="56">
        <v>6</v>
      </c>
      <c r="C19" s="54">
        <f t="shared" si="3"/>
        <v>1.10064811136857</v>
      </c>
      <c r="D19" s="59">
        <f t="shared" si="4"/>
        <v>-0.5</v>
      </c>
      <c r="E19" s="60">
        <f t="shared" si="5"/>
        <v>6.9316032822237368</v>
      </c>
      <c r="F19" s="61">
        <f t="shared" si="6"/>
        <v>-3.4658016411118684</v>
      </c>
      <c r="G19" s="54">
        <f t="shared" si="7"/>
        <v>3.4392992468676685E-2</v>
      </c>
      <c r="J19" s="49">
        <v>1</v>
      </c>
      <c r="K19" s="54">
        <f t="shared" ref="K19:K28" si="9">_xlfn.NORM.DIST($J19,$C$5,$D$5,FALSE)</f>
        <v>4.0347075307727477E-10</v>
      </c>
      <c r="L19" s="54">
        <f t="shared" ref="L19:L28" si="10">_xlfn.NORM.DIST($J19,$E$5,$F$5,FALSE)</f>
        <v>2.8283065258182702E-7</v>
      </c>
      <c r="M19" s="54">
        <f t="shared" ref="M19:M28" si="11">_xlfn.NORM.DIST($J19,$G$5,$H$5,FALSE)</f>
        <v>2.5114573942696731E-7</v>
      </c>
    </row>
    <row r="20" spans="2:13" x14ac:dyDescent="0.25">
      <c r="B20" s="56">
        <v>7</v>
      </c>
      <c r="C20" s="54">
        <f t="shared" si="3"/>
        <v>1.10064811136857</v>
      </c>
      <c r="D20" s="59">
        <f t="shared" si="4"/>
        <v>-0.5</v>
      </c>
      <c r="E20" s="60">
        <f t="shared" si="5"/>
        <v>29.070531259708698</v>
      </c>
      <c r="F20" s="61">
        <f t="shared" si="6"/>
        <v>-14.535265629854349</v>
      </c>
      <c r="G20" s="54">
        <f t="shared" si="7"/>
        <v>5.3587418580604585E-7</v>
      </c>
      <c r="J20" s="49">
        <v>2</v>
      </c>
      <c r="K20" s="54">
        <f t="shared" si="9"/>
        <v>4.9294055359852106E-4</v>
      </c>
      <c r="L20" s="54">
        <f t="shared" si="10"/>
        <v>6.9389050302293503E-2</v>
      </c>
      <c r="M20" s="54">
        <f t="shared" si="11"/>
        <v>3.1549685723889047E-2</v>
      </c>
    </row>
    <row r="21" spans="2:13" x14ac:dyDescent="0.25">
      <c r="B21" s="56">
        <v>8</v>
      </c>
      <c r="C21" s="54">
        <f t="shared" si="3"/>
        <v>1.10064811136857</v>
      </c>
      <c r="D21" s="59">
        <f t="shared" si="4"/>
        <v>-0.5</v>
      </c>
      <c r="E21" s="60">
        <f t="shared" si="5"/>
        <v>66.432690655896479</v>
      </c>
      <c r="F21" s="61">
        <f t="shared" si="6"/>
        <v>-33.21634532794824</v>
      </c>
      <c r="G21" s="54">
        <f t="shared" si="7"/>
        <v>4.1302183111332466E-15</v>
      </c>
      <c r="J21" s="49">
        <v>3</v>
      </c>
      <c r="K21" s="54">
        <f t="shared" si="9"/>
        <v>0.48718728763651525</v>
      </c>
      <c r="L21" s="54">
        <f t="shared" si="10"/>
        <v>0.9602121671808681</v>
      </c>
      <c r="M21" s="54">
        <f t="shared" si="11"/>
        <v>1.1220292142554429</v>
      </c>
    </row>
    <row r="22" spans="2:13" x14ac:dyDescent="0.25">
      <c r="B22" s="56">
        <v>9</v>
      </c>
      <c r="C22" s="54">
        <f t="shared" si="3"/>
        <v>1.10064811136857</v>
      </c>
      <c r="D22" s="59">
        <f t="shared" si="4"/>
        <v>-0.5</v>
      </c>
      <c r="E22" s="60">
        <f t="shared" si="5"/>
        <v>119.0180814707871</v>
      </c>
      <c r="F22" s="61">
        <f t="shared" si="6"/>
        <v>-59.509040735393548</v>
      </c>
      <c r="G22" s="54">
        <f t="shared" si="7"/>
        <v>1.5747096103595496E-26</v>
      </c>
      <c r="J22" s="49">
        <v>4</v>
      </c>
      <c r="K22" s="54">
        <f t="shared" si="9"/>
        <v>0.38950788716247664</v>
      </c>
      <c r="L22" s="54">
        <f t="shared" si="10"/>
        <v>7.4947173575050222E-4</v>
      </c>
      <c r="M22" s="54">
        <f t="shared" si="11"/>
        <v>1.1296741653115581E-2</v>
      </c>
    </row>
    <row r="23" spans="2:13" x14ac:dyDescent="0.25">
      <c r="B23" s="56">
        <v>10</v>
      </c>
      <c r="C23" s="54">
        <f t="shared" si="3"/>
        <v>1.10064811136857</v>
      </c>
      <c r="D23" s="59">
        <f t="shared" si="4"/>
        <v>-0.5</v>
      </c>
      <c r="E23" s="60">
        <f t="shared" si="5"/>
        <v>186.82670370438046</v>
      </c>
      <c r="F23" s="61">
        <f t="shared" si="6"/>
        <v>-93.413351852190232</v>
      </c>
      <c r="G23" s="54">
        <f t="shared" si="7"/>
        <v>2.969923393411066E-41</v>
      </c>
      <c r="J23" s="49">
        <v>5</v>
      </c>
      <c r="K23" s="54">
        <f t="shared" si="9"/>
        <v>2.519158389856518E-4</v>
      </c>
      <c r="L23" s="54">
        <f t="shared" si="10"/>
        <v>3.2995529874598095E-11</v>
      </c>
      <c r="M23" s="54">
        <f t="shared" si="11"/>
        <v>3.2198981449532971E-8</v>
      </c>
    </row>
    <row r="24" spans="2:13" x14ac:dyDescent="0.25">
      <c r="J24" s="49">
        <v>6</v>
      </c>
      <c r="K24" s="54">
        <f t="shared" si="9"/>
        <v>1.3179945118061845E-10</v>
      </c>
      <c r="L24" s="54">
        <f t="shared" si="10"/>
        <v>8.1934488749249821E-23</v>
      </c>
      <c r="M24" s="54">
        <f t="shared" si="11"/>
        <v>2.5981904111663236E-17</v>
      </c>
    </row>
    <row r="25" spans="2:13" x14ac:dyDescent="0.25">
      <c r="B25" s="62" t="s">
        <v>125</v>
      </c>
      <c r="J25" s="49">
        <v>7</v>
      </c>
      <c r="K25" s="54">
        <f t="shared" si="9"/>
        <v>5.578155785070046E-20</v>
      </c>
      <c r="L25" s="54">
        <f t="shared" si="10"/>
        <v>1.1475990565456759E-38</v>
      </c>
      <c r="M25" s="54">
        <f t="shared" si="11"/>
        <v>5.9352596420266811E-30</v>
      </c>
    </row>
    <row r="26" spans="2:13" x14ac:dyDescent="0.25">
      <c r="B26" s="47" t="s">
        <v>126</v>
      </c>
      <c r="J26" s="49">
        <v>8</v>
      </c>
      <c r="K26" s="54">
        <f t="shared" si="9"/>
        <v>1.9097942681482185E-32</v>
      </c>
      <c r="L26" s="54">
        <f t="shared" si="10"/>
        <v>9.0662023974185338E-59</v>
      </c>
      <c r="M26" s="54">
        <f t="shared" si="11"/>
        <v>3.8383835872941073E-46</v>
      </c>
    </row>
    <row r="27" spans="2:13" x14ac:dyDescent="0.25">
      <c r="J27" s="49">
        <v>9</v>
      </c>
      <c r="K27" s="54">
        <f t="shared" si="9"/>
        <v>5.289339478963423E-48</v>
      </c>
      <c r="L27" s="54">
        <f t="shared" si="10"/>
        <v>4.0399168929780336E-83</v>
      </c>
      <c r="M27" s="54">
        <f t="shared" si="11"/>
        <v>7.0274364968919672E-66</v>
      </c>
    </row>
    <row r="28" spans="2:13" x14ac:dyDescent="0.25">
      <c r="B28" s="62" t="s">
        <v>127</v>
      </c>
      <c r="J28" s="49">
        <v>10</v>
      </c>
      <c r="K28" s="54">
        <f t="shared" si="9"/>
        <v>1.1850459962033814E-66</v>
      </c>
      <c r="L28" s="54">
        <f t="shared" si="10"/>
        <v>1.0153861735537633E-111</v>
      </c>
      <c r="M28" s="54">
        <f t="shared" si="11"/>
        <v>3.6423811590800092E-89</v>
      </c>
    </row>
    <row r="29" spans="2:13" x14ac:dyDescent="0.25">
      <c r="B29" s="47" t="s">
        <v>128</v>
      </c>
    </row>
    <row r="30" spans="2:13" x14ac:dyDescent="0.25">
      <c r="B30" s="47" t="s">
        <v>129</v>
      </c>
    </row>
    <row r="31" spans="2:13" x14ac:dyDescent="0.25">
      <c r="B31" s="47" t="s">
        <v>130</v>
      </c>
    </row>
    <row r="32" spans="2:13" x14ac:dyDescent="0.25">
      <c r="J32" s="50" t="str">
        <f>B6</f>
        <v>PL</v>
      </c>
    </row>
    <row r="33" spans="2:13" x14ac:dyDescent="0.25">
      <c r="B33" s="62" t="s">
        <v>131</v>
      </c>
      <c r="J33" s="51" t="s">
        <v>121</v>
      </c>
      <c r="K33" s="52" t="str">
        <f>K17</f>
        <v>Iris-setosa</v>
      </c>
      <c r="L33" s="52" t="str">
        <f t="shared" ref="L33:M33" si="12">L17</f>
        <v>Iris-versicolor</v>
      </c>
      <c r="M33" s="52" t="str">
        <f t="shared" si="12"/>
        <v>Iris-virginica</v>
      </c>
    </row>
    <row r="34" spans="2:13" x14ac:dyDescent="0.25">
      <c r="B34" s="47" t="s">
        <v>132</v>
      </c>
      <c r="J34" s="49">
        <v>0</v>
      </c>
      <c r="K34" s="54">
        <f>_xlfn.NORM.DIST($J34,$C$6,$D$6,FALSE)</f>
        <v>3.935462696674076E-16</v>
      </c>
      <c r="L34" s="54">
        <f>_xlfn.NORM.DIST($J34,$E$6,$F$6,FALSE)</f>
        <v>7.1011984156287531E-19</v>
      </c>
      <c r="M34" s="54">
        <f>_xlfn.NORM.DIST($J34,$G$6,$H$6,FALSE)</f>
        <v>1.3656622313754983E-19</v>
      </c>
    </row>
    <row r="35" spans="2:13" x14ac:dyDescent="0.25">
      <c r="J35" s="49">
        <v>1</v>
      </c>
      <c r="K35" s="54">
        <f t="shared" ref="K35:K44" si="13">_xlfn.NORM.DIST($J35,$C$6,$D$6,FALSE)</f>
        <v>5.2101866551804481E-2</v>
      </c>
      <c r="L35" s="54">
        <f t="shared" ref="L35:L44" si="14">_xlfn.NORM.DIST($J35,$E$6,$F$6,FALSE)</f>
        <v>1.816805970897894E-11</v>
      </c>
      <c r="M35" s="54">
        <f t="shared" ref="M35:M44" si="15">_xlfn.NORM.DIST($J35,$G$6,$H$6,FALSE)</f>
        <v>1.5379153077825466E-13</v>
      </c>
    </row>
    <row r="36" spans="2:13" x14ac:dyDescent="0.25">
      <c r="J36" s="49">
        <v>2</v>
      </c>
      <c r="K36" s="54">
        <f t="shared" si="13"/>
        <v>2.4351035547380932E-2</v>
      </c>
      <c r="L36" s="54">
        <f t="shared" si="14"/>
        <v>5.3103020052440558E-6</v>
      </c>
      <c r="M36" s="54">
        <f t="shared" si="15"/>
        <v>1.1425841932905478E-8</v>
      </c>
    </row>
    <row r="37" spans="2:13" x14ac:dyDescent="0.25">
      <c r="J37" s="49">
        <v>3</v>
      </c>
      <c r="K37" s="54">
        <f t="shared" si="13"/>
        <v>4.0177994740603174E-17</v>
      </c>
      <c r="L37" s="54">
        <f t="shared" si="14"/>
        <v>1.773224259874746E-2</v>
      </c>
      <c r="M37" s="54">
        <f t="shared" si="15"/>
        <v>5.6002920353078135E-5</v>
      </c>
    </row>
    <row r="38" spans="2:13" x14ac:dyDescent="0.25">
      <c r="J38" s="49">
        <v>4</v>
      </c>
      <c r="K38" s="54">
        <f t="shared" si="13"/>
        <v>2.3402688442137735E-46</v>
      </c>
      <c r="L38" s="54">
        <f t="shared" si="14"/>
        <v>0.676459622903826</v>
      </c>
      <c r="M38" s="54">
        <f t="shared" si="15"/>
        <v>1.8109222647826453E-2</v>
      </c>
    </row>
    <row r="39" spans="2:13" x14ac:dyDescent="0.25">
      <c r="J39" s="49">
        <v>5</v>
      </c>
      <c r="K39" s="54">
        <f t="shared" si="13"/>
        <v>4.8122692089709029E-90</v>
      </c>
      <c r="L39" s="54">
        <f t="shared" si="14"/>
        <v>0.29481791146731734</v>
      </c>
      <c r="M39" s="54">
        <f t="shared" si="15"/>
        <v>0.38632749050547049</v>
      </c>
    </row>
    <row r="40" spans="2:13" x14ac:dyDescent="0.25">
      <c r="J40" s="49">
        <v>6</v>
      </c>
      <c r="K40" s="54">
        <f t="shared" si="13"/>
        <v>3.4933391333354821E-148</v>
      </c>
      <c r="L40" s="54">
        <f t="shared" si="14"/>
        <v>1.4679106541839811E-3</v>
      </c>
      <c r="M40" s="54">
        <f t="shared" si="15"/>
        <v>0.54372348101350487</v>
      </c>
    </row>
    <row r="41" spans="2:13" x14ac:dyDescent="0.25">
      <c r="J41" s="49">
        <v>7</v>
      </c>
      <c r="K41" s="54">
        <f t="shared" si="13"/>
        <v>8.9523747508544195E-221</v>
      </c>
      <c r="L41" s="54">
        <f t="shared" si="14"/>
        <v>8.349859181397661E-8</v>
      </c>
      <c r="M41" s="54">
        <f t="shared" si="15"/>
        <v>5.0485566662795141E-2</v>
      </c>
    </row>
    <row r="42" spans="2:13" x14ac:dyDescent="0.25">
      <c r="J42" s="49">
        <v>8</v>
      </c>
      <c r="K42" s="54">
        <f t="shared" si="13"/>
        <v>8.0992056944157163E-308</v>
      </c>
      <c r="L42" s="54">
        <f t="shared" si="14"/>
        <v>5.4261581959020752E-14</v>
      </c>
      <c r="M42" s="54">
        <f t="shared" si="15"/>
        <v>3.0925950240715661E-4</v>
      </c>
    </row>
    <row r="43" spans="2:13" x14ac:dyDescent="0.25">
      <c r="J43" s="49">
        <v>9</v>
      </c>
      <c r="K43" s="54">
        <f t="shared" si="13"/>
        <v>0</v>
      </c>
      <c r="L43" s="54">
        <f t="shared" si="14"/>
        <v>4.0284643281614435E-22</v>
      </c>
      <c r="M43" s="54">
        <f t="shared" si="15"/>
        <v>1.2498144491006463E-7</v>
      </c>
    </row>
    <row r="44" spans="2:13" x14ac:dyDescent="0.25">
      <c r="J44" s="49">
        <v>10</v>
      </c>
      <c r="K44" s="54">
        <f t="shared" si="13"/>
        <v>0</v>
      </c>
      <c r="L44" s="54">
        <f t="shared" si="14"/>
        <v>3.4168063441029273E-32</v>
      </c>
      <c r="M44" s="54">
        <f t="shared" si="15"/>
        <v>3.3322279331236708E-12</v>
      </c>
    </row>
    <row r="47" spans="2:13" x14ac:dyDescent="0.25">
      <c r="J47" s="50" t="str">
        <f>B7</f>
        <v>PW</v>
      </c>
    </row>
    <row r="48" spans="2:13" x14ac:dyDescent="0.25">
      <c r="J48" s="51" t="s">
        <v>121</v>
      </c>
      <c r="K48" s="52" t="str">
        <f>K33</f>
        <v>Iris-setosa</v>
      </c>
      <c r="L48" s="52" t="str">
        <f t="shared" ref="L48:M48" si="16">L33</f>
        <v>Iris-versicolor</v>
      </c>
      <c r="M48" s="52" t="str">
        <f t="shared" si="16"/>
        <v>Iris-virginica</v>
      </c>
    </row>
    <row r="49" spans="10:13" x14ac:dyDescent="0.25">
      <c r="J49" s="49">
        <v>-5</v>
      </c>
      <c r="K49" s="54">
        <f>_xlfn.NORM.DIST($J49,$C$7,$D$7,FALSE)</f>
        <v>0</v>
      </c>
      <c r="L49" s="54">
        <f>_xlfn.NORM.DIST($J49,$E$7,$F$7,FALSE)</f>
        <v>8.8945258819693519E-188</v>
      </c>
      <c r="M49" s="54">
        <f>_xlfn.NORM.DIST($J49,$G$7,$H$7,FALSE)</f>
        <v>5.7553751334123987E-142</v>
      </c>
    </row>
    <row r="50" spans="10:13" x14ac:dyDescent="0.25">
      <c r="J50" s="49">
        <v>-4</v>
      </c>
      <c r="K50" s="54">
        <f t="shared" ref="K50:K59" si="17">_xlfn.NORM.DIST($J50,$C$7,$D$7,FALSE)</f>
        <v>0</v>
      </c>
      <c r="L50" s="54">
        <f t="shared" ref="L50:L59" si="18">_xlfn.NORM.DIST($J50,$E$7,$F$7,FALSE)</f>
        <v>2.2762632719683653E-133</v>
      </c>
      <c r="M50" s="54">
        <f t="shared" ref="M50:M59" si="19">_xlfn.NORM.DIST($J50,$G$7,$H$7,FALSE)</f>
        <v>2.4481580904188621E-104</v>
      </c>
    </row>
    <row r="51" spans="10:13" x14ac:dyDescent="0.25">
      <c r="J51" s="49">
        <v>-3</v>
      </c>
      <c r="K51" s="54">
        <f t="shared" si="17"/>
        <v>4.6072897158237522E-213</v>
      </c>
      <c r="L51" s="54">
        <f t="shared" si="18"/>
        <v>2.8406810670885158E-88</v>
      </c>
      <c r="M51" s="54">
        <f t="shared" si="19"/>
        <v>1.6148622466116942E-72</v>
      </c>
    </row>
    <row r="52" spans="10:13" x14ac:dyDescent="0.25">
      <c r="J52" s="49">
        <v>-2</v>
      </c>
      <c r="K52" s="54">
        <f t="shared" si="17"/>
        <v>6.5192567999757761E-102</v>
      </c>
      <c r="L52" s="54">
        <f t="shared" si="18"/>
        <v>1.7287124526361459E-52</v>
      </c>
      <c r="M52" s="54">
        <f t="shared" si="19"/>
        <v>1.6518161316840759E-46</v>
      </c>
    </row>
    <row r="53" spans="10:13" x14ac:dyDescent="0.25">
      <c r="J53" s="49">
        <v>-1</v>
      </c>
      <c r="K53" s="54">
        <f t="shared" si="17"/>
        <v>2.5060086460376439E-31</v>
      </c>
      <c r="L53" s="54">
        <f t="shared" si="18"/>
        <v>5.1300706011708113E-26</v>
      </c>
      <c r="M53" s="54">
        <f t="shared" si="19"/>
        <v>2.6201015509713002E-26</v>
      </c>
    </row>
    <row r="54" spans="10:13" x14ac:dyDescent="0.25">
      <c r="J54" s="49">
        <v>0</v>
      </c>
      <c r="K54" s="54">
        <f t="shared" si="17"/>
        <v>0.26169712500896969</v>
      </c>
      <c r="L54" s="54">
        <f t="shared" si="18"/>
        <v>7.4237650981896437E-9</v>
      </c>
      <c r="M54" s="54">
        <f t="shared" si="19"/>
        <v>6.4447302554574011E-12</v>
      </c>
    </row>
    <row r="55" spans="10:13" x14ac:dyDescent="0.25">
      <c r="J55" s="49">
        <v>1</v>
      </c>
      <c r="K55" s="54">
        <f t="shared" si="17"/>
        <v>7.424158722337305E-12</v>
      </c>
      <c r="L55" s="54">
        <f t="shared" si="18"/>
        <v>0.52387225593796893</v>
      </c>
      <c r="M55" s="54">
        <f t="shared" si="19"/>
        <v>2.458224622706142E-3</v>
      </c>
    </row>
    <row r="56" spans="10:13" x14ac:dyDescent="0.25">
      <c r="J56" s="49">
        <v>2</v>
      </c>
      <c r="K56" s="54">
        <f t="shared" si="17"/>
        <v>5.7217312476421792E-63</v>
      </c>
      <c r="L56" s="54">
        <f t="shared" si="18"/>
        <v>1.8027141779903819E-2</v>
      </c>
      <c r="M56" s="54">
        <f>_xlfn.NORM.DIST($J56,$G$7,$H$7,FALSE)</f>
        <v>1.4540139847939622</v>
      </c>
    </row>
    <row r="57" spans="10:13" x14ac:dyDescent="0.25">
      <c r="J57" s="49">
        <v>3</v>
      </c>
      <c r="K57" s="54">
        <f t="shared" si="17"/>
        <v>1.1979524273267253E-154</v>
      </c>
      <c r="L57" s="54">
        <f t="shared" si="18"/>
        <v>3.0250227677471714E-13</v>
      </c>
      <c r="M57" s="54">
        <f t="shared" si="19"/>
        <v>1.3336620771728304E-3</v>
      </c>
    </row>
    <row r="58" spans="10:13" x14ac:dyDescent="0.25">
      <c r="J58" s="49">
        <v>4</v>
      </c>
      <c r="K58" s="54">
        <f t="shared" si="17"/>
        <v>6.8137092685120248E-287</v>
      </c>
      <c r="L58" s="54">
        <f t="shared" si="18"/>
        <v>2.4753163984577313E-33</v>
      </c>
      <c r="M58" s="54">
        <f t="shared" si="19"/>
        <v>1.8969383646729696E-12</v>
      </c>
    </row>
    <row r="59" spans="10:13" x14ac:dyDescent="0.25">
      <c r="J59" s="49">
        <v>5</v>
      </c>
      <c r="K59" s="54">
        <f t="shared" si="17"/>
        <v>0</v>
      </c>
      <c r="L59" s="54">
        <f t="shared" si="18"/>
        <v>9.8771827243335516E-63</v>
      </c>
      <c r="M59" s="54">
        <f t="shared" si="19"/>
        <v>4.1839919209769426E-27</v>
      </c>
    </row>
  </sheetData>
  <mergeCells count="4">
    <mergeCell ref="G2:H2"/>
    <mergeCell ref="E2:F2"/>
    <mergeCell ref="C2:D2"/>
    <mergeCell ref="D12:F12"/>
  </mergeCells>
  <conditionalFormatting sqref="K3:M13 K34:M44 K49:M59 K18:M28 G13:G23">
    <cfRule type="cellIs" dxfId="0" priority="2" operator="greater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58"/>
  <sheetViews>
    <sheetView workbookViewId="0">
      <selection activeCell="F2" sqref="F2"/>
    </sheetView>
  </sheetViews>
  <sheetFormatPr defaultRowHeight="11.25" x14ac:dyDescent="0.2"/>
  <cols>
    <col min="1" max="5" width="14" style="2" customWidth="1"/>
    <col min="6" max="9" width="10.85546875" style="1" customWidth="1"/>
    <col min="10" max="14" width="9.85546875" style="1" customWidth="1"/>
    <col min="15" max="18" width="11.42578125" style="2" customWidth="1"/>
    <col min="19" max="19" width="14.28515625" style="2" bestFit="1" customWidth="1"/>
    <col min="20" max="20" width="15" style="2" bestFit="1" customWidth="1"/>
    <col min="21" max="16384" width="9.140625" style="1"/>
  </cols>
  <sheetData>
    <row r="1" spans="1:20" x14ac:dyDescent="0.2">
      <c r="A1" s="7" t="s">
        <v>77</v>
      </c>
      <c r="B1" s="7" t="s">
        <v>78</v>
      </c>
      <c r="C1" s="7" t="s">
        <v>79</v>
      </c>
      <c r="D1" s="7" t="s">
        <v>80</v>
      </c>
      <c r="E1" s="7" t="s">
        <v>81</v>
      </c>
      <c r="F1" s="8" t="s">
        <v>102</v>
      </c>
      <c r="G1" s="8" t="s">
        <v>103</v>
      </c>
      <c r="H1" s="8" t="s">
        <v>104</v>
      </c>
      <c r="I1" s="8" t="s">
        <v>105</v>
      </c>
      <c r="J1" s="10" t="s">
        <v>107</v>
      </c>
      <c r="K1" s="10" t="s">
        <v>108</v>
      </c>
      <c r="L1" s="10" t="s">
        <v>109</v>
      </c>
      <c r="M1" s="10" t="s">
        <v>113</v>
      </c>
      <c r="N1" s="10" t="s">
        <v>106</v>
      </c>
      <c r="O1" s="9" t="s">
        <v>99</v>
      </c>
      <c r="P1" s="9" t="s">
        <v>100</v>
      </c>
      <c r="Q1" s="9" t="s">
        <v>101</v>
      </c>
      <c r="R1" s="9" t="s">
        <v>112</v>
      </c>
      <c r="S1" s="9" t="s">
        <v>111</v>
      </c>
      <c r="T1" s="9" t="s">
        <v>110</v>
      </c>
    </row>
    <row r="2" spans="1:20" x14ac:dyDescent="0.2">
      <c r="A2" s="2" t="s">
        <v>13</v>
      </c>
      <c r="B2" s="2" t="s">
        <v>8</v>
      </c>
      <c r="C2" s="2" t="s">
        <v>31</v>
      </c>
      <c r="D2" s="2" t="s">
        <v>3</v>
      </c>
      <c r="E2" s="2" t="s">
        <v>4</v>
      </c>
      <c r="F2" s="17">
        <f t="shared" ref="F2:F46" si="0">VALUE(SUBSTITUTE(A2,".",","))</f>
        <v>5</v>
      </c>
      <c r="G2" s="17">
        <f t="shared" ref="G2:G46" si="1">VALUE(SUBSTITUTE(B2,".",","))</f>
        <v>3.2</v>
      </c>
      <c r="H2" s="17">
        <f t="shared" ref="H2:H46" si="2">VALUE(SUBSTITUTE(C2,".",","))</f>
        <v>1.2</v>
      </c>
      <c r="I2" s="17">
        <f t="shared" ref="I2:I46" si="3">VALUE(SUBSTITUTE(D2,".",","))</f>
        <v>0.2</v>
      </c>
      <c r="J2" s="11">
        <f>COUNTIFS(A:A,A2)/45</f>
        <v>0.1111111111111111</v>
      </c>
      <c r="K2" s="11">
        <f>COUNTIFS(B:B,B2)/45</f>
        <v>8.8888888888888892E-2</v>
      </c>
      <c r="L2" s="11">
        <f>COUNTIFS(C:C,C2)/45</f>
        <v>2.2222222222222223E-2</v>
      </c>
      <c r="M2" s="11">
        <f>COUNTIFS(D:D,D2)/45</f>
        <v>0.2</v>
      </c>
      <c r="N2" s="11">
        <f>COUNTIFS(E:E,E2)/45</f>
        <v>0.33333333333333331</v>
      </c>
      <c r="O2" s="12">
        <f t="shared" ref="O2:O46" si="4">J2*$N2</f>
        <v>3.7037037037037035E-2</v>
      </c>
      <c r="P2" s="12">
        <f t="shared" ref="P2:P46" si="5">K2*$N2</f>
        <v>2.9629629629629631E-2</v>
      </c>
      <c r="Q2" s="12">
        <f t="shared" ref="Q2:Q46" si="6">L2*$N2</f>
        <v>7.4074074074074077E-3</v>
      </c>
      <c r="R2" s="12">
        <f t="shared" ref="R2:R46" si="7">M2*$N2</f>
        <v>6.6666666666666666E-2</v>
      </c>
      <c r="S2" s="13">
        <f t="shared" ref="S2:S16" si="8">J2*K2*L2*M2*N2</f>
        <v>1.4631915866483767E-5</v>
      </c>
      <c r="T2" s="14">
        <f>S2/SUM(S2:S81)</f>
        <v>3.2206119162640892E-2</v>
      </c>
    </row>
    <row r="3" spans="1:20" x14ac:dyDescent="0.2">
      <c r="A3" s="2" t="s">
        <v>40</v>
      </c>
      <c r="B3" s="2" t="s">
        <v>1</v>
      </c>
      <c r="C3" s="2" t="s">
        <v>9</v>
      </c>
      <c r="D3" s="2" t="s">
        <v>3</v>
      </c>
      <c r="E3" s="2" t="s">
        <v>4</v>
      </c>
      <c r="F3" s="17">
        <f t="shared" si="0"/>
        <v>5.5</v>
      </c>
      <c r="G3" s="17">
        <f t="shared" si="1"/>
        <v>3.5</v>
      </c>
      <c r="H3" s="17">
        <f t="shared" si="2"/>
        <v>1.3</v>
      </c>
      <c r="I3" s="17">
        <f t="shared" si="3"/>
        <v>0.2</v>
      </c>
      <c r="J3" s="11">
        <f t="shared" ref="J3:J46" si="9">COUNTIFS(A:A,A3)/45</f>
        <v>6.6666666666666666E-2</v>
      </c>
      <c r="K3" s="11">
        <f t="shared" ref="K3:K46" si="10">COUNTIFS(B:B,B3)/45</f>
        <v>6.6666666666666666E-2</v>
      </c>
      <c r="L3" s="11">
        <f t="shared" ref="L3:L46" si="11">COUNTIFS(C:C,C3)/45</f>
        <v>0.1111111111111111</v>
      </c>
      <c r="M3" s="11">
        <f t="shared" ref="M3:M46" si="12">COUNTIFS(D:D,D3)/45</f>
        <v>0.2</v>
      </c>
      <c r="N3" s="11">
        <f t="shared" ref="N3:N46" si="13">COUNTIFS(E:E,E3)/45</f>
        <v>0.33333333333333331</v>
      </c>
      <c r="O3" s="12">
        <f t="shared" si="4"/>
        <v>2.222222222222222E-2</v>
      </c>
      <c r="P3" s="12">
        <f t="shared" si="5"/>
        <v>2.222222222222222E-2</v>
      </c>
      <c r="Q3" s="12">
        <f t="shared" si="6"/>
        <v>3.7037037037037035E-2</v>
      </c>
      <c r="R3" s="12">
        <f t="shared" si="7"/>
        <v>6.6666666666666666E-2</v>
      </c>
      <c r="S3" s="13">
        <f t="shared" si="8"/>
        <v>3.292181069958848E-5</v>
      </c>
      <c r="T3" s="14">
        <f t="shared" ref="T3:T46" si="14">S3/SUM(S3:S82)</f>
        <v>7.4875207986688841E-2</v>
      </c>
    </row>
    <row r="4" spans="1:20" x14ac:dyDescent="0.2">
      <c r="A4" s="2" t="s">
        <v>5</v>
      </c>
      <c r="B4" s="2" t="s">
        <v>11</v>
      </c>
      <c r="C4" s="2" t="s">
        <v>12</v>
      </c>
      <c r="D4" s="2" t="s">
        <v>23</v>
      </c>
      <c r="E4" s="2" t="s">
        <v>4</v>
      </c>
      <c r="F4" s="17">
        <f t="shared" si="0"/>
        <v>4.9000000000000004</v>
      </c>
      <c r="G4" s="17">
        <f t="shared" si="1"/>
        <v>3.1</v>
      </c>
      <c r="H4" s="17">
        <f t="shared" si="2"/>
        <v>1.5</v>
      </c>
      <c r="I4" s="17">
        <f t="shared" si="3"/>
        <v>0.1</v>
      </c>
      <c r="J4" s="11">
        <f t="shared" si="9"/>
        <v>2.2222222222222223E-2</v>
      </c>
      <c r="K4" s="11">
        <f t="shared" si="10"/>
        <v>0.13333333333333333</v>
      </c>
      <c r="L4" s="11">
        <f t="shared" si="11"/>
        <v>6.6666666666666666E-2</v>
      </c>
      <c r="M4" s="11">
        <f t="shared" si="12"/>
        <v>2.2222222222222223E-2</v>
      </c>
      <c r="N4" s="11">
        <f t="shared" si="13"/>
        <v>0.33333333333333331</v>
      </c>
      <c r="O4" s="12">
        <f t="shared" si="4"/>
        <v>7.4074074074074077E-3</v>
      </c>
      <c r="P4" s="12">
        <f t="shared" si="5"/>
        <v>4.4444444444444439E-2</v>
      </c>
      <c r="Q4" s="12">
        <f t="shared" si="6"/>
        <v>2.222222222222222E-2</v>
      </c>
      <c r="R4" s="12">
        <f t="shared" si="7"/>
        <v>7.4074074074074077E-3</v>
      </c>
      <c r="S4" s="13">
        <f t="shared" si="8"/>
        <v>1.463191586648377E-6</v>
      </c>
      <c r="T4" s="14">
        <f t="shared" si="14"/>
        <v>3.5971223021582731E-3</v>
      </c>
    </row>
    <row r="5" spans="1:20" x14ac:dyDescent="0.2">
      <c r="A5" s="2" t="s">
        <v>21</v>
      </c>
      <c r="B5" s="2" t="s">
        <v>6</v>
      </c>
      <c r="C5" s="2" t="s">
        <v>9</v>
      </c>
      <c r="D5" s="2" t="s">
        <v>3</v>
      </c>
      <c r="E5" s="2" t="s">
        <v>4</v>
      </c>
      <c r="F5" s="17">
        <f t="shared" si="0"/>
        <v>4.4000000000000004</v>
      </c>
      <c r="G5" s="17">
        <f t="shared" si="1"/>
        <v>3</v>
      </c>
      <c r="H5" s="17">
        <f t="shared" si="2"/>
        <v>1.3</v>
      </c>
      <c r="I5" s="17">
        <f t="shared" si="3"/>
        <v>0.2</v>
      </c>
      <c r="J5" s="11">
        <f t="shared" si="9"/>
        <v>4.4444444444444446E-2</v>
      </c>
      <c r="K5" s="11">
        <f t="shared" si="10"/>
        <v>0.22222222222222221</v>
      </c>
      <c r="L5" s="11">
        <f t="shared" si="11"/>
        <v>0.1111111111111111</v>
      </c>
      <c r="M5" s="11">
        <f t="shared" si="12"/>
        <v>0.2</v>
      </c>
      <c r="N5" s="11">
        <f t="shared" si="13"/>
        <v>0.33333333333333331</v>
      </c>
      <c r="O5" s="12">
        <f t="shared" si="4"/>
        <v>1.4814814814814815E-2</v>
      </c>
      <c r="P5" s="12">
        <f t="shared" si="5"/>
        <v>7.407407407407407E-2</v>
      </c>
      <c r="Q5" s="12">
        <f t="shared" si="6"/>
        <v>3.7037037037037035E-2</v>
      </c>
      <c r="R5" s="12">
        <f t="shared" si="7"/>
        <v>6.6666666666666666E-2</v>
      </c>
      <c r="S5" s="13">
        <f t="shared" si="8"/>
        <v>7.3159579332418825E-5</v>
      </c>
      <c r="T5" s="14">
        <f t="shared" si="14"/>
        <v>0.1805054151624548</v>
      </c>
    </row>
    <row r="6" spans="1:20" x14ac:dyDescent="0.2">
      <c r="A6" s="2" t="s">
        <v>0</v>
      </c>
      <c r="B6" s="2" t="s">
        <v>19</v>
      </c>
      <c r="C6" s="2" t="s">
        <v>12</v>
      </c>
      <c r="D6" s="2" t="s">
        <v>3</v>
      </c>
      <c r="E6" s="2" t="s">
        <v>4</v>
      </c>
      <c r="F6" s="17">
        <f t="shared" si="0"/>
        <v>5.0999999999999996</v>
      </c>
      <c r="G6" s="17">
        <f t="shared" si="1"/>
        <v>3.4</v>
      </c>
      <c r="H6" s="17">
        <f t="shared" si="2"/>
        <v>1.5</v>
      </c>
      <c r="I6" s="17">
        <f t="shared" si="3"/>
        <v>0.2</v>
      </c>
      <c r="J6" s="11">
        <f t="shared" si="9"/>
        <v>8.8888888888888892E-2</v>
      </c>
      <c r="K6" s="11">
        <f t="shared" si="10"/>
        <v>8.8888888888888892E-2</v>
      </c>
      <c r="L6" s="11">
        <f t="shared" si="11"/>
        <v>6.6666666666666666E-2</v>
      </c>
      <c r="M6" s="11">
        <f t="shared" si="12"/>
        <v>0.2</v>
      </c>
      <c r="N6" s="11">
        <f t="shared" si="13"/>
        <v>0.33333333333333331</v>
      </c>
      <c r="O6" s="12">
        <f t="shared" si="4"/>
        <v>2.9629629629629631E-2</v>
      </c>
      <c r="P6" s="12">
        <f t="shared" si="5"/>
        <v>2.9629629629629631E-2</v>
      </c>
      <c r="Q6" s="12">
        <f t="shared" si="6"/>
        <v>2.222222222222222E-2</v>
      </c>
      <c r="R6" s="12">
        <f t="shared" si="7"/>
        <v>6.6666666666666666E-2</v>
      </c>
      <c r="S6" s="13">
        <f t="shared" si="8"/>
        <v>3.5116598079561049E-5</v>
      </c>
      <c r="T6" s="14">
        <f t="shared" si="14"/>
        <v>0.10572687224669601</v>
      </c>
    </row>
    <row r="7" spans="1:20" x14ac:dyDescent="0.2">
      <c r="A7" s="2" t="s">
        <v>13</v>
      </c>
      <c r="B7" s="2" t="s">
        <v>1</v>
      </c>
      <c r="C7" s="2" t="s">
        <v>9</v>
      </c>
      <c r="D7" s="2" t="s">
        <v>20</v>
      </c>
      <c r="E7" s="2" t="s">
        <v>4</v>
      </c>
      <c r="F7" s="17">
        <f t="shared" si="0"/>
        <v>5</v>
      </c>
      <c r="G7" s="17">
        <f t="shared" si="1"/>
        <v>3.5</v>
      </c>
      <c r="H7" s="17">
        <f t="shared" si="2"/>
        <v>1.3</v>
      </c>
      <c r="I7" s="17">
        <f t="shared" si="3"/>
        <v>0.3</v>
      </c>
      <c r="J7" s="11">
        <f t="shared" si="9"/>
        <v>0.1111111111111111</v>
      </c>
      <c r="K7" s="11">
        <f t="shared" si="10"/>
        <v>6.6666666666666666E-2</v>
      </c>
      <c r="L7" s="11">
        <f t="shared" si="11"/>
        <v>0.1111111111111111</v>
      </c>
      <c r="M7" s="11">
        <f t="shared" si="12"/>
        <v>6.6666666666666666E-2</v>
      </c>
      <c r="N7" s="11">
        <f t="shared" si="13"/>
        <v>0.33333333333333331</v>
      </c>
      <c r="O7" s="12">
        <f t="shared" si="4"/>
        <v>3.7037037037037035E-2</v>
      </c>
      <c r="P7" s="12">
        <f t="shared" si="5"/>
        <v>2.222222222222222E-2</v>
      </c>
      <c r="Q7" s="12">
        <f t="shared" si="6"/>
        <v>3.7037037037037035E-2</v>
      </c>
      <c r="R7" s="12">
        <f t="shared" si="7"/>
        <v>2.222222222222222E-2</v>
      </c>
      <c r="S7" s="13">
        <f t="shared" si="8"/>
        <v>1.8289894833104706E-5</v>
      </c>
      <c r="T7" s="14">
        <f t="shared" si="14"/>
        <v>6.1576354679802929E-2</v>
      </c>
    </row>
    <row r="8" spans="1:20" x14ac:dyDescent="0.2">
      <c r="A8" s="2" t="s">
        <v>42</v>
      </c>
      <c r="B8" s="2" t="s">
        <v>43</v>
      </c>
      <c r="C8" s="2" t="s">
        <v>9</v>
      </c>
      <c r="D8" s="2" t="s">
        <v>20</v>
      </c>
      <c r="E8" s="2" t="s">
        <v>4</v>
      </c>
      <c r="F8" s="17">
        <f t="shared" si="0"/>
        <v>4.5</v>
      </c>
      <c r="G8" s="17">
        <f t="shared" si="1"/>
        <v>2.2999999999999998</v>
      </c>
      <c r="H8" s="17">
        <f t="shared" si="2"/>
        <v>1.3</v>
      </c>
      <c r="I8" s="17">
        <f t="shared" si="3"/>
        <v>0.3</v>
      </c>
      <c r="J8" s="11">
        <f t="shared" si="9"/>
        <v>2.2222222222222223E-2</v>
      </c>
      <c r="K8" s="11">
        <f t="shared" si="10"/>
        <v>6.6666666666666666E-2</v>
      </c>
      <c r="L8" s="11">
        <f t="shared" si="11"/>
        <v>0.1111111111111111</v>
      </c>
      <c r="M8" s="11">
        <f t="shared" si="12"/>
        <v>6.6666666666666666E-2</v>
      </c>
      <c r="N8" s="11">
        <f t="shared" si="13"/>
        <v>0.33333333333333331</v>
      </c>
      <c r="O8" s="12">
        <f t="shared" si="4"/>
        <v>7.4074074074074077E-3</v>
      </c>
      <c r="P8" s="12">
        <f t="shared" si="5"/>
        <v>2.222222222222222E-2</v>
      </c>
      <c r="Q8" s="12">
        <f t="shared" si="6"/>
        <v>3.7037037037037035E-2</v>
      </c>
      <c r="R8" s="12">
        <f t="shared" si="7"/>
        <v>2.222222222222222E-2</v>
      </c>
      <c r="S8" s="13">
        <f t="shared" si="8"/>
        <v>3.6579789666209417E-6</v>
      </c>
      <c r="T8" s="14">
        <f t="shared" si="14"/>
        <v>1.3123359580052492E-2</v>
      </c>
    </row>
    <row r="9" spans="1:20" x14ac:dyDescent="0.2">
      <c r="A9" s="2" t="s">
        <v>21</v>
      </c>
      <c r="B9" s="2" t="s">
        <v>8</v>
      </c>
      <c r="C9" s="2" t="s">
        <v>9</v>
      </c>
      <c r="D9" s="2" t="s">
        <v>3</v>
      </c>
      <c r="E9" s="2" t="s">
        <v>4</v>
      </c>
      <c r="F9" s="17">
        <f t="shared" si="0"/>
        <v>4.4000000000000004</v>
      </c>
      <c r="G9" s="17">
        <f t="shared" si="1"/>
        <v>3.2</v>
      </c>
      <c r="H9" s="17">
        <f t="shared" si="2"/>
        <v>1.3</v>
      </c>
      <c r="I9" s="17">
        <f t="shared" si="3"/>
        <v>0.2</v>
      </c>
      <c r="J9" s="11">
        <f t="shared" si="9"/>
        <v>4.4444444444444446E-2</v>
      </c>
      <c r="K9" s="11">
        <f t="shared" si="10"/>
        <v>8.8888888888888892E-2</v>
      </c>
      <c r="L9" s="11">
        <f t="shared" si="11"/>
        <v>0.1111111111111111</v>
      </c>
      <c r="M9" s="11">
        <f t="shared" si="12"/>
        <v>0.2</v>
      </c>
      <c r="N9" s="11">
        <f t="shared" si="13"/>
        <v>0.33333333333333331</v>
      </c>
      <c r="O9" s="12">
        <f t="shared" si="4"/>
        <v>1.4814814814814815E-2</v>
      </c>
      <c r="P9" s="12">
        <f t="shared" si="5"/>
        <v>2.9629629629629631E-2</v>
      </c>
      <c r="Q9" s="12">
        <f t="shared" si="6"/>
        <v>3.7037037037037035E-2</v>
      </c>
      <c r="R9" s="12">
        <f t="shared" si="7"/>
        <v>6.6666666666666666E-2</v>
      </c>
      <c r="S9" s="13">
        <f t="shared" si="8"/>
        <v>2.9263831732967534E-5</v>
      </c>
      <c r="T9" s="14">
        <f t="shared" si="14"/>
        <v>0.10638297872340424</v>
      </c>
    </row>
    <row r="10" spans="1:20" x14ac:dyDescent="0.2">
      <c r="A10" s="2" t="s">
        <v>13</v>
      </c>
      <c r="B10" s="2" t="s">
        <v>1</v>
      </c>
      <c r="C10" s="2" t="s">
        <v>26</v>
      </c>
      <c r="D10" s="2" t="s">
        <v>44</v>
      </c>
      <c r="E10" s="2" t="s">
        <v>4</v>
      </c>
      <c r="F10" s="17">
        <f t="shared" si="0"/>
        <v>5</v>
      </c>
      <c r="G10" s="17">
        <f t="shared" si="1"/>
        <v>3.5</v>
      </c>
      <c r="H10" s="17">
        <f t="shared" si="2"/>
        <v>1.6</v>
      </c>
      <c r="I10" s="17">
        <f t="shared" si="3"/>
        <v>0.6</v>
      </c>
      <c r="J10" s="11">
        <f t="shared" si="9"/>
        <v>0.1111111111111111</v>
      </c>
      <c r="K10" s="11">
        <f t="shared" si="10"/>
        <v>6.6666666666666666E-2</v>
      </c>
      <c r="L10" s="11">
        <f t="shared" si="11"/>
        <v>4.4444444444444446E-2</v>
      </c>
      <c r="M10" s="11">
        <f t="shared" si="12"/>
        <v>2.2222222222222223E-2</v>
      </c>
      <c r="N10" s="11">
        <f t="shared" si="13"/>
        <v>0.33333333333333331</v>
      </c>
      <c r="O10" s="12">
        <f t="shared" si="4"/>
        <v>3.7037037037037035E-2</v>
      </c>
      <c r="P10" s="12">
        <f t="shared" si="5"/>
        <v>2.222222222222222E-2</v>
      </c>
      <c r="Q10" s="12">
        <f t="shared" si="6"/>
        <v>1.4814814814814815E-2</v>
      </c>
      <c r="R10" s="12">
        <f t="shared" si="7"/>
        <v>7.4074074074074077E-3</v>
      </c>
      <c r="S10" s="13">
        <f t="shared" si="8"/>
        <v>2.4386526444139609E-6</v>
      </c>
      <c r="T10" s="14">
        <f t="shared" si="14"/>
        <v>9.9206349206349166E-3</v>
      </c>
    </row>
    <row r="11" spans="1:20" x14ac:dyDescent="0.2">
      <c r="A11" s="2" t="s">
        <v>0</v>
      </c>
      <c r="B11" s="2" t="s">
        <v>33</v>
      </c>
      <c r="C11" s="2" t="s">
        <v>37</v>
      </c>
      <c r="D11" s="2" t="s">
        <v>18</v>
      </c>
      <c r="E11" s="2" t="s">
        <v>4</v>
      </c>
      <c r="F11" s="17">
        <f t="shared" si="0"/>
        <v>5.0999999999999996</v>
      </c>
      <c r="G11" s="17">
        <f t="shared" si="1"/>
        <v>3.8</v>
      </c>
      <c r="H11" s="17">
        <f t="shared" si="2"/>
        <v>1.9</v>
      </c>
      <c r="I11" s="17">
        <f t="shared" si="3"/>
        <v>0.4</v>
      </c>
      <c r="J11" s="11">
        <f t="shared" si="9"/>
        <v>8.8888888888888892E-2</v>
      </c>
      <c r="K11" s="11">
        <f t="shared" si="10"/>
        <v>4.4444444444444446E-2</v>
      </c>
      <c r="L11" s="11">
        <f t="shared" si="11"/>
        <v>2.2222222222222223E-2</v>
      </c>
      <c r="M11" s="11">
        <f t="shared" si="12"/>
        <v>2.2222222222222223E-2</v>
      </c>
      <c r="N11" s="11">
        <f t="shared" si="13"/>
        <v>0.33333333333333331</v>
      </c>
      <c r="O11" s="12">
        <f t="shared" si="4"/>
        <v>2.9629629629629631E-2</v>
      </c>
      <c r="P11" s="12">
        <f t="shared" si="5"/>
        <v>1.4814814814814815E-2</v>
      </c>
      <c r="Q11" s="12">
        <f t="shared" si="6"/>
        <v>7.4074074074074077E-3</v>
      </c>
      <c r="R11" s="12">
        <f t="shared" si="7"/>
        <v>7.4074074074074077E-3</v>
      </c>
      <c r="S11" s="13">
        <f t="shared" si="8"/>
        <v>6.5030737184372295E-7</v>
      </c>
      <c r="T11" s="14">
        <f t="shared" si="14"/>
        <v>2.6720106880427519E-3</v>
      </c>
    </row>
    <row r="12" spans="1:20" x14ac:dyDescent="0.2">
      <c r="A12" s="2" t="s">
        <v>25</v>
      </c>
      <c r="B12" s="2" t="s">
        <v>6</v>
      </c>
      <c r="C12" s="2" t="s">
        <v>2</v>
      </c>
      <c r="D12" s="2" t="s">
        <v>20</v>
      </c>
      <c r="E12" s="2" t="s">
        <v>4</v>
      </c>
      <c r="F12" s="17">
        <f t="shared" si="0"/>
        <v>4.8</v>
      </c>
      <c r="G12" s="17">
        <f t="shared" si="1"/>
        <v>3</v>
      </c>
      <c r="H12" s="17">
        <f t="shared" si="2"/>
        <v>1.4</v>
      </c>
      <c r="I12" s="17">
        <f t="shared" si="3"/>
        <v>0.3</v>
      </c>
      <c r="J12" s="11">
        <f t="shared" si="9"/>
        <v>2.2222222222222223E-2</v>
      </c>
      <c r="K12" s="11">
        <f t="shared" si="10"/>
        <v>0.22222222222222221</v>
      </c>
      <c r="L12" s="11">
        <f t="shared" si="11"/>
        <v>6.6666666666666666E-2</v>
      </c>
      <c r="M12" s="11">
        <f t="shared" si="12"/>
        <v>6.6666666666666666E-2</v>
      </c>
      <c r="N12" s="11">
        <f t="shared" si="13"/>
        <v>0.33333333333333331</v>
      </c>
      <c r="O12" s="12">
        <f t="shared" si="4"/>
        <v>7.4074074074074077E-3</v>
      </c>
      <c r="P12" s="12">
        <f t="shared" si="5"/>
        <v>7.407407407407407E-2</v>
      </c>
      <c r="Q12" s="12">
        <f t="shared" si="6"/>
        <v>2.222222222222222E-2</v>
      </c>
      <c r="R12" s="12">
        <f t="shared" si="7"/>
        <v>2.222222222222222E-2</v>
      </c>
      <c r="S12" s="13">
        <f t="shared" si="8"/>
        <v>7.3159579332418826E-6</v>
      </c>
      <c r="T12" s="14">
        <f t="shared" si="14"/>
        <v>3.0140656396517078E-2</v>
      </c>
    </row>
    <row r="13" spans="1:20" x14ac:dyDescent="0.2">
      <c r="A13" s="2" t="s">
        <v>0</v>
      </c>
      <c r="B13" s="2" t="s">
        <v>33</v>
      </c>
      <c r="C13" s="2" t="s">
        <v>26</v>
      </c>
      <c r="D13" s="2" t="s">
        <v>3</v>
      </c>
      <c r="E13" s="2" t="s">
        <v>4</v>
      </c>
      <c r="F13" s="17">
        <f t="shared" si="0"/>
        <v>5.0999999999999996</v>
      </c>
      <c r="G13" s="17">
        <f t="shared" si="1"/>
        <v>3.8</v>
      </c>
      <c r="H13" s="17">
        <f t="shared" si="2"/>
        <v>1.6</v>
      </c>
      <c r="I13" s="17">
        <f t="shared" si="3"/>
        <v>0.2</v>
      </c>
      <c r="J13" s="11">
        <f t="shared" si="9"/>
        <v>8.8888888888888892E-2</v>
      </c>
      <c r="K13" s="11">
        <f t="shared" si="10"/>
        <v>4.4444444444444446E-2</v>
      </c>
      <c r="L13" s="11">
        <f t="shared" si="11"/>
        <v>4.4444444444444446E-2</v>
      </c>
      <c r="M13" s="11">
        <f t="shared" si="12"/>
        <v>0.2</v>
      </c>
      <c r="N13" s="11">
        <f t="shared" si="13"/>
        <v>0.33333333333333331</v>
      </c>
      <c r="O13" s="12">
        <f t="shared" si="4"/>
        <v>2.9629629629629631E-2</v>
      </c>
      <c r="P13" s="12">
        <f t="shared" si="5"/>
        <v>1.4814814814814815E-2</v>
      </c>
      <c r="Q13" s="12">
        <f t="shared" si="6"/>
        <v>1.4814814814814815E-2</v>
      </c>
      <c r="R13" s="12">
        <f t="shared" si="7"/>
        <v>6.6666666666666666E-2</v>
      </c>
      <c r="S13" s="13">
        <f t="shared" si="8"/>
        <v>1.1705532693187013E-5</v>
      </c>
      <c r="T13" s="14">
        <f t="shared" si="14"/>
        <v>4.9723756906077346E-2</v>
      </c>
    </row>
    <row r="14" spans="1:20" x14ac:dyDescent="0.2">
      <c r="A14" s="2" t="s">
        <v>10</v>
      </c>
      <c r="B14" s="2" t="s">
        <v>8</v>
      </c>
      <c r="C14" s="2" t="s">
        <v>2</v>
      </c>
      <c r="D14" s="2" t="s">
        <v>3</v>
      </c>
      <c r="E14" s="2" t="s">
        <v>4</v>
      </c>
      <c r="F14" s="17">
        <f t="shared" si="0"/>
        <v>4.5999999999999996</v>
      </c>
      <c r="G14" s="17">
        <f t="shared" si="1"/>
        <v>3.2</v>
      </c>
      <c r="H14" s="17">
        <f t="shared" si="2"/>
        <v>1.4</v>
      </c>
      <c r="I14" s="17">
        <f t="shared" si="3"/>
        <v>0.2</v>
      </c>
      <c r="J14" s="11">
        <f t="shared" si="9"/>
        <v>2.2222222222222223E-2</v>
      </c>
      <c r="K14" s="11">
        <f t="shared" si="10"/>
        <v>8.8888888888888892E-2</v>
      </c>
      <c r="L14" s="11">
        <f t="shared" si="11"/>
        <v>6.6666666666666666E-2</v>
      </c>
      <c r="M14" s="11">
        <f t="shared" si="12"/>
        <v>0.2</v>
      </c>
      <c r="N14" s="11">
        <f t="shared" si="13"/>
        <v>0.33333333333333331</v>
      </c>
      <c r="O14" s="12">
        <f t="shared" si="4"/>
        <v>7.4074074074074077E-3</v>
      </c>
      <c r="P14" s="12">
        <f t="shared" si="5"/>
        <v>2.9629629629629631E-2</v>
      </c>
      <c r="Q14" s="12">
        <f t="shared" si="6"/>
        <v>2.222222222222222E-2</v>
      </c>
      <c r="R14" s="12">
        <f t="shared" si="7"/>
        <v>6.6666666666666666E-2</v>
      </c>
      <c r="S14" s="13">
        <f t="shared" si="8"/>
        <v>8.7791495198902622E-6</v>
      </c>
      <c r="T14" s="14">
        <f t="shared" si="14"/>
        <v>3.9244186046511642E-2</v>
      </c>
    </row>
    <row r="15" spans="1:20" x14ac:dyDescent="0.2">
      <c r="A15" s="2" t="s">
        <v>45</v>
      </c>
      <c r="B15" s="2" t="s">
        <v>24</v>
      </c>
      <c r="C15" s="2" t="s">
        <v>12</v>
      </c>
      <c r="D15" s="2" t="s">
        <v>3</v>
      </c>
      <c r="E15" s="2" t="s">
        <v>4</v>
      </c>
      <c r="F15" s="17">
        <f t="shared" si="0"/>
        <v>5.3</v>
      </c>
      <c r="G15" s="17">
        <f t="shared" si="1"/>
        <v>3.7</v>
      </c>
      <c r="H15" s="17">
        <f t="shared" si="2"/>
        <v>1.5</v>
      </c>
      <c r="I15" s="17">
        <f t="shared" si="3"/>
        <v>0.2</v>
      </c>
      <c r="J15" s="11">
        <f t="shared" si="9"/>
        <v>2.2222222222222223E-2</v>
      </c>
      <c r="K15" s="11">
        <f t="shared" si="10"/>
        <v>2.2222222222222223E-2</v>
      </c>
      <c r="L15" s="11">
        <f t="shared" si="11"/>
        <v>6.6666666666666666E-2</v>
      </c>
      <c r="M15" s="11">
        <f t="shared" si="12"/>
        <v>0.2</v>
      </c>
      <c r="N15" s="11">
        <f t="shared" si="13"/>
        <v>0.33333333333333331</v>
      </c>
      <c r="O15" s="12">
        <f t="shared" si="4"/>
        <v>7.4074074074074077E-3</v>
      </c>
      <c r="P15" s="12">
        <f t="shared" si="5"/>
        <v>7.4074074074074077E-3</v>
      </c>
      <c r="Q15" s="12">
        <f t="shared" si="6"/>
        <v>2.222222222222222E-2</v>
      </c>
      <c r="R15" s="12">
        <f t="shared" si="7"/>
        <v>6.6666666666666666E-2</v>
      </c>
      <c r="S15" s="13">
        <f t="shared" si="8"/>
        <v>2.1947873799725656E-6</v>
      </c>
      <c r="T15" s="14">
        <f t="shared" si="14"/>
        <v>1.0211800302571863E-2</v>
      </c>
    </row>
    <row r="16" spans="1:20" x14ac:dyDescent="0.2">
      <c r="A16" s="2" t="s">
        <v>13</v>
      </c>
      <c r="B16" s="2" t="s">
        <v>35</v>
      </c>
      <c r="C16" s="2" t="s">
        <v>2</v>
      </c>
      <c r="D16" s="2" t="s">
        <v>3</v>
      </c>
      <c r="E16" s="2" t="s">
        <v>4</v>
      </c>
      <c r="F16" s="17">
        <f t="shared" si="0"/>
        <v>5</v>
      </c>
      <c r="G16" s="17">
        <f t="shared" si="1"/>
        <v>3.3</v>
      </c>
      <c r="H16" s="17">
        <f t="shared" si="2"/>
        <v>1.4</v>
      </c>
      <c r="I16" s="17">
        <f t="shared" si="3"/>
        <v>0.2</v>
      </c>
      <c r="J16" s="11">
        <f t="shared" si="9"/>
        <v>0.1111111111111111</v>
      </c>
      <c r="K16" s="11">
        <f t="shared" si="10"/>
        <v>4.4444444444444446E-2</v>
      </c>
      <c r="L16" s="11">
        <f t="shared" si="11"/>
        <v>6.6666666666666666E-2</v>
      </c>
      <c r="M16" s="11">
        <f t="shared" si="12"/>
        <v>0.2</v>
      </c>
      <c r="N16" s="11">
        <f t="shared" si="13"/>
        <v>0.33333333333333331</v>
      </c>
      <c r="O16" s="12">
        <f t="shared" si="4"/>
        <v>3.7037037037037035E-2</v>
      </c>
      <c r="P16" s="12">
        <f t="shared" si="5"/>
        <v>1.4814814814814815E-2</v>
      </c>
      <c r="Q16" s="12">
        <f t="shared" si="6"/>
        <v>2.222222222222222E-2</v>
      </c>
      <c r="R16" s="12">
        <f t="shared" si="7"/>
        <v>6.6666666666666666E-2</v>
      </c>
      <c r="S16" s="13">
        <f t="shared" si="8"/>
        <v>2.1947873799725649E-5</v>
      </c>
      <c r="T16" s="14">
        <f t="shared" si="14"/>
        <v>0.10317157050057318</v>
      </c>
    </row>
    <row r="17" spans="1:20" x14ac:dyDescent="0.2">
      <c r="A17" s="2" t="s">
        <v>58</v>
      </c>
      <c r="B17" s="2" t="s">
        <v>19</v>
      </c>
      <c r="C17" s="2" t="s">
        <v>42</v>
      </c>
      <c r="D17" s="2" t="s">
        <v>26</v>
      </c>
      <c r="E17" s="2" t="s">
        <v>47</v>
      </c>
      <c r="F17" s="17">
        <f t="shared" si="0"/>
        <v>6</v>
      </c>
      <c r="G17" s="17">
        <f t="shared" si="1"/>
        <v>3.4</v>
      </c>
      <c r="H17" s="17">
        <f t="shared" si="2"/>
        <v>4.5</v>
      </c>
      <c r="I17" s="17">
        <f t="shared" si="3"/>
        <v>1.6</v>
      </c>
      <c r="J17" s="11">
        <f t="shared" si="9"/>
        <v>4.4444444444444446E-2</v>
      </c>
      <c r="K17" s="11">
        <f t="shared" si="10"/>
        <v>8.8888888888888892E-2</v>
      </c>
      <c r="L17" s="11">
        <f t="shared" si="11"/>
        <v>2.2222222222222223E-2</v>
      </c>
      <c r="M17" s="11">
        <f t="shared" si="12"/>
        <v>2.2222222222222223E-2</v>
      </c>
      <c r="N17" s="11">
        <f t="shared" si="13"/>
        <v>0.33333333333333331</v>
      </c>
      <c r="O17" s="12">
        <f t="shared" si="4"/>
        <v>1.4814814814814815E-2</v>
      </c>
      <c r="P17" s="12">
        <f t="shared" si="5"/>
        <v>2.9629629629629631E-2</v>
      </c>
      <c r="Q17" s="12">
        <f t="shared" si="6"/>
        <v>7.4074074074074077E-3</v>
      </c>
      <c r="R17" s="12">
        <f t="shared" si="7"/>
        <v>7.4074074074074077E-3</v>
      </c>
      <c r="S17" s="13">
        <f t="shared" ref="S17:S31" si="15">J17*K17*L17*M17*N17</f>
        <v>6.5030737184372295E-7</v>
      </c>
      <c r="T17" s="14">
        <f t="shared" si="14"/>
        <v>3.408606731998296E-3</v>
      </c>
    </row>
    <row r="18" spans="1:20" x14ac:dyDescent="0.2">
      <c r="A18" s="2" t="s">
        <v>62</v>
      </c>
      <c r="B18" s="2" t="s">
        <v>11</v>
      </c>
      <c r="C18" s="2" t="s">
        <v>7</v>
      </c>
      <c r="D18" s="2" t="s">
        <v>12</v>
      </c>
      <c r="E18" s="2" t="s">
        <v>47</v>
      </c>
      <c r="F18" s="17">
        <f t="shared" si="0"/>
        <v>6.7</v>
      </c>
      <c r="G18" s="17">
        <f t="shared" si="1"/>
        <v>3.1</v>
      </c>
      <c r="H18" s="17">
        <f t="shared" si="2"/>
        <v>4.7</v>
      </c>
      <c r="I18" s="17">
        <f t="shared" si="3"/>
        <v>1.5</v>
      </c>
      <c r="J18" s="11">
        <f t="shared" si="9"/>
        <v>8.8888888888888892E-2</v>
      </c>
      <c r="K18" s="11">
        <f t="shared" si="10"/>
        <v>0.13333333333333333</v>
      </c>
      <c r="L18" s="11">
        <f t="shared" si="11"/>
        <v>2.2222222222222223E-2</v>
      </c>
      <c r="M18" s="11">
        <f t="shared" si="12"/>
        <v>2.2222222222222223E-2</v>
      </c>
      <c r="N18" s="11">
        <f t="shared" si="13"/>
        <v>0.33333333333333331</v>
      </c>
      <c r="O18" s="12">
        <f t="shared" si="4"/>
        <v>2.9629629629629631E-2</v>
      </c>
      <c r="P18" s="12">
        <f t="shared" si="5"/>
        <v>4.4444444444444439E-2</v>
      </c>
      <c r="Q18" s="12">
        <f t="shared" si="6"/>
        <v>7.4074074074074077E-3</v>
      </c>
      <c r="R18" s="12">
        <f t="shared" si="7"/>
        <v>7.4074074074074077E-3</v>
      </c>
      <c r="S18" s="13">
        <f t="shared" si="15"/>
        <v>1.9509221155311694E-6</v>
      </c>
      <c r="T18" s="14">
        <f t="shared" si="14"/>
        <v>1.0260795211628903E-2</v>
      </c>
    </row>
    <row r="19" spans="1:20" x14ac:dyDescent="0.2">
      <c r="A19" s="2" t="s">
        <v>52</v>
      </c>
      <c r="B19" s="2" t="s">
        <v>43</v>
      </c>
      <c r="C19" s="2" t="s">
        <v>21</v>
      </c>
      <c r="D19" s="2" t="s">
        <v>9</v>
      </c>
      <c r="E19" s="2" t="s">
        <v>47</v>
      </c>
      <c r="F19" s="17">
        <f t="shared" si="0"/>
        <v>6.3</v>
      </c>
      <c r="G19" s="17">
        <f t="shared" si="1"/>
        <v>2.2999999999999998</v>
      </c>
      <c r="H19" s="17">
        <f t="shared" si="2"/>
        <v>4.4000000000000004</v>
      </c>
      <c r="I19" s="17">
        <f t="shared" si="3"/>
        <v>1.3</v>
      </c>
      <c r="J19" s="11">
        <f t="shared" si="9"/>
        <v>6.6666666666666666E-2</v>
      </c>
      <c r="K19" s="11">
        <f t="shared" si="10"/>
        <v>6.6666666666666666E-2</v>
      </c>
      <c r="L19" s="11">
        <f t="shared" si="11"/>
        <v>4.4444444444444446E-2</v>
      </c>
      <c r="M19" s="11">
        <f t="shared" si="12"/>
        <v>0.15555555555555556</v>
      </c>
      <c r="N19" s="11">
        <f t="shared" si="13"/>
        <v>0.33333333333333331</v>
      </c>
      <c r="O19" s="12">
        <f t="shared" si="4"/>
        <v>2.222222222222222E-2</v>
      </c>
      <c r="P19" s="12">
        <f t="shared" si="5"/>
        <v>2.222222222222222E-2</v>
      </c>
      <c r="Q19" s="12">
        <f t="shared" si="6"/>
        <v>1.4814814814814815E-2</v>
      </c>
      <c r="R19" s="12">
        <f t="shared" si="7"/>
        <v>5.185185185185185E-2</v>
      </c>
      <c r="S19" s="13">
        <f t="shared" si="15"/>
        <v>1.0242341106538639E-5</v>
      </c>
      <c r="T19" s="14">
        <f t="shared" si="14"/>
        <v>5.4427645788336948E-2</v>
      </c>
    </row>
    <row r="20" spans="1:20" x14ac:dyDescent="0.2">
      <c r="A20" s="2" t="s">
        <v>61</v>
      </c>
      <c r="B20" s="2" t="s">
        <v>6</v>
      </c>
      <c r="C20" s="2" t="s">
        <v>39</v>
      </c>
      <c r="D20" s="2" t="s">
        <v>9</v>
      </c>
      <c r="E20" s="2" t="s">
        <v>47</v>
      </c>
      <c r="F20" s="17">
        <f t="shared" si="0"/>
        <v>5.6</v>
      </c>
      <c r="G20" s="17">
        <f t="shared" si="1"/>
        <v>3</v>
      </c>
      <c r="H20" s="17">
        <f t="shared" si="2"/>
        <v>4.0999999999999996</v>
      </c>
      <c r="I20" s="17">
        <f t="shared" si="3"/>
        <v>1.3</v>
      </c>
      <c r="J20" s="11">
        <f t="shared" si="9"/>
        <v>4.4444444444444446E-2</v>
      </c>
      <c r="K20" s="11">
        <f t="shared" si="10"/>
        <v>0.22222222222222221</v>
      </c>
      <c r="L20" s="11">
        <f t="shared" si="11"/>
        <v>4.4444444444444446E-2</v>
      </c>
      <c r="M20" s="11">
        <f t="shared" si="12"/>
        <v>0.15555555555555556</v>
      </c>
      <c r="N20" s="11">
        <f t="shared" si="13"/>
        <v>0.33333333333333331</v>
      </c>
      <c r="O20" s="12">
        <f t="shared" si="4"/>
        <v>1.4814814814814815E-2</v>
      </c>
      <c r="P20" s="12">
        <f t="shared" si="5"/>
        <v>7.407407407407407E-2</v>
      </c>
      <c r="Q20" s="12">
        <f t="shared" si="6"/>
        <v>1.4814814814814815E-2</v>
      </c>
      <c r="R20" s="12">
        <f t="shared" si="7"/>
        <v>5.185185185185185E-2</v>
      </c>
      <c r="S20" s="13">
        <f t="shared" si="15"/>
        <v>2.2760758014530304E-5</v>
      </c>
      <c r="T20" s="14">
        <f t="shared" si="14"/>
        <v>0.12791228871630883</v>
      </c>
    </row>
    <row r="21" spans="1:20" x14ac:dyDescent="0.2">
      <c r="A21" s="2" t="s">
        <v>40</v>
      </c>
      <c r="B21" s="2" t="s">
        <v>64</v>
      </c>
      <c r="C21" s="2" t="s">
        <v>30</v>
      </c>
      <c r="D21" s="2" t="s">
        <v>9</v>
      </c>
      <c r="E21" s="2" t="s">
        <v>47</v>
      </c>
      <c r="F21" s="17">
        <f t="shared" si="0"/>
        <v>5.5</v>
      </c>
      <c r="G21" s="17">
        <f t="shared" si="1"/>
        <v>2.5</v>
      </c>
      <c r="H21" s="17">
        <f t="shared" si="2"/>
        <v>4</v>
      </c>
      <c r="I21" s="17">
        <f t="shared" si="3"/>
        <v>1.3</v>
      </c>
      <c r="J21" s="11">
        <f t="shared" si="9"/>
        <v>6.6666666666666666E-2</v>
      </c>
      <c r="K21" s="11">
        <f t="shared" si="10"/>
        <v>6.6666666666666666E-2</v>
      </c>
      <c r="L21" s="11">
        <f t="shared" si="11"/>
        <v>4.4444444444444446E-2</v>
      </c>
      <c r="M21" s="11">
        <f t="shared" si="12"/>
        <v>0.15555555555555556</v>
      </c>
      <c r="N21" s="11">
        <f t="shared" si="13"/>
        <v>0.33333333333333331</v>
      </c>
      <c r="O21" s="12">
        <f t="shared" si="4"/>
        <v>2.222222222222222E-2</v>
      </c>
      <c r="P21" s="12">
        <f t="shared" si="5"/>
        <v>2.222222222222222E-2</v>
      </c>
      <c r="Q21" s="12">
        <f t="shared" si="6"/>
        <v>1.4814814814814815E-2</v>
      </c>
      <c r="R21" s="12">
        <f t="shared" si="7"/>
        <v>5.185185185185185E-2</v>
      </c>
      <c r="S21" s="13">
        <f t="shared" si="15"/>
        <v>1.0242341106538639E-5</v>
      </c>
      <c r="T21" s="14">
        <f t="shared" si="14"/>
        <v>6.6003143006809858E-2</v>
      </c>
    </row>
    <row r="22" spans="1:20" x14ac:dyDescent="0.2">
      <c r="A22" s="2" t="s">
        <v>40</v>
      </c>
      <c r="B22" s="2" t="s">
        <v>67</v>
      </c>
      <c r="C22" s="2" t="s">
        <v>21</v>
      </c>
      <c r="D22" s="2" t="s">
        <v>31</v>
      </c>
      <c r="E22" s="2" t="s">
        <v>47</v>
      </c>
      <c r="F22" s="17">
        <f t="shared" si="0"/>
        <v>5.5</v>
      </c>
      <c r="G22" s="17">
        <f t="shared" si="1"/>
        <v>2.6</v>
      </c>
      <c r="H22" s="17">
        <f t="shared" si="2"/>
        <v>4.4000000000000004</v>
      </c>
      <c r="I22" s="17">
        <f t="shared" si="3"/>
        <v>1.2</v>
      </c>
      <c r="J22" s="11">
        <f t="shared" si="9"/>
        <v>6.6666666666666666E-2</v>
      </c>
      <c r="K22" s="11">
        <f t="shared" si="10"/>
        <v>4.4444444444444446E-2</v>
      </c>
      <c r="L22" s="11">
        <f t="shared" si="11"/>
        <v>4.4444444444444446E-2</v>
      </c>
      <c r="M22" s="11">
        <f t="shared" si="12"/>
        <v>6.6666666666666666E-2</v>
      </c>
      <c r="N22" s="11">
        <f t="shared" si="13"/>
        <v>0.33333333333333331</v>
      </c>
      <c r="O22" s="12">
        <f t="shared" si="4"/>
        <v>2.222222222222222E-2</v>
      </c>
      <c r="P22" s="12">
        <f t="shared" si="5"/>
        <v>1.4814814814814815E-2</v>
      </c>
      <c r="Q22" s="12">
        <f t="shared" si="6"/>
        <v>1.4814814814814815E-2</v>
      </c>
      <c r="R22" s="12">
        <f t="shared" si="7"/>
        <v>2.222222222222222E-2</v>
      </c>
      <c r="S22" s="13">
        <f t="shared" si="15"/>
        <v>2.9263831732967532E-6</v>
      </c>
      <c r="T22" s="14">
        <f t="shared" si="14"/>
        <v>2.0190689848569827E-2</v>
      </c>
    </row>
    <row r="23" spans="1:20" x14ac:dyDescent="0.2">
      <c r="A23" s="2" t="s">
        <v>60</v>
      </c>
      <c r="B23" s="2" t="s">
        <v>6</v>
      </c>
      <c r="C23" s="2" t="s">
        <v>10</v>
      </c>
      <c r="D23" s="2" t="s">
        <v>2</v>
      </c>
      <c r="E23" s="2" t="s">
        <v>47</v>
      </c>
      <c r="F23" s="17">
        <f t="shared" si="0"/>
        <v>6.1</v>
      </c>
      <c r="G23" s="17">
        <f t="shared" si="1"/>
        <v>3</v>
      </c>
      <c r="H23" s="17">
        <f t="shared" si="2"/>
        <v>4.5999999999999996</v>
      </c>
      <c r="I23" s="17">
        <f t="shared" si="3"/>
        <v>1.4</v>
      </c>
      <c r="J23" s="11">
        <f t="shared" si="9"/>
        <v>2.2222222222222223E-2</v>
      </c>
      <c r="K23" s="11">
        <f t="shared" si="10"/>
        <v>0.22222222222222221</v>
      </c>
      <c r="L23" s="11">
        <f t="shared" si="11"/>
        <v>2.2222222222222223E-2</v>
      </c>
      <c r="M23" s="11">
        <f t="shared" si="12"/>
        <v>2.2222222222222223E-2</v>
      </c>
      <c r="N23" s="11">
        <f t="shared" si="13"/>
        <v>0.33333333333333331</v>
      </c>
      <c r="O23" s="12">
        <f t="shared" si="4"/>
        <v>7.4074074074074077E-3</v>
      </c>
      <c r="P23" s="12">
        <f t="shared" si="5"/>
        <v>7.407407407407407E-2</v>
      </c>
      <c r="Q23" s="12">
        <f t="shared" si="6"/>
        <v>7.4074074074074077E-3</v>
      </c>
      <c r="R23" s="12">
        <f t="shared" si="7"/>
        <v>7.4074074074074077E-3</v>
      </c>
      <c r="S23" s="13">
        <f t="shared" si="15"/>
        <v>8.1288421480465377E-7</v>
      </c>
      <c r="T23" s="14">
        <f t="shared" si="14"/>
        <v>5.724098454493419E-3</v>
      </c>
    </row>
    <row r="24" spans="1:20" x14ac:dyDescent="0.2">
      <c r="A24" s="2" t="s">
        <v>29</v>
      </c>
      <c r="B24" s="2" t="s">
        <v>67</v>
      </c>
      <c r="C24" s="2" t="s">
        <v>30</v>
      </c>
      <c r="D24" s="2" t="s">
        <v>31</v>
      </c>
      <c r="E24" s="2" t="s">
        <v>47</v>
      </c>
      <c r="F24" s="17">
        <f t="shared" si="0"/>
        <v>5.8</v>
      </c>
      <c r="G24" s="17">
        <f t="shared" si="1"/>
        <v>2.6</v>
      </c>
      <c r="H24" s="17">
        <f t="shared" si="2"/>
        <v>4</v>
      </c>
      <c r="I24" s="17">
        <f t="shared" si="3"/>
        <v>1.2</v>
      </c>
      <c r="J24" s="11">
        <f t="shared" si="9"/>
        <v>4.4444444444444446E-2</v>
      </c>
      <c r="K24" s="11">
        <f t="shared" si="10"/>
        <v>4.4444444444444446E-2</v>
      </c>
      <c r="L24" s="11">
        <f t="shared" si="11"/>
        <v>4.4444444444444446E-2</v>
      </c>
      <c r="M24" s="11">
        <f t="shared" si="12"/>
        <v>6.6666666666666666E-2</v>
      </c>
      <c r="N24" s="11">
        <f t="shared" si="13"/>
        <v>0.33333333333333331</v>
      </c>
      <c r="O24" s="12">
        <f t="shared" si="4"/>
        <v>1.4814814814814815E-2</v>
      </c>
      <c r="P24" s="12">
        <f t="shared" si="5"/>
        <v>1.4814814814814815E-2</v>
      </c>
      <c r="Q24" s="12">
        <f t="shared" si="6"/>
        <v>1.4814814814814815E-2</v>
      </c>
      <c r="R24" s="12">
        <f t="shared" si="7"/>
        <v>2.222222222222222E-2</v>
      </c>
      <c r="S24" s="13">
        <f t="shared" si="15"/>
        <v>1.950922115531169E-6</v>
      </c>
      <c r="T24" s="14">
        <f t="shared" si="14"/>
        <v>1.3816925734024181E-2</v>
      </c>
    </row>
    <row r="25" spans="1:20" x14ac:dyDescent="0.2">
      <c r="A25" s="2" t="s">
        <v>13</v>
      </c>
      <c r="B25" s="2" t="s">
        <v>43</v>
      </c>
      <c r="C25" s="2" t="s">
        <v>35</v>
      </c>
      <c r="D25" s="2" t="s">
        <v>34</v>
      </c>
      <c r="E25" s="2" t="s">
        <v>47</v>
      </c>
      <c r="F25" s="17">
        <f t="shared" si="0"/>
        <v>5</v>
      </c>
      <c r="G25" s="17">
        <f t="shared" si="1"/>
        <v>2.2999999999999998</v>
      </c>
      <c r="H25" s="17">
        <f t="shared" si="2"/>
        <v>3.3</v>
      </c>
      <c r="I25" s="17">
        <f t="shared" si="3"/>
        <v>1</v>
      </c>
      <c r="J25" s="11">
        <f t="shared" si="9"/>
        <v>0.1111111111111111</v>
      </c>
      <c r="K25" s="11">
        <f t="shared" si="10"/>
        <v>6.6666666666666666E-2</v>
      </c>
      <c r="L25" s="11">
        <f t="shared" si="11"/>
        <v>2.2222222222222223E-2</v>
      </c>
      <c r="M25" s="11">
        <f t="shared" si="12"/>
        <v>2.2222222222222223E-2</v>
      </c>
      <c r="N25" s="11">
        <f t="shared" si="13"/>
        <v>0.33333333333333331</v>
      </c>
      <c r="O25" s="12">
        <f t="shared" si="4"/>
        <v>3.7037037037037035E-2</v>
      </c>
      <c r="P25" s="12">
        <f t="shared" si="5"/>
        <v>2.222222222222222E-2</v>
      </c>
      <c r="Q25" s="12">
        <f t="shared" si="6"/>
        <v>7.4074074074074077E-3</v>
      </c>
      <c r="R25" s="12">
        <f t="shared" si="7"/>
        <v>7.4074074074074077E-3</v>
      </c>
      <c r="S25" s="13">
        <f t="shared" si="15"/>
        <v>1.2193263222069804E-6</v>
      </c>
      <c r="T25" s="14">
        <f t="shared" si="14"/>
        <v>8.7565674255691769E-3</v>
      </c>
    </row>
    <row r="26" spans="1:20" x14ac:dyDescent="0.2">
      <c r="A26" s="2" t="s">
        <v>61</v>
      </c>
      <c r="B26" s="2" t="s">
        <v>55</v>
      </c>
      <c r="C26" s="2" t="s">
        <v>41</v>
      </c>
      <c r="D26" s="2" t="s">
        <v>9</v>
      </c>
      <c r="E26" s="2" t="s">
        <v>47</v>
      </c>
      <c r="F26" s="17">
        <f t="shared" si="0"/>
        <v>5.6</v>
      </c>
      <c r="G26" s="17">
        <f t="shared" si="1"/>
        <v>2.7</v>
      </c>
      <c r="H26" s="17">
        <f t="shared" si="2"/>
        <v>4.2</v>
      </c>
      <c r="I26" s="17">
        <f t="shared" si="3"/>
        <v>1.3</v>
      </c>
      <c r="J26" s="11">
        <f t="shared" si="9"/>
        <v>4.4444444444444446E-2</v>
      </c>
      <c r="K26" s="11">
        <f t="shared" si="10"/>
        <v>4.4444444444444446E-2</v>
      </c>
      <c r="L26" s="11">
        <f t="shared" si="11"/>
        <v>6.6666666666666666E-2</v>
      </c>
      <c r="M26" s="11">
        <f t="shared" si="12"/>
        <v>0.15555555555555556</v>
      </c>
      <c r="N26" s="11">
        <f t="shared" si="13"/>
        <v>0.33333333333333331</v>
      </c>
      <c r="O26" s="12">
        <f t="shared" si="4"/>
        <v>1.4814814814814815E-2</v>
      </c>
      <c r="P26" s="12">
        <f t="shared" si="5"/>
        <v>1.4814814814814815E-2</v>
      </c>
      <c r="Q26" s="12">
        <f t="shared" si="6"/>
        <v>2.222222222222222E-2</v>
      </c>
      <c r="R26" s="12">
        <f t="shared" si="7"/>
        <v>5.185185185185185E-2</v>
      </c>
      <c r="S26" s="13">
        <f t="shared" si="15"/>
        <v>6.8282274043590911E-6</v>
      </c>
      <c r="T26" s="14">
        <f t="shared" si="14"/>
        <v>4.9469964664310952E-2</v>
      </c>
    </row>
    <row r="27" spans="1:20" x14ac:dyDescent="0.2">
      <c r="A27" s="2" t="s">
        <v>32</v>
      </c>
      <c r="B27" s="2" t="s">
        <v>6</v>
      </c>
      <c r="C27" s="2" t="s">
        <v>41</v>
      </c>
      <c r="D27" s="2" t="s">
        <v>31</v>
      </c>
      <c r="E27" s="2" t="s">
        <v>47</v>
      </c>
      <c r="F27" s="17">
        <f t="shared" si="0"/>
        <v>5.7</v>
      </c>
      <c r="G27" s="17">
        <f t="shared" si="1"/>
        <v>3</v>
      </c>
      <c r="H27" s="17">
        <f t="shared" si="2"/>
        <v>4.2</v>
      </c>
      <c r="I27" s="17">
        <f t="shared" si="3"/>
        <v>1.2</v>
      </c>
      <c r="J27" s="11">
        <f t="shared" si="9"/>
        <v>6.6666666666666666E-2</v>
      </c>
      <c r="K27" s="11">
        <f t="shared" si="10"/>
        <v>0.22222222222222221</v>
      </c>
      <c r="L27" s="11">
        <f t="shared" si="11"/>
        <v>6.6666666666666666E-2</v>
      </c>
      <c r="M27" s="11">
        <f t="shared" si="12"/>
        <v>6.6666666666666666E-2</v>
      </c>
      <c r="N27" s="11">
        <f t="shared" si="13"/>
        <v>0.33333333333333331</v>
      </c>
      <c r="O27" s="12">
        <f t="shared" si="4"/>
        <v>2.222222222222222E-2</v>
      </c>
      <c r="P27" s="12">
        <f t="shared" si="5"/>
        <v>7.407407407407407E-2</v>
      </c>
      <c r="Q27" s="12">
        <f t="shared" si="6"/>
        <v>2.222222222222222E-2</v>
      </c>
      <c r="R27" s="12">
        <f t="shared" si="7"/>
        <v>2.222222222222222E-2</v>
      </c>
      <c r="S27" s="13">
        <f t="shared" si="15"/>
        <v>2.1947873799725649E-5</v>
      </c>
      <c r="T27" s="14">
        <f t="shared" si="14"/>
        <v>0.16728624535315986</v>
      </c>
    </row>
    <row r="28" spans="1:20" x14ac:dyDescent="0.2">
      <c r="A28" s="2" t="s">
        <v>32</v>
      </c>
      <c r="B28" s="2" t="s">
        <v>22</v>
      </c>
      <c r="C28" s="2" t="s">
        <v>41</v>
      </c>
      <c r="D28" s="2" t="s">
        <v>9</v>
      </c>
      <c r="E28" s="2" t="s">
        <v>47</v>
      </c>
      <c r="F28" s="17">
        <f t="shared" si="0"/>
        <v>5.7</v>
      </c>
      <c r="G28" s="17">
        <f t="shared" si="1"/>
        <v>2.9</v>
      </c>
      <c r="H28" s="17">
        <f t="shared" si="2"/>
        <v>4.2</v>
      </c>
      <c r="I28" s="17">
        <f t="shared" si="3"/>
        <v>1.3</v>
      </c>
      <c r="J28" s="11">
        <f t="shared" si="9"/>
        <v>6.6666666666666666E-2</v>
      </c>
      <c r="K28" s="11">
        <f t="shared" si="10"/>
        <v>4.4444444444444446E-2</v>
      </c>
      <c r="L28" s="11">
        <f t="shared" si="11"/>
        <v>6.6666666666666666E-2</v>
      </c>
      <c r="M28" s="11">
        <f t="shared" si="12"/>
        <v>0.15555555555555556</v>
      </c>
      <c r="N28" s="11">
        <f t="shared" si="13"/>
        <v>0.33333333333333331</v>
      </c>
      <c r="O28" s="12">
        <f t="shared" si="4"/>
        <v>2.222222222222222E-2</v>
      </c>
      <c r="P28" s="12">
        <f t="shared" si="5"/>
        <v>1.4814814814814815E-2</v>
      </c>
      <c r="Q28" s="12">
        <f t="shared" si="6"/>
        <v>2.222222222222222E-2</v>
      </c>
      <c r="R28" s="12">
        <f t="shared" si="7"/>
        <v>5.185185185185185E-2</v>
      </c>
      <c r="S28" s="13">
        <f t="shared" si="15"/>
        <v>1.0242341106538639E-5</v>
      </c>
      <c r="T28" s="14">
        <f t="shared" si="14"/>
        <v>9.3750000000000042E-2</v>
      </c>
    </row>
    <row r="29" spans="1:20" x14ac:dyDescent="0.2">
      <c r="A29" s="2" t="s">
        <v>63</v>
      </c>
      <c r="B29" s="2" t="s">
        <v>22</v>
      </c>
      <c r="C29" s="2" t="s">
        <v>27</v>
      </c>
      <c r="D29" s="2" t="s">
        <v>9</v>
      </c>
      <c r="E29" s="2" t="s">
        <v>47</v>
      </c>
      <c r="F29" s="17">
        <f t="shared" si="0"/>
        <v>6.2</v>
      </c>
      <c r="G29" s="17">
        <f t="shared" si="1"/>
        <v>2.9</v>
      </c>
      <c r="H29" s="17">
        <f t="shared" si="2"/>
        <v>4.3</v>
      </c>
      <c r="I29" s="17">
        <f t="shared" si="3"/>
        <v>1.3</v>
      </c>
      <c r="J29" s="11">
        <f t="shared" si="9"/>
        <v>4.4444444444444446E-2</v>
      </c>
      <c r="K29" s="11">
        <f t="shared" si="10"/>
        <v>4.4444444444444446E-2</v>
      </c>
      <c r="L29" s="11">
        <f t="shared" si="11"/>
        <v>2.2222222222222223E-2</v>
      </c>
      <c r="M29" s="11">
        <f t="shared" si="12"/>
        <v>0.15555555555555556</v>
      </c>
      <c r="N29" s="11">
        <f t="shared" si="13"/>
        <v>0.33333333333333331</v>
      </c>
      <c r="O29" s="12">
        <f t="shared" si="4"/>
        <v>1.4814814814814815E-2</v>
      </c>
      <c r="P29" s="12">
        <f t="shared" si="5"/>
        <v>1.4814814814814815E-2</v>
      </c>
      <c r="Q29" s="12">
        <f t="shared" si="6"/>
        <v>7.4074074074074077E-3</v>
      </c>
      <c r="R29" s="12">
        <f t="shared" si="7"/>
        <v>5.185185185185185E-2</v>
      </c>
      <c r="S29" s="13">
        <f t="shared" si="15"/>
        <v>2.2760758014530304E-6</v>
      </c>
      <c r="T29" s="14">
        <f t="shared" si="14"/>
        <v>2.2988505747126436E-2</v>
      </c>
    </row>
    <row r="30" spans="1:20" x14ac:dyDescent="0.2">
      <c r="A30" s="2" t="s">
        <v>0</v>
      </c>
      <c r="B30" s="2" t="s">
        <v>64</v>
      </c>
      <c r="C30" s="2" t="s">
        <v>6</v>
      </c>
      <c r="D30" s="2" t="s">
        <v>28</v>
      </c>
      <c r="E30" s="2" t="s">
        <v>47</v>
      </c>
      <c r="F30" s="17">
        <f t="shared" si="0"/>
        <v>5.0999999999999996</v>
      </c>
      <c r="G30" s="17">
        <f t="shared" si="1"/>
        <v>2.5</v>
      </c>
      <c r="H30" s="17">
        <f t="shared" si="2"/>
        <v>3</v>
      </c>
      <c r="I30" s="17">
        <f t="shared" si="3"/>
        <v>1.1000000000000001</v>
      </c>
      <c r="J30" s="11">
        <f t="shared" si="9"/>
        <v>8.8888888888888892E-2</v>
      </c>
      <c r="K30" s="11">
        <f t="shared" si="10"/>
        <v>6.6666666666666666E-2</v>
      </c>
      <c r="L30" s="11">
        <f t="shared" si="11"/>
        <v>2.2222222222222223E-2</v>
      </c>
      <c r="M30" s="11">
        <f t="shared" si="12"/>
        <v>2.2222222222222223E-2</v>
      </c>
      <c r="N30" s="11">
        <f t="shared" si="13"/>
        <v>0.33333333333333331</v>
      </c>
      <c r="O30" s="12">
        <f t="shared" si="4"/>
        <v>2.9629629629629631E-2</v>
      </c>
      <c r="P30" s="12">
        <f t="shared" si="5"/>
        <v>2.222222222222222E-2</v>
      </c>
      <c r="Q30" s="12">
        <f t="shared" si="6"/>
        <v>7.4074074074074077E-3</v>
      </c>
      <c r="R30" s="12">
        <f t="shared" si="7"/>
        <v>7.4074074074074077E-3</v>
      </c>
      <c r="S30" s="13">
        <f t="shared" si="15"/>
        <v>9.7546105776558469E-7</v>
      </c>
      <c r="T30" s="14">
        <f t="shared" si="14"/>
        <v>1.008403361344538E-2</v>
      </c>
    </row>
    <row r="31" spans="1:20" x14ac:dyDescent="0.2">
      <c r="A31" s="2" t="s">
        <v>32</v>
      </c>
      <c r="B31" s="2" t="s">
        <v>51</v>
      </c>
      <c r="C31" s="2" t="s">
        <v>39</v>
      </c>
      <c r="D31" s="2" t="s">
        <v>9</v>
      </c>
      <c r="E31" s="2" t="s">
        <v>47</v>
      </c>
      <c r="F31" s="17">
        <f t="shared" si="0"/>
        <v>5.7</v>
      </c>
      <c r="G31" s="17">
        <f t="shared" si="1"/>
        <v>2.8</v>
      </c>
      <c r="H31" s="17">
        <f t="shared" si="2"/>
        <v>4.0999999999999996</v>
      </c>
      <c r="I31" s="17">
        <f t="shared" si="3"/>
        <v>1.3</v>
      </c>
      <c r="J31" s="11">
        <f t="shared" si="9"/>
        <v>6.6666666666666666E-2</v>
      </c>
      <c r="K31" s="11">
        <f t="shared" si="10"/>
        <v>2.2222222222222223E-2</v>
      </c>
      <c r="L31" s="11">
        <f t="shared" si="11"/>
        <v>4.4444444444444446E-2</v>
      </c>
      <c r="M31" s="11">
        <f t="shared" si="12"/>
        <v>0.15555555555555556</v>
      </c>
      <c r="N31" s="11">
        <f t="shared" si="13"/>
        <v>0.33333333333333331</v>
      </c>
      <c r="O31" s="12">
        <f t="shared" si="4"/>
        <v>2.222222222222222E-2</v>
      </c>
      <c r="P31" s="12">
        <f t="shared" si="5"/>
        <v>7.4074074074074077E-3</v>
      </c>
      <c r="Q31" s="12">
        <f t="shared" si="6"/>
        <v>1.4814814814814815E-2</v>
      </c>
      <c r="R31" s="12">
        <f t="shared" si="7"/>
        <v>5.185185185185185E-2</v>
      </c>
      <c r="S31" s="13">
        <f t="shared" si="15"/>
        <v>3.4141137021795456E-6</v>
      </c>
      <c r="T31" s="14">
        <f t="shared" si="14"/>
        <v>3.5653650254668934E-2</v>
      </c>
    </row>
    <row r="32" spans="1:20" x14ac:dyDescent="0.2">
      <c r="A32" s="2" t="s">
        <v>74</v>
      </c>
      <c r="B32" s="2" t="s">
        <v>6</v>
      </c>
      <c r="C32" s="2" t="s">
        <v>60</v>
      </c>
      <c r="D32" s="2" t="s">
        <v>43</v>
      </c>
      <c r="E32" s="2" t="s">
        <v>68</v>
      </c>
      <c r="F32" s="17">
        <f t="shared" si="0"/>
        <v>7.7</v>
      </c>
      <c r="G32" s="17">
        <f t="shared" si="1"/>
        <v>3</v>
      </c>
      <c r="H32" s="17">
        <f t="shared" si="2"/>
        <v>6.1</v>
      </c>
      <c r="I32" s="17">
        <f t="shared" si="3"/>
        <v>2.2999999999999998</v>
      </c>
      <c r="J32" s="11">
        <f t="shared" si="9"/>
        <v>2.2222222222222223E-2</v>
      </c>
      <c r="K32" s="11">
        <f t="shared" si="10"/>
        <v>0.22222222222222221</v>
      </c>
      <c r="L32" s="11">
        <f t="shared" si="11"/>
        <v>2.2222222222222223E-2</v>
      </c>
      <c r="M32" s="11">
        <f t="shared" si="12"/>
        <v>0.1111111111111111</v>
      </c>
      <c r="N32" s="11">
        <f t="shared" si="13"/>
        <v>0.33333333333333331</v>
      </c>
      <c r="O32" s="12">
        <f t="shared" si="4"/>
        <v>7.4074074074074077E-3</v>
      </c>
      <c r="P32" s="12">
        <f t="shared" si="5"/>
        <v>7.407407407407407E-2</v>
      </c>
      <c r="Q32" s="12">
        <f t="shared" si="6"/>
        <v>7.4074074074074077E-3</v>
      </c>
      <c r="R32" s="12">
        <f t="shared" si="7"/>
        <v>3.7037037037037035E-2</v>
      </c>
      <c r="S32" s="13">
        <f t="shared" ref="S32:S46" si="16">J32*K32*L32*M32*N32</f>
        <v>4.0644210740232684E-6</v>
      </c>
      <c r="T32" s="14">
        <f t="shared" si="14"/>
        <v>4.4014084507042257E-2</v>
      </c>
    </row>
    <row r="33" spans="1:20" x14ac:dyDescent="0.2">
      <c r="A33" s="2" t="s">
        <v>52</v>
      </c>
      <c r="B33" s="2" t="s">
        <v>19</v>
      </c>
      <c r="C33" s="2" t="s">
        <v>61</v>
      </c>
      <c r="D33" s="2" t="s">
        <v>53</v>
      </c>
      <c r="E33" s="2" t="s">
        <v>68</v>
      </c>
      <c r="F33" s="17">
        <f t="shared" si="0"/>
        <v>6.3</v>
      </c>
      <c r="G33" s="17">
        <f t="shared" si="1"/>
        <v>3.4</v>
      </c>
      <c r="H33" s="17">
        <f t="shared" si="2"/>
        <v>5.6</v>
      </c>
      <c r="I33" s="17">
        <f t="shared" si="3"/>
        <v>2.4</v>
      </c>
      <c r="J33" s="11">
        <f t="shared" si="9"/>
        <v>6.6666666666666666E-2</v>
      </c>
      <c r="K33" s="11">
        <f t="shared" si="10"/>
        <v>8.8888888888888892E-2</v>
      </c>
      <c r="L33" s="11">
        <f t="shared" si="11"/>
        <v>4.4444444444444446E-2</v>
      </c>
      <c r="M33" s="11">
        <f t="shared" si="12"/>
        <v>4.4444444444444446E-2</v>
      </c>
      <c r="N33" s="11">
        <f t="shared" si="13"/>
        <v>0.33333333333333331</v>
      </c>
      <c r="O33" s="12">
        <f t="shared" si="4"/>
        <v>2.222222222222222E-2</v>
      </c>
      <c r="P33" s="12">
        <f t="shared" si="5"/>
        <v>2.9629629629629631E-2</v>
      </c>
      <c r="Q33" s="12">
        <f t="shared" si="6"/>
        <v>1.4814814814814815E-2</v>
      </c>
      <c r="R33" s="12">
        <f t="shared" si="7"/>
        <v>1.4814814814814815E-2</v>
      </c>
      <c r="S33" s="13">
        <f t="shared" si="16"/>
        <v>3.9018442310623388E-6</v>
      </c>
      <c r="T33" s="14">
        <f t="shared" si="14"/>
        <v>4.4198895027624328E-2</v>
      </c>
    </row>
    <row r="34" spans="1:20" x14ac:dyDescent="0.2">
      <c r="A34" s="2" t="s">
        <v>48</v>
      </c>
      <c r="B34" s="2" t="s">
        <v>11</v>
      </c>
      <c r="C34" s="2" t="s">
        <v>40</v>
      </c>
      <c r="D34" s="2" t="s">
        <v>65</v>
      </c>
      <c r="E34" s="2" t="s">
        <v>68</v>
      </c>
      <c r="F34" s="17">
        <f t="shared" si="0"/>
        <v>6.4</v>
      </c>
      <c r="G34" s="17">
        <f t="shared" si="1"/>
        <v>3.1</v>
      </c>
      <c r="H34" s="17">
        <f t="shared" si="2"/>
        <v>5.5</v>
      </c>
      <c r="I34" s="17">
        <f t="shared" si="3"/>
        <v>1.8</v>
      </c>
      <c r="J34" s="11">
        <f t="shared" si="9"/>
        <v>2.2222222222222223E-2</v>
      </c>
      <c r="K34" s="11">
        <f t="shared" si="10"/>
        <v>0.13333333333333333</v>
      </c>
      <c r="L34" s="11">
        <f t="shared" si="11"/>
        <v>2.2222222222222223E-2</v>
      </c>
      <c r="M34" s="11">
        <f t="shared" si="12"/>
        <v>6.6666666666666666E-2</v>
      </c>
      <c r="N34" s="11">
        <f t="shared" si="13"/>
        <v>0.33333333333333331</v>
      </c>
      <c r="O34" s="12">
        <f t="shared" si="4"/>
        <v>7.4074074074074077E-3</v>
      </c>
      <c r="P34" s="12">
        <f t="shared" si="5"/>
        <v>4.4444444444444439E-2</v>
      </c>
      <c r="Q34" s="12">
        <f t="shared" si="6"/>
        <v>7.4074074074074077E-3</v>
      </c>
      <c r="R34" s="12">
        <f t="shared" si="7"/>
        <v>2.222222222222222E-2</v>
      </c>
      <c r="S34" s="13">
        <f t="shared" si="16"/>
        <v>1.4631915866483766E-6</v>
      </c>
      <c r="T34" s="14">
        <f t="shared" si="14"/>
        <v>1.7341040462427747E-2</v>
      </c>
    </row>
    <row r="35" spans="1:20" x14ac:dyDescent="0.2">
      <c r="A35" s="2" t="s">
        <v>58</v>
      </c>
      <c r="B35" s="2" t="s">
        <v>6</v>
      </c>
      <c r="C35" s="2" t="s">
        <v>25</v>
      </c>
      <c r="D35" s="2" t="s">
        <v>65</v>
      </c>
      <c r="E35" s="2" t="s">
        <v>68</v>
      </c>
      <c r="F35" s="17">
        <f t="shared" si="0"/>
        <v>6</v>
      </c>
      <c r="G35" s="17">
        <f t="shared" si="1"/>
        <v>3</v>
      </c>
      <c r="H35" s="17">
        <f t="shared" si="2"/>
        <v>4.8</v>
      </c>
      <c r="I35" s="17">
        <f t="shared" si="3"/>
        <v>1.8</v>
      </c>
      <c r="J35" s="11">
        <f t="shared" si="9"/>
        <v>4.4444444444444446E-2</v>
      </c>
      <c r="K35" s="11">
        <f t="shared" si="10"/>
        <v>0.22222222222222221</v>
      </c>
      <c r="L35" s="11">
        <f t="shared" si="11"/>
        <v>2.2222222222222223E-2</v>
      </c>
      <c r="M35" s="11">
        <f t="shared" si="12"/>
        <v>6.6666666666666666E-2</v>
      </c>
      <c r="N35" s="11">
        <f t="shared" si="13"/>
        <v>0.33333333333333331</v>
      </c>
      <c r="O35" s="12">
        <f t="shared" si="4"/>
        <v>1.4814814814814815E-2</v>
      </c>
      <c r="P35" s="12">
        <f t="shared" si="5"/>
        <v>7.407407407407407E-2</v>
      </c>
      <c r="Q35" s="12">
        <f t="shared" si="6"/>
        <v>7.4074074074074077E-3</v>
      </c>
      <c r="R35" s="12">
        <f t="shared" si="7"/>
        <v>2.222222222222222E-2</v>
      </c>
      <c r="S35" s="13">
        <f t="shared" si="16"/>
        <v>4.8773052888279218E-6</v>
      </c>
      <c r="T35" s="14">
        <f t="shared" si="14"/>
        <v>5.8823529411764705E-2</v>
      </c>
    </row>
    <row r="36" spans="1:20" x14ac:dyDescent="0.2">
      <c r="A36" s="2" t="s">
        <v>49</v>
      </c>
      <c r="B36" s="2" t="s">
        <v>11</v>
      </c>
      <c r="C36" s="2" t="s">
        <v>15</v>
      </c>
      <c r="D36" s="2" t="s">
        <v>70</v>
      </c>
      <c r="E36" s="2" t="s">
        <v>68</v>
      </c>
      <c r="F36" s="17">
        <f t="shared" si="0"/>
        <v>6.9</v>
      </c>
      <c r="G36" s="17">
        <f t="shared" si="1"/>
        <v>3.1</v>
      </c>
      <c r="H36" s="17">
        <f t="shared" si="2"/>
        <v>5.4</v>
      </c>
      <c r="I36" s="17">
        <f t="shared" si="3"/>
        <v>2.1</v>
      </c>
      <c r="J36" s="11">
        <f t="shared" si="9"/>
        <v>4.4444444444444446E-2</v>
      </c>
      <c r="K36" s="11">
        <f t="shared" si="10"/>
        <v>0.13333333333333333</v>
      </c>
      <c r="L36" s="11">
        <f t="shared" si="11"/>
        <v>4.4444444444444446E-2</v>
      </c>
      <c r="M36" s="11">
        <f t="shared" si="12"/>
        <v>2.2222222222222223E-2</v>
      </c>
      <c r="N36" s="11">
        <f t="shared" si="13"/>
        <v>0.33333333333333331</v>
      </c>
      <c r="O36" s="12">
        <f t="shared" si="4"/>
        <v>1.4814814814814815E-2</v>
      </c>
      <c r="P36" s="12">
        <f t="shared" si="5"/>
        <v>4.4444444444444439E-2</v>
      </c>
      <c r="Q36" s="12">
        <f t="shared" si="6"/>
        <v>1.4814814814814815E-2</v>
      </c>
      <c r="R36" s="12">
        <f t="shared" si="7"/>
        <v>7.4074074074074077E-3</v>
      </c>
      <c r="S36" s="13">
        <f t="shared" si="16"/>
        <v>1.9509221155311694E-6</v>
      </c>
      <c r="T36" s="14">
        <f t="shared" si="14"/>
        <v>2.5000000000000012E-2</v>
      </c>
    </row>
    <row r="37" spans="1:20" x14ac:dyDescent="0.2">
      <c r="A37" s="2" t="s">
        <v>62</v>
      </c>
      <c r="B37" s="2" t="s">
        <v>11</v>
      </c>
      <c r="C37" s="2" t="s">
        <v>61</v>
      </c>
      <c r="D37" s="2" t="s">
        <v>53</v>
      </c>
      <c r="E37" s="2" t="s">
        <v>68</v>
      </c>
      <c r="F37" s="17">
        <f t="shared" si="0"/>
        <v>6.7</v>
      </c>
      <c r="G37" s="17">
        <f t="shared" si="1"/>
        <v>3.1</v>
      </c>
      <c r="H37" s="17">
        <f t="shared" si="2"/>
        <v>5.6</v>
      </c>
      <c r="I37" s="17">
        <f t="shared" si="3"/>
        <v>2.4</v>
      </c>
      <c r="J37" s="11">
        <f t="shared" si="9"/>
        <v>8.8888888888888892E-2</v>
      </c>
      <c r="K37" s="11">
        <f t="shared" si="10"/>
        <v>0.13333333333333333</v>
      </c>
      <c r="L37" s="11">
        <f t="shared" si="11"/>
        <v>4.4444444444444446E-2</v>
      </c>
      <c r="M37" s="11">
        <f t="shared" si="12"/>
        <v>4.4444444444444446E-2</v>
      </c>
      <c r="N37" s="11">
        <f t="shared" si="13"/>
        <v>0.33333333333333331</v>
      </c>
      <c r="O37" s="12">
        <f t="shared" si="4"/>
        <v>2.9629629629629631E-2</v>
      </c>
      <c r="P37" s="12">
        <f t="shared" si="5"/>
        <v>4.4444444444444439E-2</v>
      </c>
      <c r="Q37" s="12">
        <f t="shared" si="6"/>
        <v>1.4814814814814815E-2</v>
      </c>
      <c r="R37" s="12">
        <f t="shared" si="7"/>
        <v>1.4814814814814815E-2</v>
      </c>
      <c r="S37" s="13">
        <f t="shared" si="16"/>
        <v>7.8036884621246775E-6</v>
      </c>
      <c r="T37" s="14">
        <f t="shared" si="14"/>
        <v>0.1025641025641026</v>
      </c>
    </row>
    <row r="38" spans="1:20" x14ac:dyDescent="0.2">
      <c r="A38" s="2" t="s">
        <v>49</v>
      </c>
      <c r="B38" s="2" t="s">
        <v>11</v>
      </c>
      <c r="C38" s="2" t="s">
        <v>0</v>
      </c>
      <c r="D38" s="2" t="s">
        <v>43</v>
      </c>
      <c r="E38" s="2" t="s">
        <v>68</v>
      </c>
      <c r="F38" s="17">
        <f t="shared" si="0"/>
        <v>6.9</v>
      </c>
      <c r="G38" s="17">
        <f t="shared" si="1"/>
        <v>3.1</v>
      </c>
      <c r="H38" s="17">
        <f t="shared" si="2"/>
        <v>5.0999999999999996</v>
      </c>
      <c r="I38" s="17">
        <f t="shared" si="3"/>
        <v>2.2999999999999998</v>
      </c>
      <c r="J38" s="11">
        <f t="shared" si="9"/>
        <v>4.4444444444444446E-2</v>
      </c>
      <c r="K38" s="11">
        <f t="shared" si="10"/>
        <v>0.13333333333333333</v>
      </c>
      <c r="L38" s="11">
        <f t="shared" si="11"/>
        <v>6.6666666666666666E-2</v>
      </c>
      <c r="M38" s="11">
        <f t="shared" si="12"/>
        <v>0.1111111111111111</v>
      </c>
      <c r="N38" s="11">
        <f t="shared" si="13"/>
        <v>0.33333333333333331</v>
      </c>
      <c r="O38" s="12">
        <f t="shared" si="4"/>
        <v>1.4814814814814815E-2</v>
      </c>
      <c r="P38" s="12">
        <f t="shared" si="5"/>
        <v>4.4444444444444439E-2</v>
      </c>
      <c r="Q38" s="12">
        <f t="shared" si="6"/>
        <v>2.222222222222222E-2</v>
      </c>
      <c r="R38" s="12">
        <f t="shared" si="7"/>
        <v>3.7037037037037035E-2</v>
      </c>
      <c r="S38" s="13">
        <f t="shared" si="16"/>
        <v>1.4631915866483767E-5</v>
      </c>
      <c r="T38" s="14">
        <f t="shared" si="14"/>
        <v>0.21428571428571433</v>
      </c>
    </row>
    <row r="39" spans="1:20" x14ac:dyDescent="0.2">
      <c r="A39" s="2" t="s">
        <v>29</v>
      </c>
      <c r="B39" s="2" t="s">
        <v>55</v>
      </c>
      <c r="C39" s="2" t="s">
        <v>0</v>
      </c>
      <c r="D39" s="2" t="s">
        <v>37</v>
      </c>
      <c r="E39" s="2" t="s">
        <v>68</v>
      </c>
      <c r="F39" s="17">
        <f t="shared" si="0"/>
        <v>5.8</v>
      </c>
      <c r="G39" s="17">
        <f t="shared" si="1"/>
        <v>2.7</v>
      </c>
      <c r="H39" s="17">
        <f t="shared" si="2"/>
        <v>5.0999999999999996</v>
      </c>
      <c r="I39" s="17">
        <f t="shared" si="3"/>
        <v>1.9</v>
      </c>
      <c r="J39" s="11">
        <f t="shared" si="9"/>
        <v>4.4444444444444446E-2</v>
      </c>
      <c r="K39" s="11">
        <f t="shared" si="10"/>
        <v>4.4444444444444446E-2</v>
      </c>
      <c r="L39" s="11">
        <f t="shared" si="11"/>
        <v>6.6666666666666666E-2</v>
      </c>
      <c r="M39" s="11">
        <f t="shared" si="12"/>
        <v>4.4444444444444446E-2</v>
      </c>
      <c r="N39" s="11">
        <f t="shared" si="13"/>
        <v>0.33333333333333331</v>
      </c>
      <c r="O39" s="12">
        <f t="shared" si="4"/>
        <v>1.4814814814814815E-2</v>
      </c>
      <c r="P39" s="12">
        <f t="shared" si="5"/>
        <v>1.4814814814814815E-2</v>
      </c>
      <c r="Q39" s="12">
        <f t="shared" si="6"/>
        <v>2.222222222222222E-2</v>
      </c>
      <c r="R39" s="12">
        <f t="shared" si="7"/>
        <v>1.4814814814814815E-2</v>
      </c>
      <c r="S39" s="13">
        <f t="shared" si="16"/>
        <v>1.9509221155311694E-6</v>
      </c>
      <c r="T39" s="14">
        <f t="shared" si="14"/>
        <v>3.6363636363636369E-2</v>
      </c>
    </row>
    <row r="40" spans="1:20" x14ac:dyDescent="0.2">
      <c r="A40" s="2" t="s">
        <v>66</v>
      </c>
      <c r="B40" s="2" t="s">
        <v>8</v>
      </c>
      <c r="C40" s="2" t="s">
        <v>57</v>
      </c>
      <c r="D40" s="2" t="s">
        <v>43</v>
      </c>
      <c r="E40" s="2" t="s">
        <v>68</v>
      </c>
      <c r="F40" s="17">
        <f t="shared" si="0"/>
        <v>6.8</v>
      </c>
      <c r="G40" s="17">
        <f t="shared" si="1"/>
        <v>3.2</v>
      </c>
      <c r="H40" s="17">
        <f t="shared" si="2"/>
        <v>5.9</v>
      </c>
      <c r="I40" s="17">
        <f t="shared" si="3"/>
        <v>2.2999999999999998</v>
      </c>
      <c r="J40" s="11">
        <f t="shared" si="9"/>
        <v>2.2222222222222223E-2</v>
      </c>
      <c r="K40" s="11">
        <f t="shared" si="10"/>
        <v>8.8888888888888892E-2</v>
      </c>
      <c r="L40" s="11">
        <f t="shared" si="11"/>
        <v>2.2222222222222223E-2</v>
      </c>
      <c r="M40" s="11">
        <f t="shared" si="12"/>
        <v>0.1111111111111111</v>
      </c>
      <c r="N40" s="11">
        <f t="shared" si="13"/>
        <v>0.33333333333333331</v>
      </c>
      <c r="O40" s="12">
        <f t="shared" si="4"/>
        <v>7.4074074074074077E-3</v>
      </c>
      <c r="P40" s="12">
        <f t="shared" si="5"/>
        <v>2.9629629629629631E-2</v>
      </c>
      <c r="Q40" s="12">
        <f t="shared" si="6"/>
        <v>7.4074074074074077E-3</v>
      </c>
      <c r="R40" s="12">
        <f t="shared" si="7"/>
        <v>3.7037037037037035E-2</v>
      </c>
      <c r="S40" s="13">
        <f t="shared" si="16"/>
        <v>1.6257684296093075E-6</v>
      </c>
      <c r="T40" s="14">
        <f t="shared" si="14"/>
        <v>3.1446540880503145E-2</v>
      </c>
    </row>
    <row r="41" spans="1:20" x14ac:dyDescent="0.2">
      <c r="A41" s="2" t="s">
        <v>62</v>
      </c>
      <c r="B41" s="2" t="s">
        <v>35</v>
      </c>
      <c r="C41" s="2" t="s">
        <v>32</v>
      </c>
      <c r="D41" s="2" t="s">
        <v>64</v>
      </c>
      <c r="E41" s="2" t="s">
        <v>68</v>
      </c>
      <c r="F41" s="17">
        <f t="shared" si="0"/>
        <v>6.7</v>
      </c>
      <c r="G41" s="17">
        <f t="shared" si="1"/>
        <v>3.3</v>
      </c>
      <c r="H41" s="17">
        <f t="shared" si="2"/>
        <v>5.7</v>
      </c>
      <c r="I41" s="17">
        <f t="shared" si="3"/>
        <v>2.5</v>
      </c>
      <c r="J41" s="11">
        <f t="shared" si="9"/>
        <v>8.8888888888888892E-2</v>
      </c>
      <c r="K41" s="11">
        <f t="shared" si="10"/>
        <v>4.4444444444444446E-2</v>
      </c>
      <c r="L41" s="11">
        <f t="shared" si="11"/>
        <v>2.2222222222222223E-2</v>
      </c>
      <c r="M41" s="11">
        <f t="shared" si="12"/>
        <v>2.2222222222222223E-2</v>
      </c>
      <c r="N41" s="11">
        <f t="shared" si="13"/>
        <v>0.33333333333333331</v>
      </c>
      <c r="O41" s="12">
        <f t="shared" si="4"/>
        <v>2.9629629629629631E-2</v>
      </c>
      <c r="P41" s="12">
        <f t="shared" si="5"/>
        <v>1.4814814814814815E-2</v>
      </c>
      <c r="Q41" s="12">
        <f t="shared" si="6"/>
        <v>7.4074074074074077E-3</v>
      </c>
      <c r="R41" s="12">
        <f t="shared" si="7"/>
        <v>7.4074074074074077E-3</v>
      </c>
      <c r="S41" s="13">
        <f t="shared" si="16"/>
        <v>6.5030737184372295E-7</v>
      </c>
      <c r="T41" s="14">
        <f t="shared" si="14"/>
        <v>1.2987012987012984E-2</v>
      </c>
    </row>
    <row r="42" spans="1:20" x14ac:dyDescent="0.2">
      <c r="A42" s="2" t="s">
        <v>62</v>
      </c>
      <c r="B42" s="2" t="s">
        <v>6</v>
      </c>
      <c r="C42" s="2" t="s">
        <v>38</v>
      </c>
      <c r="D42" s="2" t="s">
        <v>43</v>
      </c>
      <c r="E42" s="2" t="s">
        <v>68</v>
      </c>
      <c r="F42" s="17">
        <f t="shared" si="0"/>
        <v>6.7</v>
      </c>
      <c r="G42" s="17">
        <f t="shared" si="1"/>
        <v>3</v>
      </c>
      <c r="H42" s="17">
        <f t="shared" si="2"/>
        <v>5.2</v>
      </c>
      <c r="I42" s="17">
        <f t="shared" si="3"/>
        <v>2.2999999999999998</v>
      </c>
      <c r="J42" s="11">
        <f t="shared" si="9"/>
        <v>8.8888888888888892E-2</v>
      </c>
      <c r="K42" s="11">
        <f t="shared" si="10"/>
        <v>0.22222222222222221</v>
      </c>
      <c r="L42" s="11">
        <f t="shared" si="11"/>
        <v>4.4444444444444446E-2</v>
      </c>
      <c r="M42" s="11">
        <f t="shared" si="12"/>
        <v>0.1111111111111111</v>
      </c>
      <c r="N42" s="11">
        <f t="shared" si="13"/>
        <v>0.33333333333333331</v>
      </c>
      <c r="O42" s="12">
        <f t="shared" si="4"/>
        <v>2.9629629629629631E-2</v>
      </c>
      <c r="P42" s="12">
        <f t="shared" si="5"/>
        <v>7.407407407407407E-2</v>
      </c>
      <c r="Q42" s="12">
        <f t="shared" si="6"/>
        <v>1.4814814814814815E-2</v>
      </c>
      <c r="R42" s="12">
        <f t="shared" si="7"/>
        <v>3.7037037037037035E-2</v>
      </c>
      <c r="S42" s="13">
        <f t="shared" si="16"/>
        <v>3.2515368592186147E-5</v>
      </c>
      <c r="T42" s="14">
        <f t="shared" si="14"/>
        <v>0.6578947368421052</v>
      </c>
    </row>
    <row r="43" spans="1:20" x14ac:dyDescent="0.2">
      <c r="A43" s="2" t="s">
        <v>52</v>
      </c>
      <c r="B43" s="2" t="s">
        <v>64</v>
      </c>
      <c r="C43" s="2" t="s">
        <v>13</v>
      </c>
      <c r="D43" s="2" t="s">
        <v>37</v>
      </c>
      <c r="E43" s="2" t="s">
        <v>68</v>
      </c>
      <c r="F43" s="17">
        <f t="shared" si="0"/>
        <v>6.3</v>
      </c>
      <c r="G43" s="17">
        <f t="shared" si="1"/>
        <v>2.5</v>
      </c>
      <c r="H43" s="17">
        <f t="shared" si="2"/>
        <v>5</v>
      </c>
      <c r="I43" s="17">
        <f t="shared" si="3"/>
        <v>1.9</v>
      </c>
      <c r="J43" s="11">
        <f t="shared" si="9"/>
        <v>6.6666666666666666E-2</v>
      </c>
      <c r="K43" s="11">
        <f t="shared" si="10"/>
        <v>6.6666666666666666E-2</v>
      </c>
      <c r="L43" s="11">
        <f t="shared" si="11"/>
        <v>2.2222222222222223E-2</v>
      </c>
      <c r="M43" s="11">
        <f t="shared" si="12"/>
        <v>4.4444444444444446E-2</v>
      </c>
      <c r="N43" s="11">
        <f t="shared" si="13"/>
        <v>0.33333333333333331</v>
      </c>
      <c r="O43" s="12">
        <f t="shared" si="4"/>
        <v>2.222222222222222E-2</v>
      </c>
      <c r="P43" s="12">
        <f t="shared" si="5"/>
        <v>2.222222222222222E-2</v>
      </c>
      <c r="Q43" s="12">
        <f t="shared" si="6"/>
        <v>7.4074074074074077E-3</v>
      </c>
      <c r="R43" s="12">
        <f t="shared" si="7"/>
        <v>1.4814814814814815E-2</v>
      </c>
      <c r="S43" s="13">
        <f t="shared" si="16"/>
        <v>1.463191586648377E-6</v>
      </c>
      <c r="T43" s="14">
        <f t="shared" si="14"/>
        <v>8.6538461538461564E-2</v>
      </c>
    </row>
    <row r="44" spans="1:20" x14ac:dyDescent="0.2">
      <c r="A44" s="2" t="s">
        <v>50</v>
      </c>
      <c r="B44" s="2" t="s">
        <v>6</v>
      </c>
      <c r="C44" s="2" t="s">
        <v>38</v>
      </c>
      <c r="D44" s="2" t="s">
        <v>56</v>
      </c>
      <c r="E44" s="2" t="s">
        <v>68</v>
      </c>
      <c r="F44" s="17">
        <f t="shared" si="0"/>
        <v>6.5</v>
      </c>
      <c r="G44" s="17">
        <f t="shared" si="1"/>
        <v>3</v>
      </c>
      <c r="H44" s="17">
        <f t="shared" si="2"/>
        <v>5.2</v>
      </c>
      <c r="I44" s="17">
        <f t="shared" si="3"/>
        <v>2</v>
      </c>
      <c r="J44" s="11">
        <f t="shared" si="9"/>
        <v>2.2222222222222223E-2</v>
      </c>
      <c r="K44" s="11">
        <f t="shared" si="10"/>
        <v>0.22222222222222221</v>
      </c>
      <c r="L44" s="11">
        <f t="shared" si="11"/>
        <v>4.4444444444444446E-2</v>
      </c>
      <c r="M44" s="11">
        <f t="shared" si="12"/>
        <v>2.2222222222222223E-2</v>
      </c>
      <c r="N44" s="11">
        <f t="shared" si="13"/>
        <v>0.33333333333333331</v>
      </c>
      <c r="O44" s="12">
        <f t="shared" si="4"/>
        <v>7.4074074074074077E-3</v>
      </c>
      <c r="P44" s="12">
        <f t="shared" si="5"/>
        <v>7.407407407407407E-2</v>
      </c>
      <c r="Q44" s="12">
        <f t="shared" si="6"/>
        <v>1.4814814814814815E-2</v>
      </c>
      <c r="R44" s="12">
        <f t="shared" si="7"/>
        <v>7.4074074074074077E-3</v>
      </c>
      <c r="S44" s="13">
        <f t="shared" si="16"/>
        <v>1.6257684296093075E-6</v>
      </c>
      <c r="T44" s="14">
        <f t="shared" si="14"/>
        <v>0.10526315789473686</v>
      </c>
    </row>
    <row r="45" spans="1:20" x14ac:dyDescent="0.2">
      <c r="A45" s="2" t="s">
        <v>63</v>
      </c>
      <c r="B45" s="2" t="s">
        <v>19</v>
      </c>
      <c r="C45" s="2" t="s">
        <v>15</v>
      </c>
      <c r="D45" s="2" t="s">
        <v>43</v>
      </c>
      <c r="E45" s="2" t="s">
        <v>68</v>
      </c>
      <c r="F45" s="17">
        <f t="shared" si="0"/>
        <v>6.2</v>
      </c>
      <c r="G45" s="17">
        <f t="shared" si="1"/>
        <v>3.4</v>
      </c>
      <c r="H45" s="17">
        <f t="shared" si="2"/>
        <v>5.4</v>
      </c>
      <c r="I45" s="17">
        <f t="shared" si="3"/>
        <v>2.2999999999999998</v>
      </c>
      <c r="J45" s="11">
        <f t="shared" si="9"/>
        <v>4.4444444444444446E-2</v>
      </c>
      <c r="K45" s="11">
        <f t="shared" si="10"/>
        <v>8.8888888888888892E-2</v>
      </c>
      <c r="L45" s="11">
        <f t="shared" si="11"/>
        <v>4.4444444444444446E-2</v>
      </c>
      <c r="M45" s="11">
        <f t="shared" si="12"/>
        <v>0.1111111111111111</v>
      </c>
      <c r="N45" s="11">
        <f t="shared" si="13"/>
        <v>0.33333333333333331</v>
      </c>
      <c r="O45" s="12">
        <f t="shared" si="4"/>
        <v>1.4814814814814815E-2</v>
      </c>
      <c r="P45" s="12">
        <f t="shared" si="5"/>
        <v>2.9629629629629631E-2</v>
      </c>
      <c r="Q45" s="12">
        <f t="shared" si="6"/>
        <v>1.4814814814814815E-2</v>
      </c>
      <c r="R45" s="12">
        <f t="shared" si="7"/>
        <v>3.7037037037037035E-2</v>
      </c>
      <c r="S45" s="13">
        <f t="shared" si="16"/>
        <v>6.5030737184372301E-6</v>
      </c>
      <c r="T45" s="14">
        <f t="shared" si="14"/>
        <v>0.4705882352941177</v>
      </c>
    </row>
    <row r="46" spans="1:20" x14ac:dyDescent="0.2">
      <c r="A46" s="2" t="s">
        <v>57</v>
      </c>
      <c r="B46" s="2" t="s">
        <v>6</v>
      </c>
      <c r="C46" s="2" t="s">
        <v>0</v>
      </c>
      <c r="D46" s="2" t="s">
        <v>65</v>
      </c>
      <c r="E46" s="2" t="s">
        <v>68</v>
      </c>
      <c r="F46" s="17">
        <f t="shared" si="0"/>
        <v>5.9</v>
      </c>
      <c r="G46" s="17">
        <f t="shared" si="1"/>
        <v>3</v>
      </c>
      <c r="H46" s="17">
        <f t="shared" si="2"/>
        <v>5.0999999999999996</v>
      </c>
      <c r="I46" s="17">
        <f t="shared" si="3"/>
        <v>1.8</v>
      </c>
      <c r="J46" s="11">
        <f t="shared" si="9"/>
        <v>2.2222222222222223E-2</v>
      </c>
      <c r="K46" s="11">
        <f t="shared" si="10"/>
        <v>0.22222222222222221</v>
      </c>
      <c r="L46" s="11">
        <f t="shared" si="11"/>
        <v>6.6666666666666666E-2</v>
      </c>
      <c r="M46" s="11">
        <f t="shared" si="12"/>
        <v>6.6666666666666666E-2</v>
      </c>
      <c r="N46" s="11">
        <f t="shared" si="13"/>
        <v>0.33333333333333331</v>
      </c>
      <c r="O46" s="12">
        <f t="shared" si="4"/>
        <v>7.4074074074074077E-3</v>
      </c>
      <c r="P46" s="12">
        <f t="shared" si="5"/>
        <v>7.407407407407407E-2</v>
      </c>
      <c r="Q46" s="12">
        <f t="shared" si="6"/>
        <v>2.222222222222222E-2</v>
      </c>
      <c r="R46" s="12">
        <f t="shared" si="7"/>
        <v>2.222222222222222E-2</v>
      </c>
      <c r="S46" s="13">
        <f t="shared" si="16"/>
        <v>7.3159579332418826E-6</v>
      </c>
      <c r="T46" s="14">
        <f t="shared" si="14"/>
        <v>1</v>
      </c>
    </row>
    <row r="58" spans="6:6" x14ac:dyDescent="0.2">
      <c r="F58" s="4"/>
    </row>
  </sheetData>
  <autoFilter ref="A1:T46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DATA_Bolas</vt:lpstr>
      <vt:lpstr>DATA_Treinamento</vt:lpstr>
      <vt:lpstr>ANLS_Treinanento</vt:lpstr>
      <vt:lpstr>DATA_Teste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Oliveira</dc:creator>
  <cp:lastModifiedBy>felansu</cp:lastModifiedBy>
  <dcterms:created xsi:type="dcterms:W3CDTF">2017-03-23T00:54:16Z</dcterms:created>
  <dcterms:modified xsi:type="dcterms:W3CDTF">2017-04-05T00:14:51Z</dcterms:modified>
</cp:coreProperties>
</file>