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eygo40n\Desktop\McKesson\Inside Sales Reporting Package\"/>
    </mc:Choice>
  </mc:AlternateContent>
  <xr:revisionPtr revIDLastSave="0" documentId="8_{9ACA850A-AD93-4804-9149-E19824E94779}" xr6:coauthVersionLast="47" xr6:coauthVersionMax="47" xr10:uidLastSave="{00000000-0000-0000-0000-000000000000}"/>
  <bookViews>
    <workbookView xWindow="-108" yWindow="-108" windowWidth="23256" windowHeight="12456" activeTab="1" xr2:uid="{100A5466-5644-42C3-8F6C-74158F727179}"/>
  </bookViews>
  <sheets>
    <sheet name="FY24 (totals)" sheetId="1" r:id="rId1"/>
    <sheet name="Sales Solutions (CP&amp;H)" sheetId="4" r:id="rId2"/>
    <sheet name="ISAM (CP&amp;H)" sheetId="3" r:id="rId3"/>
    <sheet name="Secondary (CP&amp;H)" sheetId="5" r:id="rId4"/>
    <sheet name="MPB non-acute (CP&amp;H)" sheetId="6" r:id="rId5"/>
    <sheet name="Sales Solutions (MHS)" sheetId="8" r:id="rId6"/>
    <sheet name="ISAM MHS 1 (0761, 7995.96.97)" sheetId="7" r:id="rId7"/>
    <sheet name="ISAM MHS 2 (0761, 7891, 7892)" sheetId="14" r:id="rId8"/>
    <sheet name="ISAM MHS 3 (7992, 7994, 7998)" sheetId="15" r:id="rId9"/>
    <sheet name="MPB acute (MHS)" sheetId="9" r:id="rId10"/>
    <sheet name="Masters" sheetId="10" r:id="rId11"/>
    <sheet name="Provider" sheetId="11" r:id="rId12"/>
    <sheet name="Bus Dev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0" l="1"/>
  <c r="I15" i="10"/>
  <c r="I10" i="10"/>
  <c r="I14" i="11" l="1"/>
  <c r="I15" i="11"/>
  <c r="I10" i="11"/>
  <c r="I14" i="9"/>
  <c r="I15" i="9"/>
  <c r="I10" i="9"/>
  <c r="I10" i="15"/>
  <c r="I14" i="15"/>
  <c r="I15" i="15"/>
  <c r="I10" i="14"/>
  <c r="I14" i="14"/>
  <c r="I15" i="14"/>
  <c r="I14" i="7"/>
  <c r="I15" i="7"/>
  <c r="I10" i="7"/>
  <c r="I14" i="8"/>
  <c r="I15" i="8"/>
  <c r="I10" i="8"/>
  <c r="I14" i="6"/>
  <c r="I15" i="6"/>
  <c r="I10" i="6"/>
  <c r="I14" i="5"/>
  <c r="I15" i="5"/>
  <c r="I10" i="5"/>
  <c r="I14" i="3"/>
  <c r="I15" i="3"/>
  <c r="I10" i="3"/>
  <c r="B2" i="3"/>
  <c r="I14" i="4"/>
  <c r="I15" i="4"/>
  <c r="I10" i="4"/>
  <c r="H15" i="4"/>
  <c r="H10" i="4"/>
  <c r="H15" i="8"/>
  <c r="H10" i="8"/>
  <c r="H10" i="11"/>
  <c r="H15" i="11"/>
  <c r="H15" i="9"/>
  <c r="H10" i="9"/>
  <c r="H10" i="10"/>
  <c r="H15" i="10"/>
  <c r="H10" i="5" l="1"/>
  <c r="H15" i="5"/>
  <c r="H10" i="6"/>
  <c r="H15" i="6"/>
  <c r="H10" i="15"/>
  <c r="H14" i="15"/>
  <c r="H15" i="15"/>
  <c r="H14" i="14"/>
  <c r="H15" i="14"/>
  <c r="H10" i="14"/>
  <c r="H15" i="7"/>
  <c r="H10" i="7"/>
  <c r="H15" i="3"/>
  <c r="H10" i="3"/>
  <c r="G15" i="5"/>
  <c r="G10" i="5"/>
  <c r="H15" i="1"/>
  <c r="O17" i="15"/>
  <c r="K17" i="1" s="1"/>
  <c r="G15" i="15"/>
  <c r="F15" i="15"/>
  <c r="E15" i="15"/>
  <c r="D15" i="15"/>
  <c r="G10" i="15"/>
  <c r="F10" i="15"/>
  <c r="E10" i="15"/>
  <c r="D10" i="15"/>
  <c r="C10" i="15"/>
  <c r="O7" i="15"/>
  <c r="K7" i="1" s="1"/>
  <c r="O6" i="15"/>
  <c r="K6" i="1" s="1"/>
  <c r="O5" i="15"/>
  <c r="O10" i="15" s="1"/>
  <c r="B2" i="15"/>
  <c r="C14" i="15" s="1"/>
  <c r="O17" i="14"/>
  <c r="J17" i="1" s="1"/>
  <c r="G15" i="14"/>
  <c r="O15" i="14" s="1"/>
  <c r="J15" i="1" s="1"/>
  <c r="F15" i="14"/>
  <c r="E15" i="14"/>
  <c r="D15" i="14"/>
  <c r="G10" i="14"/>
  <c r="F10" i="14"/>
  <c r="E10" i="14"/>
  <c r="D10" i="14"/>
  <c r="C10" i="14"/>
  <c r="O7" i="14"/>
  <c r="J7" i="1" s="1"/>
  <c r="O6" i="14"/>
  <c r="J6" i="1" s="1"/>
  <c r="O5" i="14"/>
  <c r="O10" i="14" s="1"/>
  <c r="B2" i="14"/>
  <c r="C14" i="14" s="1"/>
  <c r="G10" i="7"/>
  <c r="G15" i="7"/>
  <c r="G15" i="10"/>
  <c r="G10" i="10"/>
  <c r="O15" i="15" l="1"/>
  <c r="K15" i="1" s="1"/>
  <c r="K5" i="1"/>
  <c r="K14" i="1" s="1"/>
  <c r="J5" i="1"/>
  <c r="J14" i="1" s="1"/>
  <c r="D14" i="14"/>
  <c r="E14" i="14"/>
  <c r="D14" i="15"/>
  <c r="E14" i="15"/>
  <c r="G14" i="15"/>
  <c r="O14" i="15"/>
  <c r="F14" i="15"/>
  <c r="G14" i="14"/>
  <c r="O14" i="14"/>
  <c r="F14" i="14"/>
  <c r="K10" i="1" l="1"/>
  <c r="J10" i="1"/>
  <c r="F15" i="9"/>
  <c r="G15" i="9"/>
  <c r="F10" i="9"/>
  <c r="G10" i="9"/>
  <c r="G15" i="8"/>
  <c r="G10" i="8"/>
  <c r="G15" i="11" l="1"/>
  <c r="G10" i="11"/>
  <c r="G15" i="6"/>
  <c r="G10" i="6"/>
  <c r="G15" i="3"/>
  <c r="G10" i="3"/>
  <c r="G15" i="4"/>
  <c r="G10" i="4"/>
  <c r="F10" i="4"/>
  <c r="F17" i="4"/>
  <c r="F10" i="10"/>
  <c r="F15" i="10"/>
  <c r="F15" i="6" l="1"/>
  <c r="F10" i="6"/>
  <c r="F15" i="11"/>
  <c r="F17" i="11"/>
  <c r="F10" i="11"/>
  <c r="F15" i="8"/>
  <c r="F10" i="8"/>
  <c r="F15" i="5" l="1"/>
  <c r="F10" i="5"/>
  <c r="F15" i="4"/>
  <c r="F15" i="7"/>
  <c r="F10" i="7"/>
  <c r="F15" i="3"/>
  <c r="F10" i="3"/>
  <c r="E15" i="5"/>
  <c r="E10" i="5"/>
  <c r="E15" i="7"/>
  <c r="E10" i="7"/>
  <c r="E15" i="3"/>
  <c r="E10" i="3"/>
  <c r="O17" i="4"/>
  <c r="D17" i="4"/>
  <c r="E17" i="4"/>
  <c r="C17" i="4"/>
  <c r="E15" i="4"/>
  <c r="E10" i="4"/>
  <c r="E15" i="10" l="1"/>
  <c r="E10" i="10"/>
  <c r="E15" i="6" l="1"/>
  <c r="E10" i="6"/>
  <c r="E15" i="8"/>
  <c r="E17" i="8"/>
  <c r="E10" i="8"/>
  <c r="D17" i="11" l="1"/>
  <c r="E17" i="11"/>
  <c r="C17" i="11"/>
  <c r="E15" i="11"/>
  <c r="E10" i="11"/>
  <c r="E15" i="9"/>
  <c r="E10" i="9"/>
  <c r="O15" i="11" l="1"/>
  <c r="D10" i="11" l="1"/>
  <c r="D15" i="11" l="1"/>
  <c r="M15" i="1" s="1"/>
  <c r="D15" i="10"/>
  <c r="O15" i="10" s="1"/>
  <c r="L15" i="1" s="1"/>
  <c r="D15" i="9"/>
  <c r="O15" i="9" s="1"/>
  <c r="D15" i="7"/>
  <c r="O15" i="7" s="1"/>
  <c r="I15" i="1" s="1"/>
  <c r="D15" i="8"/>
  <c r="O15" i="8" s="1"/>
  <c r="G15" i="1" s="1"/>
  <c r="D15" i="6"/>
  <c r="O15" i="6" s="1"/>
  <c r="F15" i="1" s="1"/>
  <c r="D15" i="5"/>
  <c r="O15" i="5" s="1"/>
  <c r="E15" i="1" s="1"/>
  <c r="D15" i="3"/>
  <c r="D15" i="4"/>
  <c r="O15" i="3"/>
  <c r="D15" i="1" s="1"/>
  <c r="D10" i="6"/>
  <c r="D10" i="3"/>
  <c r="C10" i="6"/>
  <c r="O15" i="4" l="1"/>
  <c r="C15" i="1" s="1"/>
  <c r="D17" i="8"/>
  <c r="C17" i="8"/>
  <c r="D10" i="8"/>
  <c r="O17" i="11" l="1"/>
  <c r="M17" i="1" s="1"/>
  <c r="O17" i="10"/>
  <c r="L17" i="1" s="1"/>
  <c r="O17" i="9"/>
  <c r="H17" i="1" s="1"/>
  <c r="O17" i="7"/>
  <c r="I17" i="1" s="1"/>
  <c r="O17" i="8"/>
  <c r="G17" i="1" s="1"/>
  <c r="O17" i="6"/>
  <c r="O17" i="5"/>
  <c r="F17" i="1" s="1"/>
  <c r="O17" i="3"/>
  <c r="E17" i="1" s="1"/>
  <c r="C17" i="1"/>
  <c r="D10" i="4"/>
  <c r="D17" i="1" l="1"/>
  <c r="D10" i="9"/>
  <c r="D10" i="7" l="1"/>
  <c r="D10" i="10"/>
  <c r="D10" i="5"/>
  <c r="B2" i="11"/>
  <c r="B2" i="10"/>
  <c r="H14" i="10" s="1"/>
  <c r="B2" i="9"/>
  <c r="H14" i="9" s="1"/>
  <c r="B2" i="7"/>
  <c r="B2" i="8"/>
  <c r="B2" i="6"/>
  <c r="B2" i="5"/>
  <c r="B2" i="4"/>
  <c r="O6" i="11"/>
  <c r="O10" i="11" s="1"/>
  <c r="O5" i="11"/>
  <c r="M5" i="1" s="1"/>
  <c r="O7" i="11"/>
  <c r="M7" i="1" s="1"/>
  <c r="C10" i="11"/>
  <c r="C10" i="10"/>
  <c r="O7" i="10"/>
  <c r="L7" i="1" s="1"/>
  <c r="O6" i="10"/>
  <c r="L6" i="1" s="1"/>
  <c r="O5" i="10"/>
  <c r="L5" i="1" s="1"/>
  <c r="C10" i="9"/>
  <c r="O7" i="9"/>
  <c r="H7" i="1" s="1"/>
  <c r="O5" i="9"/>
  <c r="H5" i="1" s="1"/>
  <c r="C10" i="7"/>
  <c r="O7" i="7"/>
  <c r="I7" i="1" s="1"/>
  <c r="O6" i="7"/>
  <c r="I6" i="1" s="1"/>
  <c r="O5" i="7"/>
  <c r="I5" i="1" s="1"/>
  <c r="C10" i="8"/>
  <c r="O7" i="8"/>
  <c r="G7" i="1" s="1"/>
  <c r="O6" i="8"/>
  <c r="O10" i="8" s="1"/>
  <c r="O5" i="8"/>
  <c r="G5" i="1" s="1"/>
  <c r="O7" i="6"/>
  <c r="F7" i="1" s="1"/>
  <c r="O6" i="6"/>
  <c r="F6" i="1" s="1"/>
  <c r="O5" i="6"/>
  <c r="F5" i="1" s="1"/>
  <c r="F10" i="1" s="1"/>
  <c r="C10" i="5"/>
  <c r="O7" i="5"/>
  <c r="E7" i="1" s="1"/>
  <c r="O6" i="5"/>
  <c r="E6" i="1" s="1"/>
  <c r="O5" i="5"/>
  <c r="E5" i="1" s="1"/>
  <c r="O7" i="3"/>
  <c r="D7" i="1" s="1"/>
  <c r="O6" i="3"/>
  <c r="D6" i="1" s="1"/>
  <c r="O5" i="3"/>
  <c r="D5" i="1" s="1"/>
  <c r="C10" i="3"/>
  <c r="C10" i="4"/>
  <c r="O7" i="4"/>
  <c r="C7" i="1" s="1"/>
  <c r="O6" i="4"/>
  <c r="O10" i="4" s="1"/>
  <c r="O5" i="4"/>
  <c r="C5" i="1" s="1"/>
  <c r="G14" i="8" l="1"/>
  <c r="H14" i="8"/>
  <c r="H14" i="4"/>
  <c r="G14" i="11"/>
  <c r="H14" i="11"/>
  <c r="G14" i="5"/>
  <c r="H14" i="5"/>
  <c r="G14" i="6"/>
  <c r="H14" i="6"/>
  <c r="H14" i="1"/>
  <c r="H10" i="1"/>
  <c r="G14" i="7"/>
  <c r="H14" i="7"/>
  <c r="G14" i="3"/>
  <c r="H14" i="3"/>
  <c r="I14" i="1"/>
  <c r="I10" i="1"/>
  <c r="F14" i="10"/>
  <c r="G14" i="10"/>
  <c r="E14" i="9"/>
  <c r="G14" i="9"/>
  <c r="F14" i="9"/>
  <c r="F14" i="4"/>
  <c r="G14" i="4"/>
  <c r="C14" i="7"/>
  <c r="E14" i="7"/>
  <c r="F14" i="7"/>
  <c r="D14" i="8"/>
  <c r="F14" i="8"/>
  <c r="E14" i="8"/>
  <c r="D14" i="10"/>
  <c r="E14" i="10"/>
  <c r="E14" i="4"/>
  <c r="E14" i="3"/>
  <c r="F14" i="3"/>
  <c r="F14" i="11"/>
  <c r="E14" i="11"/>
  <c r="F14" i="5"/>
  <c r="E14" i="5"/>
  <c r="F14" i="6"/>
  <c r="E14" i="6"/>
  <c r="O14" i="7"/>
  <c r="O14" i="5"/>
  <c r="O10" i="7"/>
  <c r="O14" i="3"/>
  <c r="C14" i="11"/>
  <c r="D14" i="11"/>
  <c r="M6" i="1"/>
  <c r="M10" i="1" s="1"/>
  <c r="O10" i="9"/>
  <c r="G6" i="1"/>
  <c r="G10" i="1" s="1"/>
  <c r="D14" i="5"/>
  <c r="D14" i="6"/>
  <c r="C14" i="6"/>
  <c r="D14" i="3"/>
  <c r="D14" i="7"/>
  <c r="O14" i="4"/>
  <c r="C14" i="4"/>
  <c r="D14" i="4"/>
  <c r="C14" i="3"/>
  <c r="O14" i="9"/>
  <c r="D14" i="9"/>
  <c r="O10" i="6"/>
  <c r="O14" i="8"/>
  <c r="C6" i="1"/>
  <c r="C14" i="1" s="1"/>
  <c r="O10" i="3"/>
  <c r="O14" i="10"/>
  <c r="O10" i="10"/>
  <c r="O10" i="5"/>
  <c r="O14" i="11"/>
  <c r="C14" i="10"/>
  <c r="C14" i="9"/>
  <c r="C14" i="8"/>
  <c r="O14" i="6"/>
  <c r="C14" i="5"/>
  <c r="C10" i="1" l="1"/>
  <c r="D14" i="1"/>
  <c r="E14" i="1"/>
  <c r="F14" i="1"/>
  <c r="G14" i="1"/>
  <c r="L14" i="1"/>
  <c r="M14" i="1"/>
  <c r="D10" i="1" l="1"/>
  <c r="E10" i="1"/>
  <c r="L10" i="1"/>
</calcChain>
</file>

<file path=xl/sharedStrings.xml><?xml version="1.0" encoding="utf-8"?>
<sst xmlns="http://schemas.openxmlformats.org/spreadsheetml/2006/main" count="297" uniqueCount="42">
  <si>
    <t>CP&amp;H</t>
  </si>
  <si>
    <t>MHS</t>
  </si>
  <si>
    <t>Masters</t>
  </si>
  <si>
    <t>Sales Solution Manager</t>
  </si>
  <si>
    <t>Remote Account Management (ISAM)</t>
  </si>
  <si>
    <t>Secondary Generics Manager</t>
  </si>
  <si>
    <t>MPB non-acute</t>
  </si>
  <si>
    <t>Business Development</t>
  </si>
  <si>
    <t>MPB acute</t>
  </si>
  <si>
    <t>Net Sales</t>
  </si>
  <si>
    <t>Gross Profit</t>
  </si>
  <si>
    <t>Accounts</t>
  </si>
  <si>
    <t>% to Goal</t>
  </si>
  <si>
    <t>GP Goal</t>
  </si>
  <si>
    <t>Rev Goal</t>
  </si>
  <si>
    <t>Total</t>
  </si>
  <si>
    <t>Pharma</t>
  </si>
  <si>
    <t>Qualified Leads</t>
  </si>
  <si>
    <t>Potential Revenue</t>
  </si>
  <si>
    <t>*qualified leads currently based on Q4 and extended for year</t>
  </si>
  <si>
    <t>Provider</t>
  </si>
  <si>
    <t>AOP</t>
  </si>
  <si>
    <t>Remote Sales (AM)</t>
  </si>
  <si>
    <t>Yrly Projected</t>
  </si>
  <si>
    <t>FY24 Months Reporting: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</si>
  <si>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</si>
  <si>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</si>
  <si>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</si>
  <si>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</si>
  <si>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</si>
  <si>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</si>
  <si>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</si>
  <si>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</si>
  <si>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</si>
  <si>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>January</t>
  </si>
  <si>
    <t>February</t>
  </si>
  <si>
    <t>FY24 Total</t>
  </si>
  <si>
    <t>MoM Growth</t>
  </si>
  <si>
    <t>re-baselined</t>
  </si>
  <si>
    <t>Remote Account Management (ISAM MHS 1)</t>
  </si>
  <si>
    <t>Remote Account Management (ISAM MHS 2)</t>
  </si>
  <si>
    <t>Remote Account Management (ISAM MHS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</si>
</sst>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64CCC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E0B63"/>
        <bgColor indexed="64"/>
      </patternFill>
    </fill>
    <fill>
      <patternFill patternType="solid">
        <fgColor rgb="FFA576B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A49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6">
    <xf numFmtId="0" fontId="0" fillId="0" borderId="0" xfId="0"/>
    <xf numFmtId="164" fontId="0" fillId="0" borderId="4" xfId="0" applyNumberFormat="1" applyBorder="1"/>
    <xf numFmtId="3" fontId="0" fillId="0" borderId="4" xfId="0" applyNumberFormat="1" applyBorder="1"/>
    <xf numFmtId="0" fontId="0" fillId="0" borderId="4" xfId="0" applyBorder="1"/>
    <xf numFmtId="3" fontId="0" fillId="0" borderId="0" xfId="0" applyNumberFormat="1"/>
    <xf numFmtId="165" fontId="0" fillId="0" borderId="0" xfId="0" applyNumberFormat="1"/>
    <xf numFmtId="9" fontId="0" fillId="0" borderId="4" xfId="0" applyNumberFormat="1" applyBorder="1"/>
    <xf numFmtId="164" fontId="0" fillId="0" borderId="4" xfId="0" applyNumberFormat="1" applyFill="1" applyBorder="1"/>
    <xf numFmtId="0" fontId="0" fillId="0" borderId="0" xfId="0" applyFill="1"/>
    <xf numFmtId="165" fontId="0" fillId="0" borderId="4" xfId="0" applyNumberFormat="1" applyFill="1" applyBorder="1"/>
    <xf numFmtId="0" fontId="2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2" fillId="0" borderId="0" xfId="0" applyFont="1" applyFill="1"/>
    <xf numFmtId="0" fontId="3" fillId="0" borderId="0" xfId="0" applyFont="1"/>
    <xf numFmtId="164" fontId="0" fillId="9" borderId="4" xfId="0" applyNumberFormat="1" applyFill="1" applyBorder="1"/>
    <xf numFmtId="164" fontId="6" fillId="10" borderId="4" xfId="0" applyNumberFormat="1" applyFont="1" applyFill="1" applyBorder="1"/>
    <xf numFmtId="0" fontId="5" fillId="2" borderId="4" xfId="0" applyFont="1" applyFill="1" applyBorder="1"/>
    <xf numFmtId="0" fontId="2" fillId="2" borderId="1" xfId="0" applyFont="1" applyFill="1" applyBorder="1"/>
    <xf numFmtId="0" fontId="4" fillId="3" borderId="4" xfId="0" applyFont="1" applyFill="1" applyBorder="1"/>
    <xf numFmtId="0" fontId="4" fillId="12" borderId="4" xfId="0" applyFont="1" applyFill="1" applyBorder="1"/>
    <xf numFmtId="164" fontId="4" fillId="12" borderId="4" xfId="0" applyNumberFormat="1" applyFont="1" applyFill="1" applyBorder="1"/>
    <xf numFmtId="0" fontId="4" fillId="4" borderId="4" xfId="0" applyFont="1" applyFill="1" applyBorder="1"/>
    <xf numFmtId="0" fontId="0" fillId="0" borderId="4" xfId="0" applyFill="1" applyBorder="1"/>
    <xf numFmtId="3" fontId="0" fillId="0" borderId="4" xfId="0" applyNumberFormat="1" applyFill="1" applyBorder="1"/>
    <xf numFmtId="164" fontId="0" fillId="0" borderId="0" xfId="0" applyNumberFormat="1"/>
    <xf numFmtId="164" fontId="0" fillId="10" borderId="4" xfId="0" applyNumberFormat="1" applyFill="1" applyBorder="1"/>
    <xf numFmtId="0" fontId="1" fillId="13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164" fontId="6" fillId="15" borderId="4" xfId="0" applyNumberFormat="1" applyFont="1" applyFill="1" applyBorder="1"/>
    <xf numFmtId="164" fontId="0" fillId="15" borderId="4" xfId="0" applyNumberFormat="1" applyFill="1" applyBorder="1"/>
    <xf numFmtId="165" fontId="0" fillId="10" borderId="4" xfId="0" applyNumberFormat="1" applyFill="1" applyBorder="1"/>
    <xf numFmtId="0" fontId="2" fillId="3" borderId="7" xfId="0" applyFont="1" applyFill="1" applyBorder="1" applyAlignment="1">
      <alignment horizontal="center" vertical="center" wrapText="1"/>
    </xf>
    <xf numFmtId="3" fontId="4" fillId="0" borderId="4" xfId="0" applyNumberFormat="1" applyFont="1" applyFill="1" applyBorder="1"/>
    <xf numFmtId="0" fontId="4" fillId="0" borderId="0" xfId="0" applyFont="1"/>
    <xf numFmtId="9" fontId="4" fillId="0" borderId="4" xfId="0" applyNumberFormat="1" applyFont="1" applyBorder="1"/>
    <xf numFmtId="164" fontId="4" fillId="0" borderId="4" xfId="0" applyNumberFormat="1" applyFont="1" applyFill="1" applyBorder="1"/>
    <xf numFmtId="164" fontId="4" fillId="10" borderId="4" xfId="0" applyNumberFormat="1" applyFont="1" applyFill="1" applyBorder="1"/>
    <xf numFmtId="164" fontId="4" fillId="0" borderId="4" xfId="0" applyNumberFormat="1" applyFont="1" applyBorder="1"/>
    <xf numFmtId="164" fontId="4" fillId="9" borderId="4" xfId="0" applyNumberFormat="1" applyFont="1" applyFill="1" applyBorder="1"/>
    <xf numFmtId="164" fontId="9" fillId="15" borderId="4" xfId="0" applyNumberFormat="1" applyFont="1" applyFill="1" applyBorder="1"/>
    <xf numFmtId="9" fontId="0" fillId="0" borderId="4" xfId="0" applyNumberFormat="1" applyFill="1" applyBorder="1"/>
    <xf numFmtId="164" fontId="0" fillId="0" borderId="0" xfId="0" applyNumberFormat="1" applyFill="1" applyBorder="1"/>
    <xf numFmtId="164" fontId="6" fillId="0" borderId="0" xfId="0" applyNumberFormat="1" applyFont="1" applyFill="1" applyBorder="1"/>
    <xf numFmtId="164" fontId="9" fillId="10" borderId="4" xfId="0" applyNumberFormat="1" applyFont="1" applyFill="1" applyBorder="1"/>
    <xf numFmtId="0" fontId="2" fillId="4" borderId="4" xfId="0" applyFont="1" applyFill="1" applyBorder="1" applyAlignment="1">
      <alignment horizontal="center" vertical="center" wrapText="1"/>
    </xf>
    <xf numFmtId="166" fontId="0" fillId="0" borderId="4" xfId="1" applyNumberFormat="1" applyFont="1" applyBorder="1"/>
    <xf numFmtId="0" fontId="1" fillId="16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A497"/>
      <color rgb="FFA576B7"/>
      <color rgb="FF4E0B63"/>
      <color rgb="FF64CC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05A8C"/>
      </a:dk2>
      <a:lt2>
        <a:srgbClr val="EF8200"/>
      </a:lt2>
      <a:accent1>
        <a:srgbClr val="143359"/>
      </a:accent1>
      <a:accent2>
        <a:srgbClr val="DEDBD1"/>
      </a:accent2>
      <a:accent3>
        <a:srgbClr val="00A497"/>
      </a:accent3>
      <a:accent4>
        <a:srgbClr val="71B2C9"/>
      </a:accent4>
      <a:accent5>
        <a:srgbClr val="FDBE87"/>
      </a:accent5>
      <a:accent6>
        <a:srgbClr val="8E9FB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54C6-C8E9-4060-AA7D-0675EA5AD05E}">
  <dimension ref="B1:N19"/>
  <sheetViews>
    <sheetView showGridLines="0" zoomScale="85" zoomScaleNormal="85" workbookViewId="0"/>
  </sheetViews>
  <sheetFormatPr defaultColWidth="16.5546875" defaultRowHeight="14.4" x14ac:dyDescent="0.3"/>
  <cols>
    <col min="1" max="1" width="5.109375" customWidth="1"/>
    <col min="2" max="2" width="13.33203125" customWidth="1"/>
    <col min="13" max="13" width="21.5546875" customWidth="1"/>
  </cols>
  <sheetData>
    <row r="1" spans="2:14" x14ac:dyDescent="0.3">
      <c r="B1" s="30" t="s">
        <v>24</v>
      </c>
      <c r="D1" s="5"/>
      <c r="F1" s="5"/>
      <c r="I1" s="26"/>
      <c r="J1" s="26"/>
      <c r="K1" s="26"/>
    </row>
    <row r="2" spans="2:14" x14ac:dyDescent="0.3">
      <c r="B2" s="31">
        <v>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2:14" ht="25.8" x14ac:dyDescent="0.5">
      <c r="C3" s="51" t="s">
        <v>0</v>
      </c>
      <c r="D3" s="52"/>
      <c r="E3" s="52"/>
      <c r="F3" s="53"/>
      <c r="G3" s="54" t="s">
        <v>1</v>
      </c>
      <c r="H3" s="55"/>
      <c r="I3" s="55"/>
      <c r="J3" s="55"/>
      <c r="K3" s="56"/>
      <c r="L3" s="50" t="s">
        <v>2</v>
      </c>
      <c r="M3" s="28" t="s">
        <v>20</v>
      </c>
    </row>
    <row r="4" spans="2:14" ht="46.8" x14ac:dyDescent="0.3">
      <c r="C4" s="10" t="s">
        <v>3</v>
      </c>
      <c r="D4" s="10" t="s">
        <v>4</v>
      </c>
      <c r="E4" s="10" t="s">
        <v>5</v>
      </c>
      <c r="F4" s="10" t="s">
        <v>6</v>
      </c>
      <c r="G4" s="11" t="s">
        <v>3</v>
      </c>
      <c r="H4" s="11" t="s">
        <v>8</v>
      </c>
      <c r="I4" s="11" t="s">
        <v>39</v>
      </c>
      <c r="J4" s="11" t="s">
        <v>40</v>
      </c>
      <c r="K4" s="11" t="s">
        <v>41</v>
      </c>
      <c r="L4" s="12" t="s">
        <v>2</v>
      </c>
      <c r="M4" s="29" t="s">
        <v>22</v>
      </c>
    </row>
    <row r="5" spans="2:14" ht="15.6" x14ac:dyDescent="0.3">
      <c r="B5" s="13" t="s">
        <v>9</v>
      </c>
      <c r="C5" s="1">
        <f>'Sales Solutions (CP&amp;H)'!O5</f>
        <v>24093423.959499992</v>
      </c>
      <c r="D5" s="1">
        <f>'ISAM (CP&amp;H)'!O5</f>
        <v>643633743.44000006</v>
      </c>
      <c r="E5" s="1">
        <f>'Secondary (CP&amp;H)'!O5</f>
        <v>13248923.050000001</v>
      </c>
      <c r="F5" s="7">
        <f>'MPB non-acute (CP&amp;H)'!O5</f>
        <v>639838035.72000003</v>
      </c>
      <c r="G5" s="9">
        <f>'Sales Solutions (MHS)'!O5</f>
        <v>7299663.7500000019</v>
      </c>
      <c r="H5" s="9">
        <f>'MPB acute (MHS)'!O5</f>
        <v>309964475.47975606</v>
      </c>
      <c r="I5" s="1">
        <f>'ISAM MHS 1 (0761, 7995.96.97)'!O5</f>
        <v>294485676.94999999</v>
      </c>
      <c r="J5" s="1">
        <f>'ISAM MHS 2 (0761, 7891, 7892)'!O5</f>
        <v>534837296.38</v>
      </c>
      <c r="K5" s="1">
        <f>'ISAM MHS 3 (7992, 7994, 7998)'!O5</f>
        <v>746415930.17000008</v>
      </c>
      <c r="L5" s="1">
        <f>Masters!O5</f>
        <v>126020164</v>
      </c>
      <c r="M5" s="1">
        <f>Provider!O5</f>
        <v>1447781918.21</v>
      </c>
      <c r="N5" s="5"/>
    </row>
    <row r="6" spans="2:14" ht="15.6" x14ac:dyDescent="0.3">
      <c r="B6" s="13" t="s">
        <v>10</v>
      </c>
      <c r="C6" s="1">
        <f>'Sales Solutions (CP&amp;H)'!O6</f>
        <v>7668421.8255366869</v>
      </c>
      <c r="D6" s="1">
        <f>'ISAM (CP&amp;H)'!O6</f>
        <v>20682601.289999999</v>
      </c>
      <c r="E6" s="1">
        <f>'Secondary (CP&amp;H)'!O6</f>
        <v>4351312.1100000003</v>
      </c>
      <c r="F6" s="7">
        <f>'MPB non-acute (CP&amp;H)'!O6</f>
        <v>19217401.799999997</v>
      </c>
      <c r="G6" s="9">
        <f>'Sales Solutions (MHS)'!O6</f>
        <v>832432.45190040814</v>
      </c>
      <c r="H6" s="16"/>
      <c r="I6" s="1">
        <f>'ISAM MHS 1 (0761, 7995.96.97)'!O6</f>
        <v>24840146.140000001</v>
      </c>
      <c r="J6" s="1">
        <f>'ISAM MHS 2 (0761, 7891, 7892)'!O6</f>
        <v>16810924.82</v>
      </c>
      <c r="K6" s="1">
        <f>'ISAM MHS 3 (7992, 7994, 7998)'!O6</f>
        <v>44987055.850000001</v>
      </c>
      <c r="L6" s="1">
        <f>Masters!O6</f>
        <v>39101715.229999967</v>
      </c>
      <c r="M6" s="1">
        <f>Provider!O6</f>
        <v>42764455.913692251</v>
      </c>
      <c r="N6" s="26"/>
    </row>
    <row r="7" spans="2:14" ht="15.6" x14ac:dyDescent="0.3">
      <c r="B7" s="13" t="s">
        <v>11</v>
      </c>
      <c r="C7" s="25">
        <f>'Sales Solutions (CP&amp;H)'!O7</f>
        <v>5132.8571428571431</v>
      </c>
      <c r="D7" s="25">
        <f>'ISAM (CP&amp;H)'!O7</f>
        <v>1112.5714285714287</v>
      </c>
      <c r="E7" s="25">
        <f>'Secondary (CP&amp;H)'!O7</f>
        <v>247.28571428571428</v>
      </c>
      <c r="F7" s="25">
        <f>'MPB non-acute (CP&amp;H)'!O7</f>
        <v>1398.4285714285713</v>
      </c>
      <c r="G7" s="25">
        <f>'Sales Solutions (MHS)'!O7</f>
        <v>660</v>
      </c>
      <c r="H7" s="25">
        <f>'MPB acute (MHS)'!O7</f>
        <v>470</v>
      </c>
      <c r="I7" s="25">
        <f>'ISAM MHS 1 (0761, 7995.96.97)'!O7</f>
        <v>1734.2857142857142</v>
      </c>
      <c r="J7" s="25">
        <f>'ISAM MHS 2 (0761, 7891, 7892)'!O7</f>
        <v>613.28571428571433</v>
      </c>
      <c r="K7" s="25">
        <f>'ISAM MHS 3 (7992, 7994, 7998)'!O7</f>
        <v>5489.4285714285716</v>
      </c>
      <c r="L7" s="25">
        <f>Masters!O7</f>
        <v>4735.8571428571431</v>
      </c>
      <c r="M7" s="25">
        <f>Provider!O7</f>
        <v>1416</v>
      </c>
    </row>
    <row r="8" spans="2:14" ht="15.6" x14ac:dyDescent="0.3">
      <c r="B8" s="14"/>
      <c r="C8" s="4"/>
      <c r="E8" s="4"/>
      <c r="G8" s="8"/>
      <c r="H8" s="8"/>
      <c r="L8" s="4"/>
      <c r="M8" s="4"/>
    </row>
    <row r="9" spans="2:14" ht="15.6" x14ac:dyDescent="0.3">
      <c r="B9" s="15"/>
      <c r="D9" s="5"/>
    </row>
    <row r="10" spans="2:14" ht="15.6" x14ac:dyDescent="0.3">
      <c r="B10" s="13" t="s">
        <v>12</v>
      </c>
      <c r="C10" s="6">
        <f>IFERROR(IF(C11="",C5/C12,C6/C11),"")</f>
        <v>0.76684218255366865</v>
      </c>
      <c r="D10" s="6">
        <f>IFERROR(IF(D11="",D5/#REF!,D6/D11),"")</f>
        <v>0.645318893664239</v>
      </c>
      <c r="E10" s="6">
        <f t="shared" ref="E10:M10" si="0">IFERROR(IF(E11="",E5/E12,E6/E11),"")</f>
        <v>0.58017494800000002</v>
      </c>
      <c r="F10" s="6">
        <f>IFERROR(IF(F11="",F5/F12,F6/F11),"")</f>
        <v>0.71570250080536912</v>
      </c>
      <c r="G10" s="6">
        <f>IFERROR(IF(G11="",G5/G12,G6/G11),"")</f>
        <v>0.41621622595020408</v>
      </c>
      <c r="H10" s="6">
        <f t="shared" ref="H10" si="1">IFERROR(IF(H11="",H5/H12,H6/H11),"")</f>
        <v>2.6269231135989233</v>
      </c>
      <c r="I10" s="6">
        <f>IFERROR(IF(I11="",I5/I12,I6/I11),"")</f>
        <v>0.83178940955596159</v>
      </c>
      <c r="J10" s="6">
        <f>IFERROR(IF(J11="",J5/J12,J6/J11),"")</f>
        <v>1.5106744870310307</v>
      </c>
      <c r="K10" s="6">
        <f>IFERROR(IF(K11="",K5/K12,K6/K11),"")</f>
        <v>2.1082888385932694</v>
      </c>
      <c r="L10" s="6">
        <f t="shared" si="0"/>
        <v>0.54521066363469017</v>
      </c>
      <c r="M10" s="6">
        <f t="shared" si="0"/>
        <v>0.59789961763292432</v>
      </c>
    </row>
    <row r="11" spans="2:14" ht="15.6" x14ac:dyDescent="0.3">
      <c r="B11" s="13" t="s">
        <v>13</v>
      </c>
      <c r="C11" s="7">
        <v>10000000</v>
      </c>
      <c r="D11" s="7">
        <v>32050202.610000145</v>
      </c>
      <c r="E11" s="7">
        <v>7500000</v>
      </c>
      <c r="F11" s="16"/>
      <c r="G11" s="1">
        <v>2000000</v>
      </c>
      <c r="H11" s="16"/>
      <c r="I11" s="16"/>
      <c r="J11" s="16"/>
      <c r="K11" s="16"/>
      <c r="L11" s="1">
        <v>71718544.478432015</v>
      </c>
      <c r="M11" s="1">
        <v>71524474.431002468</v>
      </c>
    </row>
    <row r="12" spans="2:14" ht="15.6" x14ac:dyDescent="0.3">
      <c r="B12" s="18" t="s">
        <v>14</v>
      </c>
      <c r="C12" s="27"/>
      <c r="D12" s="27"/>
      <c r="E12" s="27"/>
      <c r="F12" s="27">
        <v>894000000</v>
      </c>
      <c r="G12" s="27"/>
      <c r="H12" s="27">
        <v>117995259.88223544</v>
      </c>
      <c r="I12" s="17">
        <v>354038742.94000304</v>
      </c>
      <c r="J12" s="17">
        <v>354038742.94000304</v>
      </c>
      <c r="K12" s="17">
        <v>354038742.94000304</v>
      </c>
      <c r="L12" s="17">
        <v>234381361.26514089</v>
      </c>
      <c r="M12" s="17">
        <v>2377486196.8447895</v>
      </c>
    </row>
    <row r="13" spans="2:14" x14ac:dyDescent="0.3">
      <c r="F13" s="26"/>
    </row>
    <row r="14" spans="2:14" x14ac:dyDescent="0.3">
      <c r="B14" s="3" t="s">
        <v>23</v>
      </c>
      <c r="C14" s="6">
        <f>IF(C11="",(((C5/$B$2)*12)/C12),((C6/$B$2)*12)/C11)</f>
        <v>1.314586598663432</v>
      </c>
      <c r="D14" s="6">
        <f t="shared" ref="D14:M14" si="2">IF(D11="",(((D5/$B$2)*12)/D12),((D6/$B$2)*12)/D11)</f>
        <v>1.1062609605672669</v>
      </c>
      <c r="E14" s="6">
        <f t="shared" si="2"/>
        <v>0.9945856251428572</v>
      </c>
      <c r="F14" s="6">
        <f t="shared" si="2"/>
        <v>1.2269185728092045</v>
      </c>
      <c r="G14" s="6">
        <f t="shared" si="2"/>
        <v>0.71351353020034991</v>
      </c>
      <c r="H14" s="6">
        <f t="shared" ref="H14" si="3">IF(H11="",(((H5/$B$2)*12)/H12),((H6/$B$2)*12)/H11)</f>
        <v>4.5032967661695826</v>
      </c>
      <c r="I14" s="6">
        <f t="shared" ref="I14:J14" si="4">IF(I11="",(((I5/$B$2)*12)/I12),((I6/$B$2)*12)/I11)</f>
        <v>1.4259247020959342</v>
      </c>
      <c r="J14" s="6">
        <f t="shared" si="4"/>
        <v>2.5897276920531955</v>
      </c>
      <c r="K14" s="6">
        <f t="shared" ref="K14" si="5">IF(K11="",(((K5/$B$2)*12)/K12),((K6/$B$2)*12)/K11)</f>
        <v>3.6142094375884617</v>
      </c>
      <c r="L14" s="6">
        <f t="shared" si="2"/>
        <v>0.93464685194518327</v>
      </c>
      <c r="M14" s="6">
        <f t="shared" si="2"/>
        <v>1.0249707730850133</v>
      </c>
    </row>
    <row r="15" spans="2:14" x14ac:dyDescent="0.3">
      <c r="B15" s="3" t="s">
        <v>37</v>
      </c>
      <c r="C15" s="44">
        <f>'Sales Solutions (CP&amp;H)'!O15</f>
        <v>0.12318575518958332</v>
      </c>
      <c r="D15" s="44">
        <f>'ISAM (CP&amp;H)'!O15</f>
        <v>5.2285974141715118E-2</v>
      </c>
      <c r="E15" s="44">
        <f>'Secondary (CP&amp;H)'!O15</f>
        <v>-0.20322537191651105</v>
      </c>
      <c r="F15" s="44">
        <f>'MPB non-acute (CP&amp;H)'!O15</f>
        <v>0.24760187175185053</v>
      </c>
      <c r="G15" s="44">
        <f>'Sales Solutions (MHS)'!O15</f>
        <v>0.46342050180148558</v>
      </c>
      <c r="H15" s="44">
        <f>'MPB acute (MHS)'!N15</f>
        <v>0</v>
      </c>
      <c r="I15" s="44">
        <f>'ISAM MHS 1 (0761, 7995.96.97)'!O15</f>
        <v>1.9300676288878462E-2</v>
      </c>
      <c r="J15" s="44">
        <f>'ISAM MHS 2 (0761, 7891, 7892)'!O15</f>
        <v>-2.3061323650980417E-2</v>
      </c>
      <c r="K15" s="44">
        <f>'ISAM MHS 3 (7992, 7994, 7998)'!O15</f>
        <v>1.7962202574460684</v>
      </c>
      <c r="L15" s="44">
        <f>Masters!O15</f>
        <v>1.171330333293507E-2</v>
      </c>
      <c r="M15" s="44">
        <f>Provider!O15</f>
        <v>9.2022063077131414E-2</v>
      </c>
    </row>
    <row r="17" spans="2:13" x14ac:dyDescent="0.3">
      <c r="B17" s="3" t="s">
        <v>21</v>
      </c>
      <c r="C17" s="27">
        <f>'Sales Solutions (CP&amp;H)'!O17</f>
        <v>7668421.8255366869</v>
      </c>
      <c r="D17" s="1">
        <f>'ISAM (CP&amp;H)'!O17</f>
        <v>14805811.3685</v>
      </c>
      <c r="E17" s="27">
        <f>'ISAM (CP&amp;H)'!O17</f>
        <v>14805811.3685</v>
      </c>
      <c r="F17" s="1">
        <f>'Secondary (CP&amp;H)'!O17</f>
        <v>4373331.1100000003</v>
      </c>
      <c r="G17" s="34">
        <f>'Sales Solutions (MHS)'!O17</f>
        <v>832432.45190040814</v>
      </c>
      <c r="H17" s="34">
        <f>'MPB acute (MHS)'!O17</f>
        <v>0</v>
      </c>
      <c r="I17" s="1">
        <f>'ISAM MHS 1 (0761, 7995.96.97)'!O17</f>
        <v>20981822.656400003</v>
      </c>
      <c r="J17" s="1">
        <f>'ISAM MHS 2 (0761, 7891, 7892)'!O17</f>
        <v>14318179.7718</v>
      </c>
      <c r="K17" s="1">
        <f>'ISAM MHS 3 (7992, 7994, 7998)'!O17</f>
        <v>44774487.822500005</v>
      </c>
      <c r="L17" s="1">
        <f>Masters!O17</f>
        <v>21886048.209999967</v>
      </c>
      <c r="M17" s="1">
        <f>Provider!O17</f>
        <v>43313056.454528198</v>
      </c>
    </row>
    <row r="18" spans="2:13" x14ac:dyDescent="0.3">
      <c r="C18" s="5"/>
    </row>
    <row r="19" spans="2:13" x14ac:dyDescent="0.3">
      <c r="L19" s="5"/>
    </row>
  </sheetData>
  <mergeCells count="2">
    <mergeCell ref="C3:F3"/>
    <mergeCell ref="G3:K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8A85-C500-4969-9273-056EF8BDDDB6}">
  <dimension ref="B1:O23"/>
  <sheetViews>
    <sheetView showGridLines="0" zoomScale="80" zoomScaleNormal="80" workbookViewId="0"/>
  </sheetViews>
  <sheetFormatPr defaultColWidth="16.5546875" defaultRowHeight="14.4" x14ac:dyDescent="0.3"/>
  <cols>
    <col min="1" max="1" width="5.109375" customWidth="1"/>
    <col min="2" max="2" width="21.88671875" bestFit="1" customWidth="1"/>
    <col min="3" max="15" width="12.21875" bestFit="1" customWidth="1"/>
  </cols>
  <sheetData>
    <row r="1" spans="2:15" x14ac:dyDescent="0.3">
      <c r="B1" s="30" t="s">
        <v>24</v>
      </c>
      <c r="D1" s="5"/>
      <c r="F1" s="5"/>
      <c r="I1" s="26"/>
    </row>
    <row r="2" spans="2:15" x14ac:dyDescent="0.3">
      <c r="B2" s="31">
        <f>'FY24 (totals)'!B2</f>
        <v>7</v>
      </c>
      <c r="C2" s="8"/>
      <c r="D2" s="8"/>
      <c r="E2" s="8"/>
      <c r="F2" s="8"/>
      <c r="G2" s="8"/>
      <c r="H2" s="8"/>
      <c r="I2" s="8"/>
      <c r="J2" s="8"/>
      <c r="K2" s="8"/>
    </row>
    <row r="3" spans="2:15" ht="25.8" x14ac:dyDescent="0.5">
      <c r="C3" s="54" t="s">
        <v>8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</row>
    <row r="4" spans="2:15" ht="15.6" x14ac:dyDescent="0.3">
      <c r="C4" s="11" t="s">
        <v>25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32</v>
      </c>
      <c r="J4" s="11" t="s">
        <v>31</v>
      </c>
      <c r="K4" s="11" t="s">
        <v>33</v>
      </c>
      <c r="L4" s="11" t="s">
        <v>34</v>
      </c>
      <c r="M4" s="11" t="s">
        <v>35</v>
      </c>
      <c r="N4" s="11" t="s">
        <v>26</v>
      </c>
      <c r="O4" s="48" t="s">
        <v>36</v>
      </c>
    </row>
    <row r="5" spans="2:15" ht="15.6" x14ac:dyDescent="0.3">
      <c r="B5" s="13" t="s">
        <v>9</v>
      </c>
      <c r="C5" s="7">
        <v>27781218.888082337</v>
      </c>
      <c r="D5" s="1">
        <v>46111182.39867571</v>
      </c>
      <c r="E5" s="1">
        <v>52179412.740408488</v>
      </c>
      <c r="F5" s="1">
        <v>48435541.016759366</v>
      </c>
      <c r="G5" s="1">
        <v>52274025.178917095</v>
      </c>
      <c r="H5" s="1">
        <v>35267226.342070699</v>
      </c>
      <c r="I5" s="1">
        <v>47915868.91484239</v>
      </c>
      <c r="J5" s="1"/>
      <c r="K5" s="1"/>
      <c r="L5" s="1"/>
      <c r="M5" s="1"/>
      <c r="N5" s="1"/>
      <c r="O5" s="41">
        <f>SUM(C5:N5)</f>
        <v>309964475.47975606</v>
      </c>
    </row>
    <row r="6" spans="2:15" ht="15.6" x14ac:dyDescent="0.3">
      <c r="B6" s="13" t="s">
        <v>10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2:15" ht="15.6" x14ac:dyDescent="0.3">
      <c r="B7" s="13" t="s">
        <v>11</v>
      </c>
      <c r="C7" s="24">
        <v>470</v>
      </c>
      <c r="D7" s="24">
        <v>470</v>
      </c>
      <c r="E7" s="24">
        <v>470</v>
      </c>
      <c r="F7" s="24">
        <v>470</v>
      </c>
      <c r="G7" s="24">
        <v>470</v>
      </c>
      <c r="H7" s="24">
        <v>470</v>
      </c>
      <c r="I7" s="24">
        <v>470</v>
      </c>
      <c r="J7" s="2"/>
      <c r="K7" s="2"/>
      <c r="L7" s="2"/>
      <c r="M7" s="2"/>
      <c r="N7" s="2"/>
      <c r="O7" s="36">
        <f>AVERAGE(C7:N7)</f>
        <v>470</v>
      </c>
    </row>
    <row r="8" spans="2:15" ht="15.6" x14ac:dyDescent="0.3">
      <c r="B8" s="14"/>
      <c r="O8" s="37"/>
    </row>
    <row r="9" spans="2:15" ht="15.6" x14ac:dyDescent="0.3">
      <c r="B9" s="1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37"/>
    </row>
    <row r="10" spans="2:15" ht="15.6" x14ac:dyDescent="0.3">
      <c r="B10" s="13" t="s">
        <v>12</v>
      </c>
      <c r="C10" s="6">
        <f t="shared" ref="C10:I10" si="0">IFERROR(IF(C11="",C5/C12,C6/C11),"")</f>
        <v>0.2354435162548838</v>
      </c>
      <c r="D10" s="6">
        <f t="shared" si="0"/>
        <v>0.39078843035471711</v>
      </c>
      <c r="E10" s="6">
        <f t="shared" si="0"/>
        <v>0.4422161770946213</v>
      </c>
      <c r="F10" s="6">
        <f t="shared" si="0"/>
        <v>0.41048717605351442</v>
      </c>
      <c r="G10" s="6">
        <f t="shared" si="0"/>
        <v>0.44301800963097093</v>
      </c>
      <c r="H10" s="6">
        <f t="shared" si="0"/>
        <v>0.2988868059383824</v>
      </c>
      <c r="I10" s="6">
        <f t="shared" si="0"/>
        <v>0.40608299827183375</v>
      </c>
      <c r="J10" s="6"/>
      <c r="K10" s="6"/>
      <c r="L10" s="6"/>
      <c r="M10" s="6"/>
      <c r="N10" s="6"/>
      <c r="O10" s="38">
        <f t="shared" ref="O10" si="1">IFERROR(IF(O11="",O5/O12,O6/O11),"")</f>
        <v>2.6269231135989233</v>
      </c>
    </row>
    <row r="11" spans="2:15" ht="15.6" x14ac:dyDescent="0.3">
      <c r="B11" s="13" t="s">
        <v>13</v>
      </c>
      <c r="C11" s="16"/>
      <c r="D11" s="16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42"/>
    </row>
    <row r="12" spans="2:15" ht="15.6" x14ac:dyDescent="0.3">
      <c r="B12" s="18" t="s">
        <v>14</v>
      </c>
      <c r="C12" s="17">
        <v>117995259.88223544</v>
      </c>
      <c r="D12" s="17">
        <v>117995259.88223544</v>
      </c>
      <c r="E12" s="17">
        <v>117995259.88223544</v>
      </c>
      <c r="F12" s="17">
        <v>117995259.88223544</v>
      </c>
      <c r="G12" s="17">
        <v>117995259.88223544</v>
      </c>
      <c r="H12" s="17">
        <v>117995259.88223544</v>
      </c>
      <c r="I12" s="17">
        <v>117995259.88223544</v>
      </c>
      <c r="J12" s="17">
        <v>117995259.88223544</v>
      </c>
      <c r="K12" s="17">
        <v>117995259.88223544</v>
      </c>
      <c r="L12" s="17">
        <v>117995259.88223544</v>
      </c>
      <c r="M12" s="17">
        <v>117995259.88223544</v>
      </c>
      <c r="N12" s="17">
        <v>117995259.88223544</v>
      </c>
      <c r="O12" s="47">
        <v>117995259.88223544</v>
      </c>
    </row>
    <row r="13" spans="2:15" x14ac:dyDescent="0.3">
      <c r="O13" s="37"/>
    </row>
    <row r="14" spans="2:15" x14ac:dyDescent="0.3">
      <c r="B14" s="3" t="s">
        <v>23</v>
      </c>
      <c r="C14" s="6">
        <f t="shared" ref="C14:D14" si="2">IF(C11="",(((C5/$B$2)*12)/C12),((C6/$B$2)*12)/C11)</f>
        <v>0.40361745643694363</v>
      </c>
      <c r="D14" s="6">
        <f t="shared" si="2"/>
        <v>0.66992302346522936</v>
      </c>
      <c r="E14" s="6">
        <f t="shared" ref="E14:G14" si="3">IF(E11="",(((E5/$B$2)*12)/E12),((E6/$B$2)*12)/E11)</f>
        <v>0.75808487501935085</v>
      </c>
      <c r="F14" s="6">
        <f t="shared" si="3"/>
        <v>0.7036923018060246</v>
      </c>
      <c r="G14" s="6">
        <f t="shared" si="3"/>
        <v>0.75945944508166441</v>
      </c>
      <c r="H14" s="6">
        <f t="shared" ref="H14:I14" si="4">IF(H11="",(((H5/$B$2)*12)/H12),((H6/$B$2)*12)/H11)</f>
        <v>0.51237738160865542</v>
      </c>
      <c r="I14" s="6">
        <f t="shared" si="4"/>
        <v>0.69614228275171497</v>
      </c>
      <c r="J14" s="6"/>
      <c r="K14" s="6"/>
      <c r="L14" s="6"/>
      <c r="M14" s="6"/>
      <c r="N14" s="6"/>
      <c r="O14" s="38">
        <f t="shared" ref="O14" si="5">IF(O11="",(((O5/$B$2)*12)/O12),((O6/$B$2)*12)/O11)</f>
        <v>4.5032967661695826</v>
      </c>
    </row>
    <row r="15" spans="2:15" x14ac:dyDescent="0.3">
      <c r="B15" s="3" t="s">
        <v>37</v>
      </c>
      <c r="C15" s="6"/>
      <c r="D15" s="6">
        <f>IF(D6&lt;&gt;"",((D6-C6)/C6),((D5-C5)/C5))</f>
        <v>0.65979695075425981</v>
      </c>
      <c r="E15" s="6">
        <f>IF(E6&lt;&gt;"",((E6-D6)/D6),((E5-D5)/D5))</f>
        <v>0.1315999726328218</v>
      </c>
      <c r="F15" s="6">
        <f t="shared" ref="F15:I15" si="6">IF(F6&lt;&gt;"",((F6-E6)/E6),((F5-E5)/E5))</f>
        <v>-7.1749978143196197E-2</v>
      </c>
      <c r="G15" s="6">
        <f t="shared" si="6"/>
        <v>7.9249329760341908E-2</v>
      </c>
      <c r="H15" s="6">
        <f t="shared" si="6"/>
        <v>-0.32533937799198781</v>
      </c>
      <c r="I15" s="6">
        <f t="shared" si="6"/>
        <v>0.35865147006706827</v>
      </c>
      <c r="J15" s="6"/>
      <c r="K15" s="6"/>
      <c r="L15" s="6"/>
      <c r="M15" s="6"/>
      <c r="N15" s="6"/>
      <c r="O15" s="38">
        <f>IF(N15&lt;&gt;"",N15,IF(M15&lt;&gt;"",M15,IF(L15&lt;&gt;"",L15,IF(K15&lt;&gt;"",K15,IF(J15&lt;&gt;"",J15,IF(I15&lt;&gt;"",I15,IF(H15&lt;&gt;"",H15,IF(G15&lt;&gt;"",G15,IF(F15&lt;&gt;"",F15,IF(E15&lt;&gt;"",E15,IF(D15&lt;&gt;"",D15,C15)))))))))))</f>
        <v>0.35865147006706827</v>
      </c>
    </row>
    <row r="16" spans="2:15" x14ac:dyDescent="0.3">
      <c r="O16" s="37"/>
    </row>
    <row r="17" spans="2:15" x14ac:dyDescent="0.3">
      <c r="B17" s="3" t="s">
        <v>21</v>
      </c>
      <c r="C17" s="27"/>
      <c r="D17" s="27"/>
      <c r="E17" s="27"/>
      <c r="F17" s="27"/>
      <c r="G17" s="27"/>
      <c r="H17" s="27"/>
      <c r="I17" s="27"/>
      <c r="J17" s="1"/>
      <c r="K17" s="1"/>
      <c r="L17" s="1"/>
      <c r="M17" s="1"/>
      <c r="N17" s="1"/>
      <c r="O17" s="40">
        <f>SUM(C17:N17)</f>
        <v>0</v>
      </c>
    </row>
    <row r="18" spans="2:15" x14ac:dyDescent="0.3">
      <c r="C18" s="5"/>
    </row>
    <row r="19" spans="2:15" x14ac:dyDescent="0.3">
      <c r="J19" s="5"/>
    </row>
    <row r="23" spans="2:15" x14ac:dyDescent="0.3">
      <c r="C23" s="5"/>
    </row>
  </sheetData>
  <mergeCells count="1">
    <mergeCell ref="C3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6202-BAD1-49A7-9812-B1638192C55C}">
  <dimension ref="B1:O19"/>
  <sheetViews>
    <sheetView showGridLines="0" zoomScale="80" zoomScaleNormal="80" workbookViewId="0"/>
  </sheetViews>
  <sheetFormatPr defaultColWidth="16.5546875" defaultRowHeight="14.4" x14ac:dyDescent="0.3"/>
  <cols>
    <col min="1" max="1" width="5.109375" customWidth="1"/>
    <col min="2" max="2" width="21.88671875" bestFit="1" customWidth="1"/>
    <col min="3" max="15" width="12.21875" bestFit="1" customWidth="1"/>
  </cols>
  <sheetData>
    <row r="1" spans="2:15" x14ac:dyDescent="0.3">
      <c r="B1" s="30" t="s">
        <v>24</v>
      </c>
      <c r="D1" s="5"/>
      <c r="F1" s="5"/>
      <c r="I1" s="26"/>
    </row>
    <row r="2" spans="2:15" x14ac:dyDescent="0.3">
      <c r="B2" s="31">
        <f>'FY24 (totals)'!B2</f>
        <v>7</v>
      </c>
      <c r="C2" s="8"/>
      <c r="D2" s="8"/>
      <c r="E2" s="8"/>
      <c r="F2" s="8"/>
      <c r="G2" s="8"/>
      <c r="H2" s="8"/>
      <c r="I2" s="8"/>
      <c r="J2" s="8"/>
      <c r="K2" s="8"/>
    </row>
    <row r="3" spans="2:15" ht="25.8" x14ac:dyDescent="0.5">
      <c r="C3" s="59" t="s">
        <v>2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ht="15.6" x14ac:dyDescent="0.3">
      <c r="C4" s="12" t="s">
        <v>25</v>
      </c>
      <c r="D4" s="12" t="s">
        <v>26</v>
      </c>
      <c r="E4" s="12" t="s">
        <v>27</v>
      </c>
      <c r="F4" s="12" t="s">
        <v>28</v>
      </c>
      <c r="G4" s="12" t="s">
        <v>29</v>
      </c>
      <c r="H4" s="12" t="s">
        <v>30</v>
      </c>
      <c r="I4" s="12" t="s">
        <v>32</v>
      </c>
      <c r="J4" s="12" t="s">
        <v>31</v>
      </c>
      <c r="K4" s="12" t="s">
        <v>33</v>
      </c>
      <c r="L4" s="12" t="s">
        <v>34</v>
      </c>
      <c r="M4" s="12" t="s">
        <v>35</v>
      </c>
      <c r="N4" s="12" t="s">
        <v>26</v>
      </c>
      <c r="O4" s="12" t="s">
        <v>36</v>
      </c>
    </row>
    <row r="5" spans="2:15" ht="15.6" x14ac:dyDescent="0.3">
      <c r="B5" s="13" t="s">
        <v>9</v>
      </c>
      <c r="C5" s="1">
        <v>17204851.000000004</v>
      </c>
      <c r="D5" s="1">
        <v>18327545</v>
      </c>
      <c r="E5" s="1">
        <v>19492219</v>
      </c>
      <c r="F5" s="1">
        <v>18011302.999999996</v>
      </c>
      <c r="G5" s="1">
        <v>19728801</v>
      </c>
      <c r="H5" s="1">
        <v>15619657.000000002</v>
      </c>
      <c r="I5" s="1">
        <v>17635788</v>
      </c>
      <c r="J5" s="1"/>
      <c r="K5" s="1"/>
      <c r="L5" s="1"/>
      <c r="M5" s="1"/>
      <c r="N5" s="1"/>
      <c r="O5" s="41">
        <f>SUM(C5:N5)</f>
        <v>126020164</v>
      </c>
    </row>
    <row r="6" spans="2:15" ht="15.6" x14ac:dyDescent="0.3">
      <c r="B6" s="13" t="s">
        <v>10</v>
      </c>
      <c r="C6" s="7">
        <v>5293444.739999989</v>
      </c>
      <c r="D6" s="7">
        <v>5835115.3800000045</v>
      </c>
      <c r="E6" s="1">
        <v>5399193.329999987</v>
      </c>
      <c r="F6" s="1">
        <v>5169860.660000002</v>
      </c>
      <c r="G6" s="1">
        <v>6450651.3599999901</v>
      </c>
      <c r="H6" s="1">
        <v>5444836.3699999927</v>
      </c>
      <c r="I6" s="1">
        <v>5508613.3899999997</v>
      </c>
      <c r="J6" s="1"/>
      <c r="K6" s="1"/>
      <c r="L6" s="1"/>
      <c r="M6" s="1"/>
      <c r="N6" s="1"/>
      <c r="O6" s="41">
        <f t="shared" ref="O6" si="0">SUM(C6:N6)</f>
        <v>39101715.229999967</v>
      </c>
    </row>
    <row r="7" spans="2:15" ht="15.6" x14ac:dyDescent="0.3">
      <c r="B7" s="13" t="s">
        <v>11</v>
      </c>
      <c r="C7" s="25">
        <v>4657</v>
      </c>
      <c r="D7" s="25">
        <v>4749</v>
      </c>
      <c r="E7" s="25">
        <v>4749</v>
      </c>
      <c r="F7" s="25">
        <v>4749</v>
      </c>
      <c r="G7" s="25">
        <v>4749</v>
      </c>
      <c r="H7" s="25">
        <v>4749</v>
      </c>
      <c r="I7" s="25">
        <v>4749</v>
      </c>
      <c r="J7" s="2"/>
      <c r="K7" s="2"/>
      <c r="L7" s="2"/>
      <c r="M7" s="2"/>
      <c r="N7" s="2"/>
      <c r="O7" s="36">
        <f>AVERAGE(C7:N7)</f>
        <v>4735.8571428571431</v>
      </c>
    </row>
    <row r="8" spans="2:15" ht="15.6" x14ac:dyDescent="0.3">
      <c r="B8" s="14"/>
      <c r="C8" s="4"/>
      <c r="O8" s="37"/>
    </row>
    <row r="9" spans="2:15" ht="15.6" x14ac:dyDescent="0.3">
      <c r="B9" s="1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37"/>
    </row>
    <row r="10" spans="2:15" ht="15.6" x14ac:dyDescent="0.3">
      <c r="B10" s="13" t="s">
        <v>12</v>
      </c>
      <c r="C10" s="6">
        <f t="shared" ref="C10:D10" si="1">IFERROR(IF(C11="",C5/C12,C6/C11),"")</f>
        <v>7.3808591327336429E-2</v>
      </c>
      <c r="D10" s="6">
        <f t="shared" si="1"/>
        <v>8.1361319062391232E-2</v>
      </c>
      <c r="E10" s="6">
        <f>IFERROR(IF(E11="",E5/E12,E6/E11),"")</f>
        <v>7.5283085696527086E-2</v>
      </c>
      <c r="F10" s="6">
        <f>IFERROR(IF(F11="",F5/F12,F6/F11),"")</f>
        <v>7.2085409674686574E-2</v>
      </c>
      <c r="G10" s="6">
        <f>IFERROR(IF(G11="",G5/G12,G6/G11),"")</f>
        <v>8.9943980415552086E-2</v>
      </c>
      <c r="H10" s="6">
        <f>IFERROR(IF(H11="",H5/H12,H6/H11),"")</f>
        <v>7.5919504635756002E-2</v>
      </c>
      <c r="I10" s="6">
        <f>IFERROR(IF(I11="",I5/I12,I6/I11),"")</f>
        <v>7.6808772822440793E-2</v>
      </c>
      <c r="J10" s="6"/>
      <c r="K10" s="6"/>
      <c r="L10" s="6"/>
      <c r="M10" s="6"/>
      <c r="N10" s="6"/>
      <c r="O10" s="38">
        <f>IFERROR(IF(O11="",O5/O12,O6/O11),"")</f>
        <v>0.54521066363469017</v>
      </c>
    </row>
    <row r="11" spans="2:15" ht="15.6" x14ac:dyDescent="0.3">
      <c r="B11" s="13" t="s">
        <v>13</v>
      </c>
      <c r="C11" s="1">
        <v>71718544.478432015</v>
      </c>
      <c r="D11" s="1">
        <v>71718544.478432015</v>
      </c>
      <c r="E11" s="1">
        <v>71718544.478432015</v>
      </c>
      <c r="F11" s="1">
        <v>71718544.478432015</v>
      </c>
      <c r="G11" s="1">
        <v>71718544.478432015</v>
      </c>
      <c r="H11" s="1">
        <v>71718544.478432015</v>
      </c>
      <c r="I11" s="1">
        <v>71718544.478432015</v>
      </c>
      <c r="J11" s="1">
        <v>71718544.478432015</v>
      </c>
      <c r="K11" s="1">
        <v>71718544.478432015</v>
      </c>
      <c r="L11" s="1">
        <v>71718544.478432015</v>
      </c>
      <c r="M11" s="1">
        <v>71718544.478432015</v>
      </c>
      <c r="N11" s="1">
        <v>71718544.478432015</v>
      </c>
      <c r="O11" s="41">
        <v>71718544.478432015</v>
      </c>
    </row>
    <row r="12" spans="2:15" ht="15.6" x14ac:dyDescent="0.3">
      <c r="B12" s="18" t="s">
        <v>14</v>
      </c>
      <c r="C12" s="17">
        <v>234381361.26514089</v>
      </c>
      <c r="D12" s="17">
        <v>234381361.26514089</v>
      </c>
      <c r="E12" s="17">
        <v>234381361.26514089</v>
      </c>
      <c r="F12" s="17">
        <v>234381361.26514089</v>
      </c>
      <c r="G12" s="17">
        <v>234381361.26514089</v>
      </c>
      <c r="H12" s="17">
        <v>234381361.26514089</v>
      </c>
      <c r="I12" s="17">
        <v>234381361.26514089</v>
      </c>
      <c r="J12" s="17">
        <v>234381361.26514089</v>
      </c>
      <c r="K12" s="17">
        <v>234381361.26514089</v>
      </c>
      <c r="L12" s="17">
        <v>234381361.26514089</v>
      </c>
      <c r="M12" s="17">
        <v>234381361.26514089</v>
      </c>
      <c r="N12" s="17">
        <v>234381361.26514089</v>
      </c>
      <c r="O12" s="47">
        <v>234381361.26514089</v>
      </c>
    </row>
    <row r="13" spans="2:15" x14ac:dyDescent="0.3">
      <c r="O13" s="37"/>
    </row>
    <row r="14" spans="2:15" x14ac:dyDescent="0.3">
      <c r="B14" s="3" t="s">
        <v>23</v>
      </c>
      <c r="C14" s="6">
        <f t="shared" ref="C14:D14" si="2">IF(C11="",(((C5/$B$2)*12)/C12),((C6/$B$2)*12)/C11)</f>
        <v>0.12652901370400532</v>
      </c>
      <c r="D14" s="6">
        <f t="shared" si="2"/>
        <v>0.13947654696409925</v>
      </c>
      <c r="E14" s="6">
        <f t="shared" ref="E14:F14" si="3">IF(E11="",(((E5/$B$2)*12)/E12),((E6/$B$2)*12)/E11)</f>
        <v>0.12905671833690358</v>
      </c>
      <c r="F14" s="6">
        <f t="shared" si="3"/>
        <v>0.12357498801374842</v>
      </c>
      <c r="G14" s="6">
        <f t="shared" ref="G14:H14" si="4">IF(G11="",(((G5/$B$2)*12)/G12),((G6/$B$2)*12)/G11)</f>
        <v>0.15418968071237502</v>
      </c>
      <c r="H14" s="6">
        <f t="shared" si="4"/>
        <v>0.13014772223272461</v>
      </c>
      <c r="I14" s="6">
        <f t="shared" ref="I14" si="5">IF(I11="",(((I5/$B$2)*12)/I12),((I6/$B$2)*12)/I11)</f>
        <v>0.13167218198132705</v>
      </c>
      <c r="J14" s="6"/>
      <c r="K14" s="6"/>
      <c r="L14" s="6"/>
      <c r="M14" s="6"/>
      <c r="N14" s="6"/>
      <c r="O14" s="38">
        <f>IF(O11="",(((O5/$B$2)*12)/O12),((O6/$B$2)*12)/O11)</f>
        <v>0.93464685194518327</v>
      </c>
    </row>
    <row r="15" spans="2:15" x14ac:dyDescent="0.3">
      <c r="B15" s="3" t="s">
        <v>37</v>
      </c>
      <c r="C15" s="6"/>
      <c r="D15" s="6">
        <f t="shared" ref="D15:I15" si="6">IF(D6&lt;&gt;"",((D6-C6)/C6),((D5-C5)/C5))</f>
        <v>0.10232857177234207</v>
      </c>
      <c r="E15" s="6">
        <f t="shared" si="6"/>
        <v>-7.4706671867046645E-2</v>
      </c>
      <c r="F15" s="6">
        <f t="shared" si="6"/>
        <v>-4.2475358073533843E-2</v>
      </c>
      <c r="G15" s="6">
        <f t="shared" si="6"/>
        <v>0.24774182211711437</v>
      </c>
      <c r="H15" s="6">
        <f t="shared" si="6"/>
        <v>-0.15592456232202867</v>
      </c>
      <c r="I15" s="6">
        <f t="shared" si="6"/>
        <v>1.171330333293507E-2</v>
      </c>
      <c r="J15" s="6"/>
      <c r="K15" s="6"/>
      <c r="L15" s="6"/>
      <c r="M15" s="6"/>
      <c r="N15" s="6"/>
      <c r="O15" s="38">
        <f>IF(N15&lt;&gt;"",N15,IF(M15&lt;&gt;"",M15,IF(L15&lt;&gt;"",L15,IF(K15&lt;&gt;"",K15,IF(J15&lt;&gt;"",J15,IF(I15&lt;&gt;"",I15,IF(H15&lt;&gt;"",H15,IF(G15&lt;&gt;"",G15,IF(F15&lt;&gt;"",F15,IF(E15&lt;&gt;"",E15,IF(D15&lt;&gt;"",D15,C15)))))))))))</f>
        <v>1.171330333293507E-2</v>
      </c>
    </row>
    <row r="17" spans="2:15" x14ac:dyDescent="0.3">
      <c r="B17" s="3" t="s">
        <v>21</v>
      </c>
      <c r="C17" s="7">
        <v>3056430.739999989</v>
      </c>
      <c r="D17" s="49">
        <v>3530213.3800000045</v>
      </c>
      <c r="E17" s="1">
        <v>2545516.329999987</v>
      </c>
      <c r="F17" s="1">
        <v>2853996.2800000021</v>
      </c>
      <c r="G17" s="1">
        <v>4318518.7199999904</v>
      </c>
      <c r="H17" s="1">
        <v>2259727.3699999927</v>
      </c>
      <c r="I17" s="1">
        <v>3321645.3899999997</v>
      </c>
      <c r="J17" s="1"/>
      <c r="K17" s="1"/>
      <c r="L17" s="1"/>
      <c r="M17" s="1"/>
      <c r="N17" s="1"/>
      <c r="O17" s="40">
        <f>SUM(C17:N17)</f>
        <v>21886048.209999967</v>
      </c>
    </row>
    <row r="18" spans="2:15" x14ac:dyDescent="0.3">
      <c r="C18" s="5"/>
    </row>
    <row r="19" spans="2:15" x14ac:dyDescent="0.3">
      <c r="J19" s="5"/>
    </row>
  </sheetData>
  <mergeCells count="1">
    <mergeCell ref="C3:O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AADE-1FDE-4B67-89FF-306213B10908}">
  <dimension ref="B1:P19"/>
  <sheetViews>
    <sheetView showGridLines="0" zoomScale="80" zoomScaleNormal="80" workbookViewId="0"/>
  </sheetViews>
  <sheetFormatPr defaultColWidth="16.5546875" defaultRowHeight="14.4" x14ac:dyDescent="0.3"/>
  <cols>
    <col min="1" max="1" width="5.109375" customWidth="1"/>
    <col min="2" max="2" width="21.6640625" bestFit="1" customWidth="1"/>
    <col min="3" max="14" width="13.6640625" bestFit="1" customWidth="1"/>
    <col min="15" max="15" width="14.109375" bestFit="1" customWidth="1"/>
  </cols>
  <sheetData>
    <row r="1" spans="2:16" x14ac:dyDescent="0.3">
      <c r="B1" s="30" t="s">
        <v>24</v>
      </c>
      <c r="D1" s="5"/>
      <c r="F1" s="5"/>
      <c r="I1" s="26"/>
    </row>
    <row r="2" spans="2:16" x14ac:dyDescent="0.3">
      <c r="B2" s="31">
        <f>'FY24 (totals)'!B2</f>
        <v>7</v>
      </c>
      <c r="C2" s="8"/>
      <c r="D2" s="8"/>
      <c r="E2" s="8"/>
      <c r="F2" s="8"/>
      <c r="G2" s="8"/>
      <c r="H2" s="8"/>
      <c r="I2" s="8"/>
      <c r="J2" s="8"/>
      <c r="K2" s="8"/>
    </row>
    <row r="3" spans="2:16" ht="25.8" x14ac:dyDescent="0.5">
      <c r="C3" s="62" t="s">
        <v>22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</row>
    <row r="4" spans="2:16" ht="15.6" x14ac:dyDescent="0.3">
      <c r="C4" s="29" t="s">
        <v>25</v>
      </c>
      <c r="D4" s="29" t="s">
        <v>26</v>
      </c>
      <c r="E4" s="29" t="s">
        <v>27</v>
      </c>
      <c r="F4" s="29" t="s">
        <v>28</v>
      </c>
      <c r="G4" s="29" t="s">
        <v>29</v>
      </c>
      <c r="H4" s="29" t="s">
        <v>30</v>
      </c>
      <c r="I4" s="29" t="s">
        <v>32</v>
      </c>
      <c r="J4" s="29" t="s">
        <v>31</v>
      </c>
      <c r="K4" s="29" t="s">
        <v>33</v>
      </c>
      <c r="L4" s="29" t="s">
        <v>34</v>
      </c>
      <c r="M4" s="29" t="s">
        <v>35</v>
      </c>
      <c r="N4" s="29" t="s">
        <v>26</v>
      </c>
      <c r="O4" s="29" t="s">
        <v>36</v>
      </c>
    </row>
    <row r="5" spans="2:16" ht="15.6" x14ac:dyDescent="0.3">
      <c r="B5" s="13" t="s">
        <v>9</v>
      </c>
      <c r="C5" s="1">
        <v>186203526.11000001</v>
      </c>
      <c r="D5" s="1">
        <v>218503695.81</v>
      </c>
      <c r="E5" s="1">
        <v>217579543.15000001</v>
      </c>
      <c r="F5" s="1">
        <v>191651208.62</v>
      </c>
      <c r="G5" s="1">
        <v>216798652.18000001</v>
      </c>
      <c r="H5" s="1">
        <v>195164835.59999999</v>
      </c>
      <c r="I5" s="1">
        <v>221880456.73999998</v>
      </c>
      <c r="J5" s="1"/>
      <c r="K5" s="1"/>
      <c r="L5" s="1"/>
      <c r="M5" s="1"/>
      <c r="N5" s="1"/>
      <c r="O5" s="41">
        <f>SUM(C5:N5)</f>
        <v>1447781918.21</v>
      </c>
    </row>
    <row r="6" spans="2:16" ht="15.6" x14ac:dyDescent="0.3">
      <c r="B6" s="13" t="s">
        <v>10</v>
      </c>
      <c r="C6" s="7">
        <v>5415580.0499999998</v>
      </c>
      <c r="D6" s="1">
        <v>6775055.8600000003</v>
      </c>
      <c r="E6" s="1">
        <v>6555435.7000000002</v>
      </c>
      <c r="F6" s="1">
        <v>5619006.2199999997</v>
      </c>
      <c r="G6" s="1">
        <v>6321773.2992125498</v>
      </c>
      <c r="H6" s="1">
        <v>5773172.7583765974</v>
      </c>
      <c r="I6" s="1">
        <v>6304432.0261031054</v>
      </c>
      <c r="J6" s="1"/>
      <c r="K6" s="1"/>
      <c r="L6" s="1"/>
      <c r="M6" s="1"/>
      <c r="N6" s="1"/>
      <c r="O6" s="41">
        <f>SUM(C6:N6)</f>
        <v>42764455.913692251</v>
      </c>
    </row>
    <row r="7" spans="2:16" ht="15.6" x14ac:dyDescent="0.3">
      <c r="B7" s="13" t="s">
        <v>11</v>
      </c>
      <c r="C7" s="25">
        <v>1416</v>
      </c>
      <c r="D7" s="25">
        <v>1416</v>
      </c>
      <c r="E7" s="25">
        <v>1416</v>
      </c>
      <c r="F7" s="25">
        <v>1416</v>
      </c>
      <c r="G7" s="25">
        <v>1416</v>
      </c>
      <c r="H7" s="25">
        <v>1416</v>
      </c>
      <c r="I7" s="25">
        <v>1416</v>
      </c>
      <c r="J7" s="2"/>
      <c r="K7" s="2"/>
      <c r="L7" s="2"/>
      <c r="M7" s="2"/>
      <c r="N7" s="2"/>
      <c r="O7" s="36">
        <f>AVERAGE(C7:N7)</f>
        <v>1416</v>
      </c>
    </row>
    <row r="8" spans="2:16" ht="15.6" x14ac:dyDescent="0.3">
      <c r="B8" s="14"/>
      <c r="C8" s="4"/>
      <c r="O8" s="37"/>
    </row>
    <row r="9" spans="2:16" ht="15.6" x14ac:dyDescent="0.3">
      <c r="B9" s="1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37"/>
    </row>
    <row r="10" spans="2:16" ht="15.6" x14ac:dyDescent="0.3">
      <c r="B10" s="13" t="s">
        <v>12</v>
      </c>
      <c r="C10" s="6">
        <f t="shared" ref="C10:D10" si="0">IFERROR(IF(C11="",C5/C12,C6/C11),"")</f>
        <v>7.5716460597333696E-2</v>
      </c>
      <c r="D10" s="6">
        <f t="shared" si="0"/>
        <v>9.4723602150138059E-2</v>
      </c>
      <c r="E10" s="6">
        <f>IFERROR(IF(E11="",E5/E12,E6/E11),"")</f>
        <v>9.1653042572495014E-2</v>
      </c>
      <c r="F10" s="6">
        <f>IFERROR(IF(F11="",F5/F12,F6/F11),"")</f>
        <v>7.8560608305070279E-2</v>
      </c>
      <c r="G10" s="6">
        <f>IFERROR(IF(G11="",G5/G12,G6/G11),"")</f>
        <v>8.838615522174828E-2</v>
      </c>
      <c r="H10" s="6">
        <f>IFERROR(IF(H11="",H5/H12,H6/H11),"")</f>
        <v>8.0716045861277952E-2</v>
      </c>
      <c r="I10" s="6">
        <f>IFERROR(IF(I11="",I5/I12,I6/I11),"")</f>
        <v>8.8143702924861109E-2</v>
      </c>
      <c r="J10" s="6"/>
      <c r="K10" s="6"/>
      <c r="L10" s="6"/>
      <c r="M10" s="6"/>
      <c r="N10" s="6"/>
      <c r="O10" s="38">
        <f t="shared" ref="O10" si="1">IFERROR(IF(O11="",O5/O12,O6/O11),"")</f>
        <v>0.59789961763292432</v>
      </c>
    </row>
    <row r="11" spans="2:16" ht="15.6" x14ac:dyDescent="0.3">
      <c r="B11" s="13" t="s">
        <v>13</v>
      </c>
      <c r="C11" s="1">
        <v>71524474.431002468</v>
      </c>
      <c r="D11" s="1">
        <v>71524474.431002468</v>
      </c>
      <c r="E11" s="1">
        <v>71524474.431002468</v>
      </c>
      <c r="F11" s="1">
        <v>71524474.431002468</v>
      </c>
      <c r="G11" s="1">
        <v>71524474.431002468</v>
      </c>
      <c r="H11" s="1">
        <v>71524474.431002468</v>
      </c>
      <c r="I11" s="1">
        <v>71524474.431002468</v>
      </c>
      <c r="J11" s="1">
        <v>71524474.431002468</v>
      </c>
      <c r="K11" s="1">
        <v>71524474.431002468</v>
      </c>
      <c r="L11" s="1">
        <v>71524474.431002468</v>
      </c>
      <c r="M11" s="1">
        <v>71524474.431002468</v>
      </c>
      <c r="N11" s="1">
        <v>71524474.431002468</v>
      </c>
      <c r="O11" s="41">
        <v>71524474.431002468</v>
      </c>
      <c r="P11" s="45"/>
    </row>
    <row r="12" spans="2:16" ht="15.6" x14ac:dyDescent="0.3">
      <c r="B12" s="18" t="s">
        <v>14</v>
      </c>
      <c r="C12" s="17">
        <v>2377486196.8447895</v>
      </c>
      <c r="D12" s="17">
        <v>2377486196.8447895</v>
      </c>
      <c r="E12" s="17">
        <v>2377486196.8447895</v>
      </c>
      <c r="F12" s="17">
        <v>2377486196.8447895</v>
      </c>
      <c r="G12" s="17">
        <v>2377486196.8447895</v>
      </c>
      <c r="H12" s="17">
        <v>2377486196.8447895</v>
      </c>
      <c r="I12" s="17">
        <v>2377486196.8447895</v>
      </c>
      <c r="J12" s="17">
        <v>2377486196.8447895</v>
      </c>
      <c r="K12" s="17">
        <v>2377486196.8447895</v>
      </c>
      <c r="L12" s="17">
        <v>2377486196.8447895</v>
      </c>
      <c r="M12" s="17">
        <v>2377486196.8447895</v>
      </c>
      <c r="N12" s="17">
        <v>2377486196.8447895</v>
      </c>
      <c r="O12" s="47">
        <v>2377486196.8447895</v>
      </c>
      <c r="P12" s="46"/>
    </row>
    <row r="13" spans="2:16" x14ac:dyDescent="0.3">
      <c r="O13" s="37"/>
    </row>
    <row r="14" spans="2:16" x14ac:dyDescent="0.3">
      <c r="B14" s="3" t="s">
        <v>23</v>
      </c>
      <c r="C14" s="6">
        <f t="shared" ref="C14:D14" si="2">IF(C11="",(((C5/$B$2)*12)/C12),((C6/$B$2)*12)/C11)</f>
        <v>0.12979964673828634</v>
      </c>
      <c r="D14" s="6">
        <f t="shared" si="2"/>
        <v>0.16238331797166525</v>
      </c>
      <c r="E14" s="6">
        <f t="shared" ref="E14:F14" si="3">IF(E11="",(((E5/$B$2)*12)/E12),((E6/$B$2)*12)/E11)</f>
        <v>0.15711950155284859</v>
      </c>
      <c r="F14" s="6">
        <f t="shared" si="3"/>
        <v>0.13467532852297762</v>
      </c>
      <c r="G14" s="6">
        <f t="shared" ref="G14:H14" si="4">IF(G11="",(((G5/$B$2)*12)/G12),((G6/$B$2)*12)/G11)</f>
        <v>0.15151912323728275</v>
      </c>
      <c r="H14" s="6">
        <f t="shared" si="4"/>
        <v>0.13837036433361935</v>
      </c>
      <c r="I14" s="6">
        <f t="shared" ref="I14" si="5">IF(I11="",(((I5/$B$2)*12)/I12),((I6/$B$2)*12)/I11)</f>
        <v>0.15110349072833335</v>
      </c>
      <c r="J14" s="6"/>
      <c r="K14" s="6"/>
      <c r="L14" s="6"/>
      <c r="M14" s="6"/>
      <c r="N14" s="6"/>
      <c r="O14" s="38">
        <f t="shared" ref="O14" si="6">IF(O11="",(((O5/$B$2)*12)/O12),((O6/$B$2)*12)/O11)</f>
        <v>1.0249707730850133</v>
      </c>
    </row>
    <row r="15" spans="2:16" x14ac:dyDescent="0.3">
      <c r="B15" s="3" t="s">
        <v>37</v>
      </c>
      <c r="C15" s="6"/>
      <c r="D15" s="6">
        <f t="shared" ref="D15:I15" si="7">IF(D6&lt;&gt;"",((D6-C6)/C6),((D5-C5)/C5))</f>
        <v>0.25103050780313008</v>
      </c>
      <c r="E15" s="6">
        <f t="shared" si="7"/>
        <v>-3.2415992508141499E-2</v>
      </c>
      <c r="F15" s="6">
        <f t="shared" si="7"/>
        <v>-0.14284778660860031</v>
      </c>
      <c r="G15" s="6">
        <f t="shared" si="7"/>
        <v>0.12506963895344292</v>
      </c>
      <c r="H15" s="6">
        <f t="shared" si="7"/>
        <v>-8.6779533980487239E-2</v>
      </c>
      <c r="I15" s="6">
        <f t="shared" si="7"/>
        <v>9.2022063077131414E-2</v>
      </c>
      <c r="J15" s="6"/>
      <c r="K15" s="6"/>
      <c r="L15" s="6"/>
      <c r="M15" s="6"/>
      <c r="N15" s="6"/>
      <c r="O15" s="38">
        <f>IF(N15&lt;&gt;"",N15,IF(M15&lt;&gt;"",M15,IF(L15&lt;&gt;"",L15,IF(K15&lt;&gt;"",K15,IF(J15&lt;&gt;"",J15,IF(I15&lt;&gt;"",I15,IF(H15&lt;&gt;"",H15,IF(G15&lt;&gt;"",G15,IF(F15&lt;&gt;"",F15,IF(E15&lt;&gt;"",E15,IF(D15&lt;&gt;"",D15,C15)))))))))))</f>
        <v>9.2022063077131414E-2</v>
      </c>
    </row>
    <row r="17" spans="2:15" x14ac:dyDescent="0.3">
      <c r="B17" s="3" t="s">
        <v>21</v>
      </c>
      <c r="C17" s="34">
        <f>C6</f>
        <v>5415580.0499999998</v>
      </c>
      <c r="D17" s="34">
        <f t="shared" ref="D17:F17" si="8">D6</f>
        <v>6775055.8600000003</v>
      </c>
      <c r="E17" s="34">
        <f t="shared" si="8"/>
        <v>6555435.7000000002</v>
      </c>
      <c r="F17" s="34">
        <f t="shared" si="8"/>
        <v>5619006.2199999997</v>
      </c>
      <c r="G17" s="34">
        <v>6321773.2992125498</v>
      </c>
      <c r="H17" s="1">
        <v>6321773.2992125498</v>
      </c>
      <c r="I17" s="1">
        <v>6304432.0261031054</v>
      </c>
      <c r="J17" s="1"/>
      <c r="K17" s="1"/>
      <c r="L17" s="1"/>
      <c r="M17" s="1"/>
      <c r="N17" s="1"/>
      <c r="O17" s="40">
        <f>SUM(C17:N17)</f>
        <v>43313056.454528198</v>
      </c>
    </row>
    <row r="18" spans="2:15" x14ac:dyDescent="0.3">
      <c r="C18" s="5"/>
    </row>
    <row r="19" spans="2:15" x14ac:dyDescent="0.3">
      <c r="E19" t="s">
        <v>38</v>
      </c>
      <c r="J19" s="5"/>
    </row>
  </sheetData>
  <mergeCells count="1">
    <mergeCell ref="C3:O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D92C-F75D-4912-9073-CDDE05BDDBE3}">
  <dimension ref="B3:E8"/>
  <sheetViews>
    <sheetView showGridLines="0" workbookViewId="0"/>
  </sheetViews>
  <sheetFormatPr defaultRowHeight="14.4" x14ac:dyDescent="0.3"/>
  <cols>
    <col min="2" max="2" width="17.6640625" bestFit="1" customWidth="1"/>
    <col min="3" max="3" width="12.21875" bestFit="1" customWidth="1"/>
    <col min="4" max="5" width="14.33203125" bestFit="1" customWidth="1"/>
  </cols>
  <sheetData>
    <row r="3" spans="2:5" ht="31.05" customHeight="1" x14ac:dyDescent="0.3">
      <c r="C3" s="65" t="s">
        <v>7</v>
      </c>
      <c r="D3" s="65"/>
      <c r="E3" s="65"/>
    </row>
    <row r="4" spans="2:5" x14ac:dyDescent="0.3">
      <c r="C4" s="20" t="s">
        <v>2</v>
      </c>
      <c r="D4" s="20" t="s">
        <v>16</v>
      </c>
      <c r="E4" s="23" t="s">
        <v>15</v>
      </c>
    </row>
    <row r="5" spans="2:5" ht="15.6" x14ac:dyDescent="0.3">
      <c r="B5" s="19" t="s">
        <v>17</v>
      </c>
      <c r="C5" s="3">
        <v>72</v>
      </c>
      <c r="D5" s="3">
        <v>64</v>
      </c>
      <c r="E5" s="21">
        <v>136</v>
      </c>
    </row>
    <row r="6" spans="2:5" ht="15.6" x14ac:dyDescent="0.3">
      <c r="B6" s="19" t="s">
        <v>18</v>
      </c>
      <c r="C6" s="1">
        <v>1220000</v>
      </c>
      <c r="D6" s="1">
        <v>286400000</v>
      </c>
      <c r="E6" s="22">
        <v>287620000</v>
      </c>
    </row>
    <row r="8" spans="2:5" x14ac:dyDescent="0.3">
      <c r="B8" t="s">
        <v>19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2604-3E01-444F-A15A-3E851111E5AC}">
  <dimension ref="B1:O25"/>
  <sheetViews>
    <sheetView showGridLines="0" tabSelected="1" zoomScale="80" zoomScaleNormal="80" workbookViewId="0">
      <selection activeCell="C10" sqref="C10"/>
    </sheetView>
  </sheetViews>
  <sheetFormatPr defaultColWidth="16.5546875" defaultRowHeight="14.4" x14ac:dyDescent="0.3"/>
  <cols>
    <col min="1" max="1" width="5.109375" customWidth="1"/>
    <col min="2" max="2" width="21.88671875" bestFit="1" customWidth="1"/>
    <col min="3" max="6" width="11.109375" bestFit="1" customWidth="1"/>
    <col min="7" max="7" width="12.77734375" bestFit="1" customWidth="1"/>
    <col min="8" max="14" width="11.109375" bestFit="1" customWidth="1"/>
    <col min="15" max="15" width="11.33203125" bestFit="1" customWidth="1"/>
  </cols>
  <sheetData>
    <row r="1" spans="2:15" x14ac:dyDescent="0.3">
      <c r="B1" s="30" t="s">
        <v>24</v>
      </c>
      <c r="D1" s="5"/>
      <c r="F1" s="5"/>
    </row>
    <row r="2" spans="2:15" x14ac:dyDescent="0.3">
      <c r="B2" s="31">
        <f>'FY24 (totals)'!B2</f>
        <v>7</v>
      </c>
      <c r="C2" s="8"/>
      <c r="D2" s="8"/>
      <c r="E2" s="8"/>
      <c r="F2" s="8"/>
    </row>
    <row r="3" spans="2:15" ht="25.8" x14ac:dyDescent="0.5">
      <c r="C3" s="57" t="s">
        <v>3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2:15" ht="15.6" x14ac:dyDescent="0.3">
      <c r="C4" s="10" t="s">
        <v>25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32</v>
      </c>
      <c r="J4" s="10" t="s">
        <v>31</v>
      </c>
      <c r="K4" s="10" t="s">
        <v>33</v>
      </c>
      <c r="L4" s="10" t="s">
        <v>34</v>
      </c>
      <c r="M4" s="10" t="s">
        <v>35</v>
      </c>
      <c r="N4" s="10" t="s">
        <v>26</v>
      </c>
      <c r="O4" s="35" t="s">
        <v>36</v>
      </c>
    </row>
    <row r="5" spans="2:15" ht="15.6" x14ac:dyDescent="0.3">
      <c r="B5" s="13" t="s">
        <v>9</v>
      </c>
      <c r="C5" s="1">
        <v>3274553.0637999992</v>
      </c>
      <c r="D5" s="1">
        <v>3488321.383200001</v>
      </c>
      <c r="E5" s="1">
        <v>4168355.9406999974</v>
      </c>
      <c r="F5" s="1">
        <v>3359958.8780999994</v>
      </c>
      <c r="G5" s="1">
        <v>2953628.9646000005</v>
      </c>
      <c r="H5" s="1">
        <v>3409779.3273999947</v>
      </c>
      <c r="I5" s="1">
        <v>3438826.4016999966</v>
      </c>
      <c r="J5" s="1"/>
      <c r="K5" s="1"/>
      <c r="L5" s="1"/>
      <c r="M5" s="1"/>
      <c r="N5" s="1"/>
      <c r="O5" s="41">
        <f>SUM(C5:N5)</f>
        <v>24093423.959499992</v>
      </c>
    </row>
    <row r="6" spans="2:15" ht="15.6" x14ac:dyDescent="0.3">
      <c r="B6" s="13" t="s">
        <v>10</v>
      </c>
      <c r="C6" s="1">
        <v>918773.12123800069</v>
      </c>
      <c r="D6" s="1">
        <v>1105951.1536029999</v>
      </c>
      <c r="E6" s="1">
        <v>1285318.8914100006</v>
      </c>
      <c r="F6" s="1">
        <v>999710.84522999986</v>
      </c>
      <c r="G6" s="1">
        <v>1342634.8540592543</v>
      </c>
      <c r="H6" s="1">
        <v>949532.0675870002</v>
      </c>
      <c r="I6" s="1">
        <v>1066500.8924094313</v>
      </c>
      <c r="J6" s="1"/>
      <c r="K6" s="1"/>
      <c r="L6" s="1"/>
      <c r="M6" s="1"/>
      <c r="N6" s="1"/>
      <c r="O6" s="41">
        <f t="shared" ref="O6" si="0">SUM(C6:N6)</f>
        <v>7668421.8255366869</v>
      </c>
    </row>
    <row r="7" spans="2:15" ht="15.6" x14ac:dyDescent="0.3">
      <c r="B7" s="13" t="s">
        <v>11</v>
      </c>
      <c r="C7" s="25">
        <v>5106</v>
      </c>
      <c r="D7" s="25">
        <v>5106</v>
      </c>
      <c r="E7" s="25">
        <v>5106</v>
      </c>
      <c r="F7" s="25">
        <v>5153</v>
      </c>
      <c r="G7" s="25">
        <v>5153</v>
      </c>
      <c r="H7" s="25">
        <v>5153</v>
      </c>
      <c r="I7" s="25">
        <v>5153</v>
      </c>
      <c r="J7" s="25"/>
      <c r="K7" s="25"/>
      <c r="L7" s="25"/>
      <c r="M7" s="25"/>
      <c r="N7" s="25"/>
      <c r="O7" s="36">
        <f>AVERAGE(C7:N7)</f>
        <v>5132.8571428571431</v>
      </c>
    </row>
    <row r="8" spans="2:15" ht="15.6" x14ac:dyDescent="0.3">
      <c r="B8" s="1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7"/>
    </row>
    <row r="9" spans="2:15" ht="15.6" x14ac:dyDescent="0.3">
      <c r="B9" s="15"/>
      <c r="O9" s="37"/>
    </row>
    <row r="10" spans="2:15" ht="15.6" x14ac:dyDescent="0.3">
      <c r="B10" s="13" t="s">
        <v>12</v>
      </c>
      <c r="C10" s="6">
        <f t="shared" ref="C10:I10" si="1">IFERROR(IF(C11="",C5/C12,C6/C11),"")</f>
        <v>9.187731212380007E-2</v>
      </c>
      <c r="D10" s="6">
        <f t="shared" si="1"/>
        <v>0.11059511536029999</v>
      </c>
      <c r="E10" s="6">
        <f t="shared" si="1"/>
        <v>0.12853188914100006</v>
      </c>
      <c r="F10" s="6">
        <f t="shared" si="1"/>
        <v>9.9971084522999992E-2</v>
      </c>
      <c r="G10" s="6">
        <f t="shared" si="1"/>
        <v>0.13426348540592542</v>
      </c>
      <c r="H10" s="6">
        <f t="shared" si="1"/>
        <v>9.4953206758700018E-2</v>
      </c>
      <c r="I10" s="6">
        <f t="shared" si="1"/>
        <v>0.10665008924094313</v>
      </c>
      <c r="J10" s="6"/>
      <c r="K10" s="6"/>
      <c r="L10" s="6"/>
      <c r="M10" s="6"/>
      <c r="N10" s="6"/>
      <c r="O10" s="38">
        <f t="shared" ref="O10" si="2">IFERROR(IF(O11="",O5/O12,O6/O11),"")</f>
        <v>0.76684218255366865</v>
      </c>
    </row>
    <row r="11" spans="2:15" ht="15.6" x14ac:dyDescent="0.3">
      <c r="B11" s="13" t="s">
        <v>13</v>
      </c>
      <c r="C11" s="7">
        <v>10000000</v>
      </c>
      <c r="D11" s="7">
        <v>10000000</v>
      </c>
      <c r="E11" s="7">
        <v>10000000</v>
      </c>
      <c r="F11" s="7">
        <v>10000000</v>
      </c>
      <c r="G11" s="7">
        <v>10000000</v>
      </c>
      <c r="H11" s="7">
        <v>10000000</v>
      </c>
      <c r="I11" s="7">
        <v>10000000</v>
      </c>
      <c r="J11" s="7">
        <v>10000000</v>
      </c>
      <c r="K11" s="7">
        <v>10000000</v>
      </c>
      <c r="L11" s="7">
        <v>10000000</v>
      </c>
      <c r="M11" s="7">
        <v>10000000</v>
      </c>
      <c r="N11" s="7">
        <v>10000000</v>
      </c>
      <c r="O11" s="39">
        <v>10000000</v>
      </c>
    </row>
    <row r="12" spans="2:15" ht="15.6" x14ac:dyDescent="0.3">
      <c r="B12" s="18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40"/>
    </row>
    <row r="13" spans="2:15" x14ac:dyDescent="0.3">
      <c r="O13" s="37"/>
    </row>
    <row r="14" spans="2:15" x14ac:dyDescent="0.3">
      <c r="B14" s="3" t="s">
        <v>23</v>
      </c>
      <c r="C14" s="6">
        <f t="shared" ref="C14:H14" si="3">IF(C11="",(((C5/$B$2)*12)/C12),((C6/$B$2)*12)/C11)</f>
        <v>0.15750396364080013</v>
      </c>
      <c r="D14" s="6">
        <f t="shared" si="3"/>
        <v>0.18959162633194282</v>
      </c>
      <c r="E14" s="6">
        <f t="shared" si="3"/>
        <v>0.22034038138457154</v>
      </c>
      <c r="F14" s="6">
        <f t="shared" si="3"/>
        <v>0.17137900203942852</v>
      </c>
      <c r="G14" s="6">
        <f t="shared" si="3"/>
        <v>0.23016597498158645</v>
      </c>
      <c r="H14" s="6">
        <f t="shared" si="3"/>
        <v>0.16277692587205719</v>
      </c>
      <c r="I14" s="6">
        <f>IF(I11="",(((I5/$B$2)*12)/I12),((I6/$B$2)*12)/I11)</f>
        <v>0.18282872441304535</v>
      </c>
      <c r="J14" s="6"/>
      <c r="K14" s="6"/>
      <c r="L14" s="6"/>
      <c r="M14" s="6"/>
      <c r="N14" s="6"/>
      <c r="O14" s="38">
        <f t="shared" ref="O14" si="4">IF(O11="",(((O5/$B$2)*12)/O12),((O6/$B$2)*12)/O11)</f>
        <v>1.314586598663432</v>
      </c>
    </row>
    <row r="15" spans="2:15" x14ac:dyDescent="0.3">
      <c r="B15" s="3" t="s">
        <v>37</v>
      </c>
      <c r="C15" s="6"/>
      <c r="D15" s="6">
        <f t="shared" ref="D15:I15" si="5">IF(D6&lt;&gt;"",((D6-C6)/C6),((D5-C5)/C5))</f>
        <v>0.2037260647250827</v>
      </c>
      <c r="E15" s="6">
        <f t="shared" si="5"/>
        <v>0.16218414097462741</v>
      </c>
      <c r="F15" s="6">
        <f t="shared" si="5"/>
        <v>-0.22220792683338486</v>
      </c>
      <c r="G15" s="6">
        <f t="shared" si="5"/>
        <v>0.34302319562248934</v>
      </c>
      <c r="H15" s="6">
        <f t="shared" si="5"/>
        <v>-0.29278458345079228</v>
      </c>
      <c r="I15" s="6">
        <f t="shared" si="5"/>
        <v>0.12318575518958332</v>
      </c>
      <c r="J15" s="6"/>
      <c r="K15" s="6"/>
      <c r="L15" s="6"/>
      <c r="M15" s="6"/>
      <c r="N15" s="6"/>
      <c r="O15" s="6">
        <f>IF(N15&lt;&gt;"",N15,IF(M15&lt;&gt;"",M15,IF(L15&lt;&gt;"",L15,IF(K15&lt;&gt;"",K15,IF(J15&lt;&gt;"",J15,IF(I15&lt;&gt;"",I15,IF(H15&lt;&gt;"",H15,IF(G15&lt;&gt;"",G15,IF(F15&lt;&gt;"",F15,IF(E15&lt;&gt;"",E15,IF(D15&lt;&gt;"",D15,C15)))))))))))</f>
        <v>0.12318575518958332</v>
      </c>
    </row>
    <row r="17" spans="2:15" x14ac:dyDescent="0.3">
      <c r="B17" s="3" t="s">
        <v>21</v>
      </c>
      <c r="C17" s="27">
        <f>C6</f>
        <v>918773.12123800069</v>
      </c>
      <c r="D17" s="27">
        <f t="shared" ref="D17:F17" si="6">D6</f>
        <v>1105951.1536029999</v>
      </c>
      <c r="E17" s="27">
        <f t="shared" si="6"/>
        <v>1285318.8914100006</v>
      </c>
      <c r="F17" s="27">
        <f t="shared" si="6"/>
        <v>999710.84522999986</v>
      </c>
      <c r="G17" s="27">
        <v>1342634.8540592543</v>
      </c>
      <c r="H17" s="27">
        <v>949532.0675870002</v>
      </c>
      <c r="I17" s="27">
        <v>1066500.8924094313</v>
      </c>
      <c r="J17" s="27"/>
      <c r="K17" s="27"/>
      <c r="L17" s="27"/>
      <c r="M17" s="27"/>
      <c r="N17" s="27"/>
      <c r="O17" s="40">
        <f>SUM(C17:N17)</f>
        <v>7668421.8255366869</v>
      </c>
    </row>
    <row r="18" spans="2:15" x14ac:dyDescent="0.3">
      <c r="C18" s="5"/>
    </row>
    <row r="19" spans="2:15" x14ac:dyDescent="0.3">
      <c r="C19" s="5"/>
    </row>
    <row r="20" spans="2:15" x14ac:dyDescent="0.3">
      <c r="C20" s="5"/>
    </row>
    <row r="21" spans="2:15" x14ac:dyDescent="0.3">
      <c r="G21" s="5"/>
    </row>
    <row r="22" spans="2:15" x14ac:dyDescent="0.3">
      <c r="C22" s="5"/>
    </row>
    <row r="24" spans="2:15" x14ac:dyDescent="0.3">
      <c r="C24" s="5"/>
    </row>
    <row r="25" spans="2:15" x14ac:dyDescent="0.3">
      <c r="C25" s="5"/>
    </row>
  </sheetData>
  <mergeCells count="1">
    <mergeCell ref="C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6CD9-D569-4CF0-9122-EDD673EE69D8}">
  <dimension ref="B1:O20"/>
  <sheetViews>
    <sheetView showGridLines="0" zoomScale="80" zoomScaleNormal="80" workbookViewId="0"/>
  </sheetViews>
  <sheetFormatPr defaultColWidth="16.5546875" defaultRowHeight="14.4" x14ac:dyDescent="0.3"/>
  <cols>
    <col min="1" max="1" width="5.109375" customWidth="1"/>
    <col min="2" max="2" width="21.88671875" bestFit="1" customWidth="1"/>
    <col min="3" max="14" width="11.109375" bestFit="1" customWidth="1"/>
    <col min="15" max="15" width="12.21875" bestFit="1" customWidth="1"/>
  </cols>
  <sheetData>
    <row r="1" spans="2:15" x14ac:dyDescent="0.3">
      <c r="B1" s="30" t="s">
        <v>24</v>
      </c>
      <c r="D1" s="5"/>
      <c r="F1" s="5"/>
      <c r="I1" s="26"/>
    </row>
    <row r="2" spans="2:15" x14ac:dyDescent="0.3">
      <c r="B2" s="31">
        <f>'FY24 (totals)'!B2</f>
        <v>7</v>
      </c>
      <c r="C2" s="8"/>
      <c r="D2" s="8"/>
      <c r="E2" s="8"/>
      <c r="F2" s="8"/>
      <c r="G2" s="8"/>
      <c r="H2" s="8"/>
      <c r="I2" s="8"/>
      <c r="J2" s="8"/>
      <c r="K2" s="8"/>
    </row>
    <row r="3" spans="2:15" ht="25.8" x14ac:dyDescent="0.5">
      <c r="C3" s="57" t="s">
        <v>4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2:15" ht="15.6" x14ac:dyDescent="0.3">
      <c r="C4" s="10" t="s">
        <v>25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32</v>
      </c>
      <c r="J4" s="10" t="s">
        <v>31</v>
      </c>
      <c r="K4" s="10" t="s">
        <v>33</v>
      </c>
      <c r="L4" s="10" t="s">
        <v>34</v>
      </c>
      <c r="M4" s="10" t="s">
        <v>35</v>
      </c>
      <c r="N4" s="10" t="s">
        <v>26</v>
      </c>
      <c r="O4" s="35" t="s">
        <v>36</v>
      </c>
    </row>
    <row r="5" spans="2:15" ht="15.6" x14ac:dyDescent="0.3">
      <c r="B5" s="13" t="s">
        <v>9</v>
      </c>
      <c r="C5" s="1">
        <v>82618282</v>
      </c>
      <c r="D5" s="1">
        <v>95837245</v>
      </c>
      <c r="E5" s="1">
        <v>93407082</v>
      </c>
      <c r="F5" s="1">
        <v>87083544</v>
      </c>
      <c r="G5" s="1">
        <v>97874717</v>
      </c>
      <c r="H5" s="1">
        <v>89114820</v>
      </c>
      <c r="I5" s="1">
        <v>97698053.440000027</v>
      </c>
      <c r="J5" s="1"/>
      <c r="K5" s="1"/>
      <c r="L5" s="1"/>
      <c r="M5" s="1"/>
      <c r="N5" s="1"/>
      <c r="O5" s="1">
        <f>SUM(C5:N5)</f>
        <v>643633743.44000006</v>
      </c>
    </row>
    <row r="6" spans="2:15" ht="15.6" x14ac:dyDescent="0.3">
      <c r="B6" s="13" t="s">
        <v>10</v>
      </c>
      <c r="C6" s="1">
        <v>2753395</v>
      </c>
      <c r="D6" s="1">
        <v>2979400</v>
      </c>
      <c r="E6" s="1">
        <v>2938474</v>
      </c>
      <c r="F6" s="1">
        <v>2781426</v>
      </c>
      <c r="G6" s="1">
        <v>3058354</v>
      </c>
      <c r="H6" s="1">
        <v>3007160</v>
      </c>
      <c r="I6" s="1">
        <v>3164392.29</v>
      </c>
      <c r="J6" s="1"/>
      <c r="K6" s="1"/>
      <c r="L6" s="1"/>
      <c r="M6" s="1"/>
      <c r="N6" s="1"/>
      <c r="O6" s="1">
        <f t="shared" ref="O6" si="0">SUM(C6:N6)</f>
        <v>20682601.289999999</v>
      </c>
    </row>
    <row r="7" spans="2:15" ht="15.6" x14ac:dyDescent="0.3">
      <c r="B7" s="13" t="s">
        <v>11</v>
      </c>
      <c r="C7" s="2">
        <v>1139</v>
      </c>
      <c r="D7" s="2">
        <v>1114</v>
      </c>
      <c r="E7" s="2">
        <v>1107</v>
      </c>
      <c r="F7" s="2">
        <v>1107</v>
      </c>
      <c r="G7" s="2">
        <v>1107</v>
      </c>
      <c r="H7" s="2">
        <v>1107</v>
      </c>
      <c r="I7" s="2">
        <v>1107</v>
      </c>
      <c r="J7" s="2"/>
      <c r="K7" s="2"/>
      <c r="L7" s="2"/>
      <c r="M7" s="2"/>
      <c r="N7" s="2"/>
      <c r="O7" s="25">
        <f>AVERAGE(C7:N7)</f>
        <v>1112.5714285714287</v>
      </c>
    </row>
    <row r="8" spans="2:15" ht="15.6" x14ac:dyDescent="0.3">
      <c r="B8" s="14"/>
    </row>
    <row r="9" spans="2:15" ht="15.6" x14ac:dyDescent="0.3">
      <c r="B9" s="1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5" ht="15.6" x14ac:dyDescent="0.3">
      <c r="B10" s="13" t="s">
        <v>12</v>
      </c>
      <c r="C10" s="6">
        <f>IFERROR(IF(C11="",C5/#REF!,C6/C11),"")</f>
        <v>8.5908817285944378E-2</v>
      </c>
      <c r="D10" s="6">
        <f>IFERROR(IF(D11="",D5/#REF!,D6/D11),"")</f>
        <v>9.296041077351512E-2</v>
      </c>
      <c r="E10" s="6">
        <f>IFERROR(IF(E11="",E5/#REF!,E6/E11),"")</f>
        <v>9.1683476568199668E-2</v>
      </c>
      <c r="F10" s="6">
        <f>IFERROR(IF(F11="",F5/#REF!,F6/F11),"")</f>
        <v>8.6783413941107293E-2</v>
      </c>
      <c r="G10" s="6">
        <f>IFERROR(IF(G11="",G5/#REF!,G6/G11),"")</f>
        <v>9.5423858538908196E-2</v>
      </c>
      <c r="H10" s="6">
        <f>IFERROR(IF(H11="",H5/#REF!,H6/H11),"")</f>
        <v>9.3826551943909431E-2</v>
      </c>
      <c r="I10" s="6">
        <f>IFERROR(IF(I11="",I5/#REF!,I6/I11),"")</f>
        <v>9.8732364612654958E-2</v>
      </c>
      <c r="J10" s="6"/>
      <c r="K10" s="6"/>
      <c r="L10" s="6"/>
      <c r="M10" s="6"/>
      <c r="N10" s="6"/>
      <c r="O10" s="6">
        <f>IFERROR(IF(O11="",O5/#REF!,O6/O11),"")</f>
        <v>0.645318893664239</v>
      </c>
    </row>
    <row r="11" spans="2:15" ht="15.6" x14ac:dyDescent="0.3">
      <c r="B11" s="13" t="s">
        <v>13</v>
      </c>
      <c r="C11" s="7">
        <v>32050202.610000145</v>
      </c>
      <c r="D11" s="7">
        <v>32050202.610000145</v>
      </c>
      <c r="E11" s="7">
        <v>32050202.610000145</v>
      </c>
      <c r="F11" s="7">
        <v>32050202.610000145</v>
      </c>
      <c r="G11" s="7">
        <v>32050202.610000145</v>
      </c>
      <c r="H11" s="7">
        <v>32050202.610000145</v>
      </c>
      <c r="I11" s="7">
        <v>32050202.610000145</v>
      </c>
      <c r="J11" s="7">
        <v>32050202.610000145</v>
      </c>
      <c r="K11" s="7">
        <v>32050202.610000145</v>
      </c>
      <c r="L11" s="7">
        <v>32050202.610000145</v>
      </c>
      <c r="M11" s="7">
        <v>32050202.610000145</v>
      </c>
      <c r="N11" s="7">
        <v>32050202.610000145</v>
      </c>
      <c r="O11" s="7">
        <v>32050202.610000145</v>
      </c>
    </row>
    <row r="12" spans="2:15" ht="15.6" x14ac:dyDescent="0.3">
      <c r="B12" s="18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4" spans="2:15" x14ac:dyDescent="0.3">
      <c r="B14" s="3" t="s">
        <v>23</v>
      </c>
      <c r="C14" s="6">
        <f t="shared" ref="C14:D14" si="1">IF(C11="",(((C5/$B$2)*12)/C12),((C6/$B$2)*12)/C11)</f>
        <v>0.14727225820447609</v>
      </c>
      <c r="D14" s="6">
        <f t="shared" si="1"/>
        <v>0.15936070418316878</v>
      </c>
      <c r="E14" s="6">
        <f>IF(E11="",(((E5/$B$2)*12)/E12),((E6/$B$2)*12)/E11)</f>
        <v>0.15717167411691371</v>
      </c>
      <c r="F14" s="6">
        <f>IF(F11="",(((F5/$B$2)*12)/F12),((F6/$B$2)*12)/F11)</f>
        <v>0.14877156675618394</v>
      </c>
      <c r="G14" s="6">
        <f>IF(G11="",(((G5/$B$2)*12)/G12),((G6/$B$2)*12)/G11)</f>
        <v>0.16358375749527118</v>
      </c>
      <c r="H14" s="6">
        <f>IF(H11="",(((H5/$B$2)*12)/H12),((H6/$B$2)*12)/H11)</f>
        <v>0.16084551761813046</v>
      </c>
      <c r="I14" s="6">
        <f>IF(I11="",(((I5/$B$2)*12)/I12),((I6/$B$2)*12)/I11)</f>
        <v>0.16925548219312278</v>
      </c>
      <c r="J14" s="6"/>
      <c r="K14" s="6"/>
      <c r="L14" s="6"/>
      <c r="M14" s="6"/>
      <c r="N14" s="6"/>
      <c r="O14" s="6">
        <f t="shared" ref="O14" si="2">IF(O11="",(((O5/$B$2)*12)/O12),((O6/$B$2)*12)/O11)</f>
        <v>1.1062609605672669</v>
      </c>
    </row>
    <row r="15" spans="2:15" x14ac:dyDescent="0.3">
      <c r="B15" s="3" t="s">
        <v>37</v>
      </c>
      <c r="C15" s="6"/>
      <c r="D15" s="6">
        <f t="shared" ref="D15:I15" si="3">IF(D6&lt;&gt;"",((D6-C6)/C6),((D5-C5)/C5))</f>
        <v>8.208230203076565E-2</v>
      </c>
      <c r="E15" s="6">
        <f t="shared" si="3"/>
        <v>-1.3736322749546889E-2</v>
      </c>
      <c r="F15" s="6">
        <f t="shared" si="3"/>
        <v>-5.3445427796876881E-2</v>
      </c>
      <c r="G15" s="6">
        <f t="shared" si="3"/>
        <v>9.9563317521300224E-2</v>
      </c>
      <c r="H15" s="6">
        <f t="shared" si="3"/>
        <v>-1.6739069447160138E-2</v>
      </c>
      <c r="I15" s="6">
        <f t="shared" si="3"/>
        <v>5.2285974141715118E-2</v>
      </c>
      <c r="J15" s="6"/>
      <c r="K15" s="6"/>
      <c r="L15" s="6"/>
      <c r="M15" s="6"/>
      <c r="N15" s="6"/>
      <c r="O15" s="6">
        <f>IF(N15&lt;&gt;"",N15,IF(M15&lt;&gt;"",M15,IF(L15&lt;&gt;"",L15,IF(K15&lt;&gt;"",K15,IF(J15&lt;&gt;"",J15,IF(I15&lt;&gt;"",I15,IF(H15&lt;&gt;"",H15,IF(G15&lt;&gt;"",G15,IF(F15&lt;&gt;"",F15,IF(E15&lt;&gt;"",E15,IF(D15&lt;&gt;"",D15,C15)))))))))))</f>
        <v>5.2285974141715118E-2</v>
      </c>
    </row>
    <row r="17" spans="2:15" x14ac:dyDescent="0.3">
      <c r="B17" s="3" t="s">
        <v>21</v>
      </c>
      <c r="C17" s="1">
        <v>1999008</v>
      </c>
      <c r="D17" s="1">
        <v>2048873</v>
      </c>
      <c r="E17" s="1">
        <v>2020669</v>
      </c>
      <c r="F17" s="1">
        <v>2015112</v>
      </c>
      <c r="G17" s="1">
        <v>2228223</v>
      </c>
      <c r="H17" s="1">
        <v>2153626</v>
      </c>
      <c r="I17" s="1">
        <v>2340300.3685000003</v>
      </c>
      <c r="J17" s="1"/>
      <c r="K17" s="1"/>
      <c r="L17" s="1"/>
      <c r="M17" s="1"/>
      <c r="N17" s="1"/>
      <c r="O17" s="40">
        <f>SUM(C17:N17)</f>
        <v>14805811.3685</v>
      </c>
    </row>
    <row r="18" spans="2:15" x14ac:dyDescent="0.3">
      <c r="C18" s="5"/>
    </row>
    <row r="19" spans="2:15" x14ac:dyDescent="0.3">
      <c r="J19" s="5"/>
    </row>
    <row r="20" spans="2:15" x14ac:dyDescent="0.3">
      <c r="E20" s="26"/>
    </row>
  </sheetData>
  <mergeCells count="1">
    <mergeCell ref="C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4A11-ECD2-4BF7-9764-5ADA1522DF14}">
  <dimension ref="B1:O19"/>
  <sheetViews>
    <sheetView showGridLines="0" zoomScale="80" zoomScaleNormal="80" workbookViewId="0"/>
  </sheetViews>
  <sheetFormatPr defaultColWidth="16.5546875" defaultRowHeight="14.4" x14ac:dyDescent="0.3"/>
  <cols>
    <col min="1" max="1" width="5.109375" customWidth="1"/>
    <col min="2" max="2" width="21.88671875" bestFit="1" customWidth="1"/>
    <col min="3" max="7" width="10.109375" bestFit="1" customWidth="1"/>
    <col min="8" max="8" width="11" bestFit="1" customWidth="1"/>
    <col min="9" max="9" width="10.109375" bestFit="1" customWidth="1"/>
    <col min="10" max="10" width="10.5546875" bestFit="1" customWidth="1"/>
    <col min="11" max="11" width="10.33203125" bestFit="1" customWidth="1"/>
    <col min="12" max="14" width="10.109375" bestFit="1" customWidth="1"/>
    <col min="15" max="15" width="10.44140625" bestFit="1" customWidth="1"/>
  </cols>
  <sheetData>
    <row r="1" spans="2:15" x14ac:dyDescent="0.3">
      <c r="B1" s="30" t="s">
        <v>24</v>
      </c>
      <c r="D1" s="5"/>
      <c r="F1" s="5"/>
      <c r="I1" s="26"/>
    </row>
    <row r="2" spans="2:15" x14ac:dyDescent="0.3">
      <c r="B2" s="31">
        <f>'FY24 (totals)'!B2</f>
        <v>7</v>
      </c>
      <c r="C2" s="8"/>
      <c r="D2" s="8"/>
      <c r="E2" s="8"/>
      <c r="F2" s="8"/>
      <c r="G2" s="8"/>
      <c r="H2" s="8"/>
      <c r="I2" s="8"/>
      <c r="J2" s="8"/>
      <c r="K2" s="8"/>
    </row>
    <row r="3" spans="2:15" ht="25.8" x14ac:dyDescent="0.5">
      <c r="C3" s="57" t="s">
        <v>5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2:15" ht="31.2" x14ac:dyDescent="0.3">
      <c r="C4" s="10" t="s">
        <v>25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32</v>
      </c>
      <c r="J4" s="10" t="s">
        <v>31</v>
      </c>
      <c r="K4" s="10" t="s">
        <v>33</v>
      </c>
      <c r="L4" s="10" t="s">
        <v>34</v>
      </c>
      <c r="M4" s="10" t="s">
        <v>35</v>
      </c>
      <c r="N4" s="10" t="s">
        <v>26</v>
      </c>
      <c r="O4" s="35" t="s">
        <v>36</v>
      </c>
    </row>
    <row r="5" spans="2:15" ht="15.6" x14ac:dyDescent="0.3">
      <c r="B5" s="13" t="s">
        <v>9</v>
      </c>
      <c r="C5" s="1">
        <v>2194641.89</v>
      </c>
      <c r="D5" s="1">
        <v>2116188</v>
      </c>
      <c r="E5" s="1">
        <v>2055924</v>
      </c>
      <c r="F5" s="1">
        <v>198870</v>
      </c>
      <c r="G5" s="1">
        <v>2402156.34</v>
      </c>
      <c r="H5" s="1">
        <v>2226943.41</v>
      </c>
      <c r="I5" s="1">
        <v>2054199.41</v>
      </c>
      <c r="J5" s="1"/>
      <c r="K5" s="1"/>
      <c r="L5" s="1"/>
      <c r="M5" s="1"/>
      <c r="N5" s="1"/>
      <c r="O5" s="41">
        <f>SUM(C5:N5)</f>
        <v>13248923.050000001</v>
      </c>
    </row>
    <row r="6" spans="2:15" ht="15.6" x14ac:dyDescent="0.3">
      <c r="B6" s="13" t="s">
        <v>10</v>
      </c>
      <c r="C6" s="1">
        <v>642482.15</v>
      </c>
      <c r="D6" s="1">
        <v>596150</v>
      </c>
      <c r="E6" s="1">
        <v>574131</v>
      </c>
      <c r="F6" s="1">
        <v>547911</v>
      </c>
      <c r="G6" s="1">
        <v>721612.91</v>
      </c>
      <c r="H6" s="1">
        <v>706279.48</v>
      </c>
      <c r="I6" s="1">
        <v>562745.56999999995</v>
      </c>
      <c r="J6" s="1"/>
      <c r="K6" s="1"/>
      <c r="L6" s="1"/>
      <c r="M6" s="1"/>
      <c r="N6" s="1"/>
      <c r="O6" s="41">
        <f t="shared" ref="O6" si="0">SUM(C6:N6)</f>
        <v>4351312.1100000003</v>
      </c>
    </row>
    <row r="7" spans="2:15" ht="15.6" x14ac:dyDescent="0.3">
      <c r="B7" s="13" t="s">
        <v>11</v>
      </c>
      <c r="C7" s="2">
        <v>255</v>
      </c>
      <c r="D7" s="2">
        <v>246</v>
      </c>
      <c r="E7" s="2">
        <v>246</v>
      </c>
      <c r="F7" s="2">
        <v>246</v>
      </c>
      <c r="G7" s="2">
        <v>246</v>
      </c>
      <c r="H7" s="2">
        <v>246</v>
      </c>
      <c r="I7" s="2">
        <v>246</v>
      </c>
      <c r="J7" s="2"/>
      <c r="K7" s="2"/>
      <c r="L7" s="2"/>
      <c r="M7" s="2"/>
      <c r="N7" s="2"/>
      <c r="O7" s="36">
        <f>AVERAGE(C7:N7)</f>
        <v>247.28571428571428</v>
      </c>
    </row>
    <row r="8" spans="2:15" ht="15.6" x14ac:dyDescent="0.3">
      <c r="B8" s="14"/>
      <c r="C8" s="4"/>
      <c r="D8" s="4"/>
      <c r="O8" s="37"/>
    </row>
    <row r="9" spans="2:15" ht="15.6" x14ac:dyDescent="0.3">
      <c r="B9" s="15"/>
      <c r="E9" s="5"/>
      <c r="F9" s="5"/>
      <c r="G9" s="5"/>
      <c r="H9" s="5"/>
      <c r="I9" s="5"/>
      <c r="J9" s="5"/>
      <c r="K9" s="5"/>
      <c r="L9" s="5"/>
      <c r="M9" s="5"/>
      <c r="N9" s="5"/>
      <c r="O9" s="37"/>
    </row>
    <row r="10" spans="2:15" ht="15.6" x14ac:dyDescent="0.3">
      <c r="B10" s="13" t="s">
        <v>12</v>
      </c>
      <c r="C10" s="6">
        <f t="shared" ref="C10:I10" si="1">IFERROR(IF(C11="",C5/C12,C6/C11),"")</f>
        <v>8.5664286666666672E-2</v>
      </c>
      <c r="D10" s="6">
        <f t="shared" si="1"/>
        <v>7.9486666666666664E-2</v>
      </c>
      <c r="E10" s="6">
        <f t="shared" si="1"/>
        <v>7.6550800000000002E-2</v>
      </c>
      <c r="F10" s="6">
        <f t="shared" si="1"/>
        <v>7.3054800000000003E-2</v>
      </c>
      <c r="G10" s="6">
        <f t="shared" si="1"/>
        <v>9.6215054666666674E-2</v>
      </c>
      <c r="H10" s="6">
        <f t="shared" si="1"/>
        <v>9.4170597333333328E-2</v>
      </c>
      <c r="I10" s="6">
        <f t="shared" si="1"/>
        <v>7.5032742666666666E-2</v>
      </c>
      <c r="J10" s="6"/>
      <c r="K10" s="6"/>
      <c r="L10" s="6"/>
      <c r="M10" s="6"/>
      <c r="N10" s="6"/>
      <c r="O10" s="38">
        <f t="shared" ref="O10" si="2">IFERROR(IF(O11="",O5/O12,O6/O11),"")</f>
        <v>0.58017494800000002</v>
      </c>
    </row>
    <row r="11" spans="2:15" ht="15.6" x14ac:dyDescent="0.3">
      <c r="B11" s="13" t="s">
        <v>13</v>
      </c>
      <c r="C11" s="7">
        <v>7500000</v>
      </c>
      <c r="D11" s="7">
        <v>7500000</v>
      </c>
      <c r="E11" s="7">
        <v>7500000</v>
      </c>
      <c r="F11" s="7">
        <v>7500000</v>
      </c>
      <c r="G11" s="7">
        <v>7500000</v>
      </c>
      <c r="H11" s="7">
        <v>7500000</v>
      </c>
      <c r="I11" s="7">
        <v>7500000</v>
      </c>
      <c r="J11" s="7">
        <v>7500000</v>
      </c>
      <c r="K11" s="7">
        <v>7500000</v>
      </c>
      <c r="L11" s="7">
        <v>7500000</v>
      </c>
      <c r="M11" s="7">
        <v>7500000</v>
      </c>
      <c r="N11" s="7">
        <v>7500000</v>
      </c>
      <c r="O11" s="39">
        <v>7500000</v>
      </c>
    </row>
    <row r="12" spans="2:15" ht="15.6" x14ac:dyDescent="0.3">
      <c r="B12" s="18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40"/>
    </row>
    <row r="13" spans="2:15" x14ac:dyDescent="0.3">
      <c r="O13" s="37"/>
    </row>
    <row r="14" spans="2:15" x14ac:dyDescent="0.3">
      <c r="B14" s="3" t="s">
        <v>23</v>
      </c>
      <c r="C14" s="6">
        <f t="shared" ref="C14:D14" si="3">IF(C11="",(((C5/$B$2)*12)/C12),((C6/$B$2)*12)/C11)</f>
        <v>0.14685306285714286</v>
      </c>
      <c r="D14" s="6">
        <f t="shared" si="3"/>
        <v>0.13626285714285713</v>
      </c>
      <c r="E14" s="6">
        <f t="shared" ref="E14:F14" si="4">IF(E11="",(((E5/$B$2)*12)/E12),((E6/$B$2)*12)/E11)</f>
        <v>0.13122994285714287</v>
      </c>
      <c r="F14" s="6">
        <f t="shared" si="4"/>
        <v>0.12523680000000001</v>
      </c>
      <c r="G14" s="6">
        <f t="shared" ref="G14:H14" si="5">IF(G11="",(((G5/$B$2)*12)/G12),((G6/$B$2)*12)/G11)</f>
        <v>0.1649400937142857</v>
      </c>
      <c r="H14" s="6">
        <f t="shared" si="5"/>
        <v>0.16143530971428571</v>
      </c>
      <c r="I14" s="6">
        <f t="shared" ref="I14" si="6">IF(I11="",(((I5/$B$2)*12)/I12),((I6/$B$2)*12)/I11)</f>
        <v>0.12862755885714286</v>
      </c>
      <c r="J14" s="6"/>
      <c r="K14" s="6"/>
      <c r="L14" s="6"/>
      <c r="M14" s="6"/>
      <c r="N14" s="6"/>
      <c r="O14" s="38">
        <f t="shared" ref="O14" si="7">IF(O11="",(((O5/$B$2)*12)/O12),((O6/$B$2)*12)/O11)</f>
        <v>0.9945856251428572</v>
      </c>
    </row>
    <row r="15" spans="2:15" x14ac:dyDescent="0.3">
      <c r="B15" s="3" t="s">
        <v>37</v>
      </c>
      <c r="C15" s="6"/>
      <c r="D15" s="6">
        <f t="shared" ref="D15:I15" si="8">IF(D6&lt;&gt;"",((D6-C6)/C6),((D5-C5)/C5))</f>
        <v>-7.2114299206600563E-2</v>
      </c>
      <c r="E15" s="6">
        <f t="shared" si="8"/>
        <v>-3.693533506667785E-2</v>
      </c>
      <c r="F15" s="6">
        <f t="shared" si="8"/>
        <v>-4.5669019788166815E-2</v>
      </c>
      <c r="G15" s="6">
        <f t="shared" si="8"/>
        <v>0.31702577608407212</v>
      </c>
      <c r="H15" s="6">
        <f t="shared" si="8"/>
        <v>-2.1248829930163044E-2</v>
      </c>
      <c r="I15" s="6">
        <f t="shared" si="8"/>
        <v>-0.20322537191651105</v>
      </c>
      <c r="J15" s="6"/>
      <c r="K15" s="6"/>
      <c r="L15" s="6"/>
      <c r="M15" s="6"/>
      <c r="N15" s="6"/>
      <c r="O15" s="6">
        <f>IF(N15&lt;&gt;"",N15,IF(M15&lt;&gt;"",M15,IF(L15&lt;&gt;"",L15,IF(K15&lt;&gt;"",K15,IF(J15&lt;&gt;"",J15,IF(I15&lt;&gt;"",I15,IF(H15&lt;&gt;"",H15,IF(G15&lt;&gt;"",G15,IF(F15&lt;&gt;"",F15,IF(E15&lt;&gt;"",E15,IF(D15&lt;&gt;"",D15,C15)))))))))))</f>
        <v>-0.20322537191651105</v>
      </c>
    </row>
    <row r="17" spans="2:15" x14ac:dyDescent="0.3">
      <c r="B17" s="3" t="s">
        <v>21</v>
      </c>
      <c r="C17" s="27">
        <v>642482.15</v>
      </c>
      <c r="D17" s="27">
        <v>596150</v>
      </c>
      <c r="E17" s="1">
        <v>596150</v>
      </c>
      <c r="F17" s="1">
        <v>547911</v>
      </c>
      <c r="G17" s="1">
        <v>721612.91</v>
      </c>
      <c r="H17" s="1">
        <v>706279.48</v>
      </c>
      <c r="I17" s="1">
        <v>562745.56999999995</v>
      </c>
      <c r="J17" s="1"/>
      <c r="K17" s="1"/>
      <c r="L17" s="1"/>
      <c r="M17" s="1"/>
      <c r="N17" s="1"/>
      <c r="O17" s="40">
        <f>SUM(C17:N17)</f>
        <v>4373331.1100000003</v>
      </c>
    </row>
    <row r="18" spans="2:15" x14ac:dyDescent="0.3">
      <c r="C18" s="5"/>
    </row>
    <row r="19" spans="2:15" x14ac:dyDescent="0.3">
      <c r="J19" s="5"/>
    </row>
  </sheetData>
  <mergeCells count="1">
    <mergeCell ref="C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1F32-2575-4B14-81E0-002578455F54}">
  <dimension ref="B1:O19"/>
  <sheetViews>
    <sheetView showGridLines="0" zoomScale="80" zoomScaleNormal="80" workbookViewId="0"/>
  </sheetViews>
  <sheetFormatPr defaultColWidth="16.5546875" defaultRowHeight="14.4" x14ac:dyDescent="0.3"/>
  <cols>
    <col min="1" max="1" width="5.109375" customWidth="1"/>
    <col min="2" max="2" width="21.88671875" bestFit="1" customWidth="1"/>
    <col min="3" max="14" width="12.21875" bestFit="1" customWidth="1"/>
    <col min="15" max="15" width="12.33203125" bestFit="1" customWidth="1"/>
  </cols>
  <sheetData>
    <row r="1" spans="2:15" x14ac:dyDescent="0.3">
      <c r="B1" s="30" t="s">
        <v>24</v>
      </c>
      <c r="D1" s="5"/>
      <c r="F1" s="5"/>
      <c r="I1" s="26"/>
    </row>
    <row r="2" spans="2:15" x14ac:dyDescent="0.3">
      <c r="B2" s="31">
        <f>'FY24 (totals)'!B2</f>
        <v>7</v>
      </c>
      <c r="C2" s="8"/>
      <c r="D2" s="8"/>
      <c r="E2" s="8"/>
      <c r="F2" s="8"/>
      <c r="G2" s="8"/>
      <c r="H2" s="8"/>
      <c r="I2" s="8"/>
      <c r="J2" s="8"/>
      <c r="K2" s="8"/>
    </row>
    <row r="3" spans="2:15" ht="25.8" x14ac:dyDescent="0.5">
      <c r="C3" s="57" t="s">
        <v>6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2:15" ht="15.6" x14ac:dyDescent="0.3">
      <c r="C4" s="10" t="s">
        <v>25</v>
      </c>
      <c r="D4" s="10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32</v>
      </c>
      <c r="J4" s="10" t="s">
        <v>31</v>
      </c>
      <c r="K4" s="10" t="s">
        <v>33</v>
      </c>
      <c r="L4" s="10" t="s">
        <v>34</v>
      </c>
      <c r="M4" s="10" t="s">
        <v>35</v>
      </c>
      <c r="N4" s="10" t="s">
        <v>26</v>
      </c>
      <c r="O4" s="35" t="s">
        <v>36</v>
      </c>
    </row>
    <row r="5" spans="2:15" ht="15.6" x14ac:dyDescent="0.3">
      <c r="B5" s="13" t="s">
        <v>9</v>
      </c>
      <c r="C5" s="1">
        <v>77694830</v>
      </c>
      <c r="D5" s="1">
        <v>88314464</v>
      </c>
      <c r="E5" s="1">
        <v>88231854</v>
      </c>
      <c r="F5" s="1">
        <v>83068657</v>
      </c>
      <c r="G5" s="1">
        <v>92705121</v>
      </c>
      <c r="H5" s="1">
        <v>99200297</v>
      </c>
      <c r="I5" s="1">
        <v>110622812.72</v>
      </c>
      <c r="J5" s="1"/>
      <c r="K5" s="1"/>
      <c r="L5" s="1"/>
      <c r="M5" s="1"/>
      <c r="N5" s="1"/>
      <c r="O5" s="41">
        <f>SUM(C5:N5)</f>
        <v>639838035.72000003</v>
      </c>
    </row>
    <row r="6" spans="2:15" ht="15.6" x14ac:dyDescent="0.3">
      <c r="B6" s="13" t="s">
        <v>10</v>
      </c>
      <c r="C6" s="1">
        <v>1874457</v>
      </c>
      <c r="D6" s="1">
        <v>2180951</v>
      </c>
      <c r="E6" s="1">
        <v>2072959</v>
      </c>
      <c r="F6" s="1">
        <v>2289766</v>
      </c>
      <c r="G6" s="1">
        <v>2445535</v>
      </c>
      <c r="H6" s="1">
        <v>3716732</v>
      </c>
      <c r="I6" s="1">
        <v>4637001.7999999989</v>
      </c>
      <c r="J6" s="1"/>
      <c r="K6" s="1"/>
      <c r="L6" s="1"/>
      <c r="M6" s="1"/>
      <c r="N6" s="1"/>
      <c r="O6" s="41">
        <f t="shared" ref="O6" si="0">SUM(C6:N6)</f>
        <v>19217401.799999997</v>
      </c>
    </row>
    <row r="7" spans="2:15" ht="15.6" x14ac:dyDescent="0.3">
      <c r="B7" s="13" t="s">
        <v>11</v>
      </c>
      <c r="C7" s="2">
        <v>1272</v>
      </c>
      <c r="D7" s="2">
        <v>1272</v>
      </c>
      <c r="E7" s="2">
        <v>1263</v>
      </c>
      <c r="F7" s="2">
        <v>1263</v>
      </c>
      <c r="G7" s="2">
        <v>1573</v>
      </c>
      <c r="H7" s="2">
        <v>1573</v>
      </c>
      <c r="I7" s="2">
        <v>1573</v>
      </c>
      <c r="J7" s="2"/>
      <c r="K7" s="2"/>
      <c r="L7" s="2"/>
      <c r="M7" s="2"/>
      <c r="N7" s="2"/>
      <c r="O7" s="36">
        <f>AVERAGE(C7:N7)</f>
        <v>1398.4285714285713</v>
      </c>
    </row>
    <row r="8" spans="2:15" ht="15.6" x14ac:dyDescent="0.3">
      <c r="B8" s="14"/>
      <c r="C8" s="4"/>
      <c r="O8" s="37"/>
    </row>
    <row r="9" spans="2:15" ht="15.6" x14ac:dyDescent="0.3">
      <c r="B9" s="1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37"/>
    </row>
    <row r="10" spans="2:15" ht="15.6" x14ac:dyDescent="0.3">
      <c r="B10" s="13" t="s">
        <v>12</v>
      </c>
      <c r="C10" s="6">
        <f t="shared" ref="C10:I10" si="1">IFERROR(IF(C11="",C5/C12,C6/C11),"")</f>
        <v>8.6906968680089486E-2</v>
      </c>
      <c r="D10" s="6">
        <f t="shared" si="1"/>
        <v>9.8785753914988811E-2</v>
      </c>
      <c r="E10" s="6">
        <f t="shared" si="1"/>
        <v>9.869334899328859E-2</v>
      </c>
      <c r="F10" s="6">
        <f t="shared" si="1"/>
        <v>9.2917960850111864E-2</v>
      </c>
      <c r="G10" s="6">
        <f t="shared" si="1"/>
        <v>0.1036970033557047</v>
      </c>
      <c r="H10" s="6">
        <f t="shared" si="1"/>
        <v>0.11096230089485459</v>
      </c>
      <c r="I10" s="6">
        <f t="shared" si="1"/>
        <v>0.1237391641163311</v>
      </c>
      <c r="J10" s="6"/>
      <c r="K10" s="6"/>
      <c r="L10" s="6"/>
      <c r="M10" s="6"/>
      <c r="N10" s="6"/>
      <c r="O10" s="38">
        <f t="shared" ref="O10" si="2">IFERROR(IF(O11="",O5/O12,O6/O11),"")</f>
        <v>0.71570250080536912</v>
      </c>
    </row>
    <row r="11" spans="2:15" ht="15.6" x14ac:dyDescent="0.3">
      <c r="B11" s="13" t="s">
        <v>13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42"/>
    </row>
    <row r="12" spans="2:15" ht="15.6" x14ac:dyDescent="0.3">
      <c r="B12" s="18" t="s">
        <v>14</v>
      </c>
      <c r="C12" s="32">
        <v>894000000</v>
      </c>
      <c r="D12" s="32">
        <v>894000000</v>
      </c>
      <c r="E12" s="32">
        <v>894000000</v>
      </c>
      <c r="F12" s="32">
        <v>894000000</v>
      </c>
      <c r="G12" s="32">
        <v>894000000</v>
      </c>
      <c r="H12" s="32">
        <v>894000000</v>
      </c>
      <c r="I12" s="32">
        <v>894000000</v>
      </c>
      <c r="J12" s="32">
        <v>894000000</v>
      </c>
      <c r="K12" s="32">
        <v>894000000</v>
      </c>
      <c r="L12" s="32">
        <v>894000000</v>
      </c>
      <c r="M12" s="32">
        <v>894000000</v>
      </c>
      <c r="N12" s="32">
        <v>894000000</v>
      </c>
      <c r="O12" s="43">
        <v>894000000</v>
      </c>
    </row>
    <row r="13" spans="2:15" x14ac:dyDescent="0.3">
      <c r="O13" s="37"/>
    </row>
    <row r="14" spans="2:15" x14ac:dyDescent="0.3">
      <c r="B14" s="3" t="s">
        <v>23</v>
      </c>
      <c r="C14" s="6">
        <f t="shared" ref="C14:D14" si="3">IF(C11="",(((C5/$B$2)*12)/C12),((C6/$B$2)*12)/C11)</f>
        <v>0.14898337488015342</v>
      </c>
      <c r="D14" s="6">
        <f t="shared" si="3"/>
        <v>0.1693470067114094</v>
      </c>
      <c r="E14" s="6">
        <f t="shared" ref="E14:F14" si="4">IF(E11="",(((E5/$B$2)*12)/E12),((E6/$B$2)*12)/E11)</f>
        <v>0.16918859827420901</v>
      </c>
      <c r="F14" s="6">
        <f t="shared" si="4"/>
        <v>0.15928793288590604</v>
      </c>
      <c r="G14" s="6">
        <f t="shared" ref="G14:H14" si="5">IF(G11="",(((G5/$B$2)*12)/G12),((G6/$B$2)*12)/G11)</f>
        <v>0.17776629146692233</v>
      </c>
      <c r="H14" s="6">
        <f t="shared" si="5"/>
        <v>0.19022108724832215</v>
      </c>
      <c r="I14" s="6">
        <f t="shared" ref="I14" si="6">IF(I11="",(((I5/$B$2)*12)/I12),((I6/$B$2)*12)/I11)</f>
        <v>0.21212428134228187</v>
      </c>
      <c r="J14" s="6"/>
      <c r="K14" s="6"/>
      <c r="L14" s="6"/>
      <c r="M14" s="6"/>
      <c r="N14" s="6"/>
      <c r="O14" s="38">
        <f t="shared" ref="O14" si="7">IF(O11="",(((O5/$B$2)*12)/O12),((O6/$B$2)*12)/O11)</f>
        <v>1.2269185728092045</v>
      </c>
    </row>
    <row r="15" spans="2:15" x14ac:dyDescent="0.3">
      <c r="B15" s="3" t="s">
        <v>37</v>
      </c>
      <c r="C15" s="6"/>
      <c r="D15" s="6">
        <f t="shared" ref="D15:I15" si="8">IF(D6&lt;&gt;"",((D6-C6)/C6),((D5-C5)/C5))</f>
        <v>0.1635108193999649</v>
      </c>
      <c r="E15" s="6">
        <f t="shared" si="8"/>
        <v>-4.9516013885685647E-2</v>
      </c>
      <c r="F15" s="6">
        <f t="shared" si="8"/>
        <v>0.10458817564650338</v>
      </c>
      <c r="G15" s="6">
        <f t="shared" si="8"/>
        <v>6.8028348748300049E-2</v>
      </c>
      <c r="H15" s="6">
        <f t="shared" si="8"/>
        <v>0.51980323323935251</v>
      </c>
      <c r="I15" s="6">
        <f t="shared" si="8"/>
        <v>0.24760187175185053</v>
      </c>
      <c r="J15" s="6"/>
      <c r="K15" s="6"/>
      <c r="O15" s="6">
        <f>IF(N15&lt;&gt;"",N15,IF(M15&lt;&gt;"",M15,IF(L15&lt;&gt;"",L15,IF(K15&lt;&gt;"",K15,IF(J15&lt;&gt;"",J15,IF(I15&lt;&gt;"",I15,IF(H15&lt;&gt;"",H15,IF(G15&lt;&gt;"",G15,IF(F15&lt;&gt;"",F15,IF(E15&lt;&gt;"",E15,IF(D15&lt;&gt;"",D15,C15)))))))))))</f>
        <v>0.24760187175185053</v>
      </c>
    </row>
    <row r="17" spans="2:15" x14ac:dyDescent="0.3">
      <c r="B17" s="3" t="s">
        <v>21</v>
      </c>
      <c r="C17" s="1">
        <v>1724469</v>
      </c>
      <c r="D17" s="1">
        <v>2011716</v>
      </c>
      <c r="E17" s="1">
        <v>1903380</v>
      </c>
      <c r="F17" s="1">
        <v>2131278</v>
      </c>
      <c r="G17" s="1">
        <v>2275160</v>
      </c>
      <c r="H17" s="1">
        <v>3511393</v>
      </c>
      <c r="I17" s="1">
        <v>4394697.1849999987</v>
      </c>
      <c r="J17" s="1"/>
      <c r="K17" s="1"/>
      <c r="L17" s="1"/>
      <c r="M17" s="1"/>
      <c r="N17" s="1"/>
      <c r="O17" s="40">
        <f>SUM(C17:N17)</f>
        <v>17952093.184999999</v>
      </c>
    </row>
    <row r="18" spans="2:15" x14ac:dyDescent="0.3">
      <c r="C18" s="5"/>
    </row>
    <row r="19" spans="2:15" x14ac:dyDescent="0.3">
      <c r="J19" s="5"/>
    </row>
  </sheetData>
  <mergeCells count="1">
    <mergeCell ref="C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E18D-424B-40EF-80BB-8FD6144AE8B0}">
  <dimension ref="B1:O19"/>
  <sheetViews>
    <sheetView showGridLines="0" zoomScale="80" zoomScaleNormal="80" workbookViewId="0"/>
  </sheetViews>
  <sheetFormatPr defaultColWidth="16.5546875" defaultRowHeight="14.4" x14ac:dyDescent="0.3"/>
  <cols>
    <col min="1" max="1" width="5.109375" customWidth="1"/>
    <col min="2" max="2" width="21.88671875" bestFit="1" customWidth="1"/>
    <col min="3" max="3" width="12.77734375" bestFit="1" customWidth="1"/>
    <col min="4" max="4" width="10.21875" bestFit="1" customWidth="1"/>
    <col min="5" max="5" width="11.21875" bestFit="1" customWidth="1"/>
    <col min="6" max="6" width="10.109375" bestFit="1" customWidth="1"/>
    <col min="7" max="7" width="12.77734375" bestFit="1" customWidth="1"/>
    <col min="8" max="8" width="11" bestFit="1" customWidth="1"/>
    <col min="9" max="9" width="10.109375" bestFit="1" customWidth="1"/>
    <col min="10" max="10" width="10.5546875" bestFit="1" customWidth="1"/>
    <col min="11" max="11" width="10.33203125" bestFit="1" customWidth="1"/>
    <col min="12" max="14" width="10.109375" bestFit="1" customWidth="1"/>
    <col min="15" max="15" width="10.44140625" bestFit="1" customWidth="1"/>
  </cols>
  <sheetData>
    <row r="1" spans="2:15" x14ac:dyDescent="0.3">
      <c r="B1" s="30" t="s">
        <v>24</v>
      </c>
      <c r="D1" s="5"/>
      <c r="F1" s="5"/>
      <c r="I1" s="26"/>
    </row>
    <row r="2" spans="2:15" x14ac:dyDescent="0.3">
      <c r="B2" s="31">
        <f>'FY24 (totals)'!B2</f>
        <v>7</v>
      </c>
      <c r="C2" s="8"/>
      <c r="D2" s="8"/>
      <c r="E2" s="8"/>
      <c r="F2" s="8"/>
      <c r="G2" s="8"/>
      <c r="H2" s="8"/>
      <c r="I2" s="8"/>
      <c r="J2" s="8"/>
      <c r="K2" s="8"/>
    </row>
    <row r="3" spans="2:15" ht="25.8" x14ac:dyDescent="0.5">
      <c r="C3" s="54" t="s">
        <v>3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</row>
    <row r="4" spans="2:15" ht="31.2" x14ac:dyDescent="0.3">
      <c r="C4" s="11" t="s">
        <v>25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32</v>
      </c>
      <c r="J4" s="11" t="s">
        <v>31</v>
      </c>
      <c r="K4" s="11" t="s">
        <v>33</v>
      </c>
      <c r="L4" s="11" t="s">
        <v>34</v>
      </c>
      <c r="M4" s="11" t="s">
        <v>35</v>
      </c>
      <c r="N4" s="11" t="s">
        <v>26</v>
      </c>
      <c r="O4" s="48" t="s">
        <v>36</v>
      </c>
    </row>
    <row r="5" spans="2:15" ht="15.6" x14ac:dyDescent="0.3">
      <c r="B5" s="13" t="s">
        <v>9</v>
      </c>
      <c r="C5" s="9">
        <v>1044176.5500000003</v>
      </c>
      <c r="D5" s="1">
        <v>1040292.1500000005</v>
      </c>
      <c r="E5" s="1">
        <v>921153.16000000248</v>
      </c>
      <c r="F5" s="1">
        <v>1005228.0299999991</v>
      </c>
      <c r="G5" s="5">
        <v>1281187.4699999976</v>
      </c>
      <c r="H5" s="1">
        <v>1012822.6200000012</v>
      </c>
      <c r="I5" s="1">
        <v>994803.77</v>
      </c>
      <c r="J5" s="1"/>
      <c r="K5" s="1"/>
      <c r="L5" s="1"/>
      <c r="M5" s="1"/>
      <c r="N5" s="1"/>
      <c r="O5" s="1">
        <f>SUM(C5:N5)</f>
        <v>7299663.7500000019</v>
      </c>
    </row>
    <row r="6" spans="2:15" ht="15.6" x14ac:dyDescent="0.3">
      <c r="B6" s="13" t="s">
        <v>10</v>
      </c>
      <c r="C6" s="9">
        <v>119860.12350629272</v>
      </c>
      <c r="D6" s="1">
        <v>70561.984220473867</v>
      </c>
      <c r="E6" s="1">
        <v>112776.09264351863</v>
      </c>
      <c r="F6" s="1">
        <v>73007.887254053916</v>
      </c>
      <c r="G6" s="1">
        <v>126672.46845951496</v>
      </c>
      <c r="H6" s="1">
        <v>133778.98559160045</v>
      </c>
      <c r="I6" s="1">
        <v>195774.91022495364</v>
      </c>
      <c r="J6" s="1"/>
      <c r="K6" s="1"/>
      <c r="L6" s="1"/>
      <c r="M6" s="1"/>
      <c r="N6" s="1"/>
      <c r="O6" s="1">
        <f t="shared" ref="O6" si="0">SUM(C6:N6)</f>
        <v>832432.45190040814</v>
      </c>
    </row>
    <row r="7" spans="2:15" ht="15.6" x14ac:dyDescent="0.3">
      <c r="B7" s="13" t="s">
        <v>11</v>
      </c>
      <c r="C7" s="24">
        <v>660</v>
      </c>
      <c r="D7" s="24">
        <v>660</v>
      </c>
      <c r="E7" s="24">
        <v>660</v>
      </c>
      <c r="F7" s="24">
        <v>660</v>
      </c>
      <c r="G7" s="24">
        <v>660</v>
      </c>
      <c r="H7" s="24">
        <v>660</v>
      </c>
      <c r="I7" s="24">
        <v>660</v>
      </c>
      <c r="J7" s="2"/>
      <c r="K7" s="2"/>
      <c r="L7" s="2"/>
      <c r="M7" s="2"/>
      <c r="N7" s="2"/>
      <c r="O7" s="25">
        <f>AVERAGE(C7:N7)</f>
        <v>660</v>
      </c>
    </row>
    <row r="8" spans="2:15" ht="15.6" x14ac:dyDescent="0.3">
      <c r="B8" s="14"/>
      <c r="C8" s="8"/>
    </row>
    <row r="9" spans="2:15" ht="15.6" x14ac:dyDescent="0.3">
      <c r="B9" s="1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5" ht="15.6" x14ac:dyDescent="0.3">
      <c r="B10" s="13" t="s">
        <v>12</v>
      </c>
      <c r="C10" s="6">
        <f t="shared" ref="C10:I10" si="1">IFERROR(IF(C11="",C5/C12,C6/C11),"")</f>
        <v>5.9930061753146358E-2</v>
      </c>
      <c r="D10" s="6">
        <f t="shared" si="1"/>
        <v>3.5280992110236935E-2</v>
      </c>
      <c r="E10" s="6">
        <f t="shared" si="1"/>
        <v>5.6388046321759311E-2</v>
      </c>
      <c r="F10" s="6">
        <f t="shared" si="1"/>
        <v>3.6503943627026955E-2</v>
      </c>
      <c r="G10" s="6">
        <f t="shared" si="1"/>
        <v>6.3336234229757482E-2</v>
      </c>
      <c r="H10" s="6">
        <f t="shared" si="1"/>
        <v>6.6889492795800226E-2</v>
      </c>
      <c r="I10" s="6">
        <f t="shared" si="1"/>
        <v>9.7887455112476818E-2</v>
      </c>
      <c r="J10" s="6"/>
      <c r="K10" s="6"/>
      <c r="L10" s="6"/>
      <c r="M10" s="6"/>
      <c r="N10" s="6"/>
      <c r="O10" s="6">
        <f>IFERROR(IF(O11="",O5/O12,O6/O11),"")</f>
        <v>0.41621622595020408</v>
      </c>
    </row>
    <row r="11" spans="2:15" ht="15.6" x14ac:dyDescent="0.3">
      <c r="B11" s="13" t="s">
        <v>13</v>
      </c>
      <c r="C11" s="1">
        <v>2000000</v>
      </c>
      <c r="D11" s="1">
        <v>2000000</v>
      </c>
      <c r="E11" s="1">
        <v>2000000</v>
      </c>
      <c r="F11" s="1">
        <v>2000000</v>
      </c>
      <c r="G11" s="1">
        <v>2000000</v>
      </c>
      <c r="H11" s="1">
        <v>2000000</v>
      </c>
      <c r="I11" s="1">
        <v>2000000</v>
      </c>
      <c r="J11" s="1">
        <v>2000000</v>
      </c>
      <c r="K11" s="1">
        <v>2000000</v>
      </c>
      <c r="L11" s="1">
        <v>2000000</v>
      </c>
      <c r="M11" s="1">
        <v>2000000</v>
      </c>
      <c r="N11" s="1">
        <v>2000000</v>
      </c>
      <c r="O11" s="1">
        <v>2000000</v>
      </c>
    </row>
    <row r="12" spans="2:15" ht="15.6" x14ac:dyDescent="0.3">
      <c r="B12" s="18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4" spans="2:15" x14ac:dyDescent="0.3">
      <c r="B14" s="3" t="s">
        <v>23</v>
      </c>
      <c r="C14" s="6">
        <f t="shared" ref="C14:D14" si="2">IF(C11="",(((C5/$B$2)*12)/C12),((C6/$B$2)*12)/C11)</f>
        <v>0.10273724871967946</v>
      </c>
      <c r="D14" s="6">
        <f t="shared" si="2"/>
        <v>6.0481700760406182E-2</v>
      </c>
      <c r="E14" s="6">
        <f t="shared" ref="E14:F14" si="3">IF(E11="",(((E5/$B$2)*12)/E12),((E6/$B$2)*12)/E11)</f>
        <v>9.666522226587311E-2</v>
      </c>
      <c r="F14" s="6">
        <f t="shared" si="3"/>
        <v>6.2578189074903354E-2</v>
      </c>
      <c r="G14" s="6">
        <f t="shared" ref="G14:H14" si="4">IF(G11="",(((G5/$B$2)*12)/G12),((G6/$B$2)*12)/G11)</f>
        <v>0.1085764015367271</v>
      </c>
      <c r="H14" s="6">
        <f t="shared" si="4"/>
        <v>0.11466770193565752</v>
      </c>
      <c r="I14" s="6">
        <f t="shared" ref="I14" si="5">IF(I11="",(((I5/$B$2)*12)/I12),((I6/$B$2)*12)/I11)</f>
        <v>0.16780706590710312</v>
      </c>
      <c r="J14" s="6"/>
      <c r="K14" s="6"/>
      <c r="L14" s="6"/>
      <c r="M14" s="6"/>
      <c r="N14" s="6"/>
      <c r="O14" s="6">
        <f t="shared" ref="O14" si="6">IF(O11="",(((O5/$B$2)*12)/O12),((O6/$B$2)*12)/O11)</f>
        <v>0.71351353020034991</v>
      </c>
    </row>
    <row r="15" spans="2:15" x14ac:dyDescent="0.3">
      <c r="B15" s="3" t="s">
        <v>37</v>
      </c>
      <c r="C15" s="6"/>
      <c r="D15" s="6">
        <f t="shared" ref="D15:I15" si="7">IF(D6&lt;&gt;"",((D6-C6)/C6),((D5-C5)/C5))</f>
        <v>-0.41129725085950436</v>
      </c>
      <c r="E15" s="6">
        <f t="shared" si="7"/>
        <v>0.59825568809325169</v>
      </c>
      <c r="F15" s="6">
        <f t="shared" si="7"/>
        <v>-0.35262975030683719</v>
      </c>
      <c r="G15" s="6">
        <f t="shared" si="7"/>
        <v>0.73505183102639648</v>
      </c>
      <c r="H15" s="6">
        <f t="shared" si="7"/>
        <v>5.6101512968911298E-2</v>
      </c>
      <c r="I15" s="6">
        <f t="shared" si="7"/>
        <v>0.46342050180148558</v>
      </c>
      <c r="J15" s="6"/>
      <c r="K15" s="6"/>
      <c r="L15" s="6"/>
      <c r="M15" s="6"/>
      <c r="N15" s="6"/>
      <c r="O15" s="6">
        <f>IF(N15&lt;&gt;"",N15,IF(M15&lt;&gt;"",M15,IF(L15&lt;&gt;"",L15,IF(K15&lt;&gt;"",K15,IF(J15&lt;&gt;"",J15,IF(I15&lt;&gt;"",I15,IF(H15&lt;&gt;"",H15,IF(G15&lt;&gt;"",G15,IF(F15&lt;&gt;"",F15,IF(E15&lt;&gt;"",E15,IF(D15&lt;&gt;"",D15,C15)))))))))))</f>
        <v>0.46342050180148558</v>
      </c>
    </row>
    <row r="17" spans="2:15" x14ac:dyDescent="0.3">
      <c r="B17" s="3" t="s">
        <v>21</v>
      </c>
      <c r="C17" s="34">
        <f>C6</f>
        <v>119860.12350629272</v>
      </c>
      <c r="D17" s="34">
        <f>D6</f>
        <v>70561.984220473867</v>
      </c>
      <c r="E17" s="34">
        <f>E6</f>
        <v>112776.09264351863</v>
      </c>
      <c r="F17" s="34">
        <v>73007.887254053916</v>
      </c>
      <c r="G17" s="34">
        <v>126672.46845951496</v>
      </c>
      <c r="H17" s="34">
        <v>133778.98559160045</v>
      </c>
      <c r="I17" s="34">
        <v>195774.91022495364</v>
      </c>
      <c r="J17" s="34"/>
      <c r="K17" s="34"/>
      <c r="L17" s="34"/>
      <c r="M17" s="34"/>
      <c r="N17" s="34"/>
      <c r="O17" s="40">
        <f>SUM(C17:N17)</f>
        <v>832432.45190040814</v>
      </c>
    </row>
    <row r="18" spans="2:15" x14ac:dyDescent="0.3">
      <c r="C18" s="5"/>
    </row>
    <row r="19" spans="2:15" x14ac:dyDescent="0.3">
      <c r="J19" s="5"/>
    </row>
  </sheetData>
  <mergeCells count="1">
    <mergeCell ref="C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2202-4E56-42DD-A6F6-4769D2821392}">
  <dimension ref="B1:O19"/>
  <sheetViews>
    <sheetView showGridLines="0" zoomScale="80" zoomScaleNormal="80" workbookViewId="0"/>
  </sheetViews>
  <sheetFormatPr defaultColWidth="16.5546875" defaultRowHeight="14.4" x14ac:dyDescent="0.3"/>
  <cols>
    <col min="1" max="1" width="5.109375" customWidth="1"/>
    <col min="2" max="2" width="21.88671875" bestFit="1" customWidth="1"/>
    <col min="3" max="14" width="12.21875" bestFit="1" customWidth="1"/>
    <col min="15" max="15" width="12.33203125" bestFit="1" customWidth="1"/>
  </cols>
  <sheetData>
    <row r="1" spans="2:15" x14ac:dyDescent="0.3">
      <c r="B1" s="30" t="s">
        <v>24</v>
      </c>
      <c r="D1" s="5"/>
      <c r="F1" s="5"/>
      <c r="I1" s="26"/>
    </row>
    <row r="2" spans="2:15" x14ac:dyDescent="0.3">
      <c r="B2" s="31">
        <f>'FY24 (totals)'!B2</f>
        <v>7</v>
      </c>
      <c r="C2" s="8"/>
      <c r="D2" s="8"/>
      <c r="E2" s="8"/>
      <c r="F2" s="8"/>
      <c r="G2" s="8"/>
      <c r="H2" s="8"/>
      <c r="I2" s="8"/>
      <c r="J2" s="8"/>
      <c r="K2" s="8"/>
    </row>
    <row r="3" spans="2:15" ht="25.8" x14ac:dyDescent="0.5">
      <c r="C3" s="54" t="s">
        <v>4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</row>
    <row r="4" spans="2:15" ht="15.6" x14ac:dyDescent="0.3">
      <c r="C4" s="11" t="s">
        <v>25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32</v>
      </c>
      <c r="J4" s="11" t="s">
        <v>31</v>
      </c>
      <c r="K4" s="11" t="s">
        <v>33</v>
      </c>
      <c r="L4" s="11" t="s">
        <v>34</v>
      </c>
      <c r="M4" s="11" t="s">
        <v>35</v>
      </c>
      <c r="N4" s="11" t="s">
        <v>26</v>
      </c>
      <c r="O4" s="48" t="s">
        <v>36</v>
      </c>
    </row>
    <row r="5" spans="2:15" ht="15.6" x14ac:dyDescent="0.3">
      <c r="B5" s="13" t="s">
        <v>9</v>
      </c>
      <c r="C5" s="1">
        <v>38445438</v>
      </c>
      <c r="D5" s="1">
        <v>43383362</v>
      </c>
      <c r="E5" s="1">
        <v>44022165</v>
      </c>
      <c r="F5" s="1">
        <v>38952076</v>
      </c>
      <c r="G5" s="1">
        <v>44413452</v>
      </c>
      <c r="H5" s="1">
        <v>40278029</v>
      </c>
      <c r="I5" s="1">
        <v>44991154.949999988</v>
      </c>
      <c r="J5" s="1"/>
      <c r="K5" s="1"/>
      <c r="L5" s="1"/>
      <c r="M5" s="1"/>
      <c r="N5" s="1"/>
      <c r="O5" s="41">
        <f>SUM(C5:N5)</f>
        <v>294485676.94999999</v>
      </c>
    </row>
    <row r="6" spans="2:15" ht="15.6" x14ac:dyDescent="0.3">
      <c r="B6" s="13" t="s">
        <v>10</v>
      </c>
      <c r="C6" s="1">
        <v>3242854</v>
      </c>
      <c r="D6" s="1">
        <v>3667863</v>
      </c>
      <c r="E6" s="1">
        <v>3614231</v>
      </c>
      <c r="F6" s="1">
        <v>3242066</v>
      </c>
      <c r="G6" s="1">
        <v>3697174</v>
      </c>
      <c r="H6" s="1">
        <v>3652729</v>
      </c>
      <c r="I6" s="1">
        <v>3723229.1399999987</v>
      </c>
      <c r="J6" s="1"/>
      <c r="K6" s="1"/>
      <c r="L6" s="1"/>
      <c r="M6" s="1"/>
      <c r="N6" s="1"/>
      <c r="O6" s="41">
        <f t="shared" ref="O6" si="0">SUM(C6:N6)</f>
        <v>24840146.140000001</v>
      </c>
    </row>
    <row r="7" spans="2:15" ht="15.6" x14ac:dyDescent="0.3">
      <c r="B7" s="13" t="s">
        <v>11</v>
      </c>
      <c r="C7" s="2">
        <v>1724</v>
      </c>
      <c r="D7" s="2">
        <v>1724</v>
      </c>
      <c r="E7" s="2">
        <v>1724</v>
      </c>
      <c r="F7" s="2">
        <v>1724</v>
      </c>
      <c r="G7" s="2">
        <v>1748</v>
      </c>
      <c r="H7" s="2">
        <v>1748</v>
      </c>
      <c r="I7" s="2">
        <v>1748</v>
      </c>
      <c r="J7" s="2"/>
      <c r="K7" s="2"/>
      <c r="L7" s="2"/>
      <c r="M7" s="2"/>
      <c r="N7" s="2"/>
      <c r="O7" s="36">
        <f>AVERAGE(C7:N7)</f>
        <v>1734.2857142857142</v>
      </c>
    </row>
    <row r="8" spans="2:15" ht="15.6" x14ac:dyDescent="0.3">
      <c r="B8" s="14"/>
    </row>
    <row r="9" spans="2:15" ht="15.6" x14ac:dyDescent="0.3">
      <c r="B9" s="1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5" ht="15.6" x14ac:dyDescent="0.3">
      <c r="B10" s="13" t="s">
        <v>12</v>
      </c>
      <c r="C10" s="6">
        <f t="shared" ref="C10:I10" si="1">IFERROR(IF(C11="",C5/C12,C6/C11),"")</f>
        <v>7.8654511197714258E-2</v>
      </c>
      <c r="D10" s="6">
        <f t="shared" si="1"/>
        <v>8.8756880132916965E-2</v>
      </c>
      <c r="E10" s="6">
        <f t="shared" si="1"/>
        <v>9.0063790401870944E-2</v>
      </c>
      <c r="F10" s="6">
        <f t="shared" si="1"/>
        <v>7.9691028566671984E-2</v>
      </c>
      <c r="G10" s="6">
        <f t="shared" si="1"/>
        <v>9.086431419153411E-2</v>
      </c>
      <c r="H10" s="6">
        <f t="shared" si="1"/>
        <v>8.2403760961244854E-2</v>
      </c>
      <c r="I10" s="6">
        <f t="shared" si="1"/>
        <v>9.2046221473998324E-2</v>
      </c>
      <c r="J10" s="6"/>
      <c r="K10" s="6"/>
      <c r="L10" s="6"/>
      <c r="M10" s="6"/>
      <c r="N10" s="6"/>
      <c r="O10" s="38">
        <f>IFERROR(IF(O11="",O5/O12,O6/O11),"")</f>
        <v>0.60248050692595145</v>
      </c>
    </row>
    <row r="11" spans="2:15" ht="15.6" x14ac:dyDescent="0.3">
      <c r="B11" s="13" t="s">
        <v>13</v>
      </c>
      <c r="C11" s="16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42"/>
    </row>
    <row r="12" spans="2:15" ht="15.6" x14ac:dyDescent="0.3">
      <c r="B12" s="18" t="s">
        <v>14</v>
      </c>
      <c r="C12" s="1">
        <v>488788721.90000015</v>
      </c>
      <c r="D12" s="1">
        <v>488788721.90000015</v>
      </c>
      <c r="E12" s="1">
        <v>488788721.90000015</v>
      </c>
      <c r="F12" s="1">
        <v>488788721.90000015</v>
      </c>
      <c r="G12" s="1">
        <v>488788721.90000015</v>
      </c>
      <c r="H12" s="1">
        <v>488788721.90000015</v>
      </c>
      <c r="I12" s="1">
        <v>488788721.90000015</v>
      </c>
      <c r="J12" s="1">
        <v>488788721.90000015</v>
      </c>
      <c r="K12" s="1">
        <v>488788721.90000015</v>
      </c>
      <c r="L12" s="1">
        <v>488788721.90000015</v>
      </c>
      <c r="M12" s="1">
        <v>488788721.90000015</v>
      </c>
      <c r="N12" s="1">
        <v>488788721.90000015</v>
      </c>
      <c r="O12" s="41">
        <v>488788721.90000015</v>
      </c>
    </row>
    <row r="13" spans="2:15" x14ac:dyDescent="0.3">
      <c r="O13" s="37"/>
    </row>
    <row r="14" spans="2:15" x14ac:dyDescent="0.3">
      <c r="B14" s="3" t="s">
        <v>23</v>
      </c>
      <c r="C14" s="6">
        <f t="shared" ref="C14:D14" si="2">IF(C11="",(((C5/$B$2)*12)/C12),((C6/$B$2)*12)/C11)</f>
        <v>0.13483630491036727</v>
      </c>
      <c r="D14" s="6">
        <f t="shared" si="2"/>
        <v>0.15215465165642908</v>
      </c>
      <c r="E14" s="6">
        <f t="shared" ref="E14:F14" si="3">IF(E11="",(((E5/$B$2)*12)/E12),((E6/$B$2)*12)/E11)</f>
        <v>0.15439506926035018</v>
      </c>
      <c r="F14" s="6">
        <f t="shared" si="3"/>
        <v>0.13661319182858053</v>
      </c>
      <c r="G14" s="6">
        <f t="shared" ref="G14:H14" si="4">IF(G11="",(((G5/$B$2)*12)/G12),((G6/$B$2)*12)/G11)</f>
        <v>0.15576739575691559</v>
      </c>
      <c r="H14" s="6">
        <f t="shared" si="4"/>
        <v>0.1412635902192769</v>
      </c>
      <c r="I14" s="6">
        <f t="shared" ref="I14" si="5">IF(I11="",(((I5/$B$2)*12)/I12),((I6/$B$2)*12)/I11)</f>
        <v>0.15779352252685427</v>
      </c>
      <c r="J14" s="6"/>
      <c r="K14" s="6"/>
      <c r="L14" s="6"/>
      <c r="M14" s="6"/>
      <c r="N14" s="6"/>
      <c r="O14" s="38">
        <f>IF(O11="",(((O5/$B$2)*12)/O12),((O6/$B$2)*12)/O11)</f>
        <v>1.0328237261587738</v>
      </c>
    </row>
    <row r="15" spans="2:15" x14ac:dyDescent="0.3">
      <c r="B15" s="3" t="s">
        <v>37</v>
      </c>
      <c r="C15" s="6"/>
      <c r="D15" s="6">
        <f t="shared" ref="D15:I15" si="6">IF(D6&lt;&gt;"",((D6-C6)/C6),((D5-C5)/C5))</f>
        <v>0.13106017107153142</v>
      </c>
      <c r="E15" s="6">
        <f t="shared" si="6"/>
        <v>-1.4622138285971968E-2</v>
      </c>
      <c r="F15" s="6">
        <f t="shared" si="6"/>
        <v>-0.10297211218652046</v>
      </c>
      <c r="G15" s="6">
        <f t="shared" si="6"/>
        <v>0.14037592078631342</v>
      </c>
      <c r="H15" s="6">
        <f t="shared" si="6"/>
        <v>-1.2021343869669104E-2</v>
      </c>
      <c r="I15" s="6">
        <f t="shared" si="6"/>
        <v>1.9300676288878462E-2</v>
      </c>
      <c r="J15" s="6"/>
      <c r="K15" s="6"/>
      <c r="L15" s="6"/>
      <c r="M15" s="6"/>
      <c r="N15" s="6"/>
      <c r="O15" s="6">
        <f>IF(N15&lt;&gt;"",N15,IF(M15&lt;&gt;"",M15,IF(L15&lt;&gt;"",L15,IF(K15&lt;&gt;"",K15,IF(J15&lt;&gt;"",J15,IF(I15&lt;&gt;"",I15,IF(H15&lt;&gt;"",H15,IF(G15&lt;&gt;"",G15,IF(F15&lt;&gt;"",F15,IF(E15&lt;&gt;"",E15,IF(D15&lt;&gt;"",D15,C15)))))))))))</f>
        <v>1.9300676288878462E-2</v>
      </c>
    </row>
    <row r="17" spans="2:15" x14ac:dyDescent="0.3">
      <c r="B17" s="3" t="s">
        <v>21</v>
      </c>
      <c r="C17" s="1">
        <v>2743028</v>
      </c>
      <c r="D17" s="1">
        <v>3121607</v>
      </c>
      <c r="E17" s="1">
        <v>3028422</v>
      </c>
      <c r="F17" s="1">
        <v>2738309</v>
      </c>
      <c r="G17" s="1">
        <v>3110533</v>
      </c>
      <c r="H17" s="1">
        <v>3085394</v>
      </c>
      <c r="I17" s="1">
        <v>3154529.6564000025</v>
      </c>
      <c r="J17" s="1"/>
      <c r="K17" s="1"/>
      <c r="L17" s="1"/>
      <c r="M17" s="1"/>
      <c r="N17" s="1"/>
      <c r="O17" s="40">
        <f>SUM(C17:N17)</f>
        <v>20981822.656400003</v>
      </c>
    </row>
    <row r="18" spans="2:15" x14ac:dyDescent="0.3">
      <c r="C18" s="5"/>
    </row>
    <row r="19" spans="2:15" x14ac:dyDescent="0.3">
      <c r="J19" s="5"/>
    </row>
  </sheetData>
  <mergeCells count="1">
    <mergeCell ref="C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71C6-D4C8-4B82-AC8E-F90F4A9B73E6}">
  <dimension ref="B1:O19"/>
  <sheetViews>
    <sheetView showGridLines="0" zoomScale="80" zoomScaleNormal="80" workbookViewId="0"/>
  </sheetViews>
  <sheetFormatPr defaultColWidth="16.5546875" defaultRowHeight="14.4" x14ac:dyDescent="0.3"/>
  <cols>
    <col min="1" max="1" width="5.109375" customWidth="1"/>
    <col min="2" max="2" width="21.6640625" bestFit="1" customWidth="1"/>
    <col min="3" max="15" width="13.6640625" bestFit="1" customWidth="1"/>
  </cols>
  <sheetData>
    <row r="1" spans="2:15" x14ac:dyDescent="0.3">
      <c r="B1" s="30" t="s">
        <v>24</v>
      </c>
      <c r="D1" s="5"/>
      <c r="F1" s="5"/>
      <c r="I1" s="26"/>
    </row>
    <row r="2" spans="2:15" x14ac:dyDescent="0.3">
      <c r="B2" s="31">
        <f>'FY24 (totals)'!B2</f>
        <v>7</v>
      </c>
      <c r="C2" s="8"/>
      <c r="D2" s="8"/>
      <c r="E2" s="8"/>
      <c r="F2" s="8"/>
      <c r="G2" s="8"/>
      <c r="H2" s="8"/>
      <c r="I2" s="8"/>
      <c r="J2" s="8"/>
      <c r="K2" s="8"/>
    </row>
    <row r="3" spans="2:15" ht="25.8" x14ac:dyDescent="0.5">
      <c r="C3" s="54" t="s">
        <v>4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</row>
    <row r="4" spans="2:15" ht="15.6" x14ac:dyDescent="0.3">
      <c r="C4" s="11" t="s">
        <v>25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32</v>
      </c>
      <c r="J4" s="11" t="s">
        <v>31</v>
      </c>
      <c r="K4" s="11" t="s">
        <v>33</v>
      </c>
      <c r="L4" s="11" t="s">
        <v>34</v>
      </c>
      <c r="M4" s="11" t="s">
        <v>35</v>
      </c>
      <c r="N4" s="11" t="s">
        <v>26</v>
      </c>
      <c r="O4" s="48" t="s">
        <v>36</v>
      </c>
    </row>
    <row r="5" spans="2:15" ht="15.6" x14ac:dyDescent="0.3">
      <c r="B5" s="13" t="s">
        <v>9</v>
      </c>
      <c r="C5" s="1">
        <v>71220386</v>
      </c>
      <c r="D5" s="1">
        <v>80988710</v>
      </c>
      <c r="E5" s="1">
        <v>80108208</v>
      </c>
      <c r="F5" s="1">
        <v>74751312</v>
      </c>
      <c r="G5" s="1">
        <v>80866846</v>
      </c>
      <c r="H5" s="1">
        <v>70660518</v>
      </c>
      <c r="I5" s="1">
        <v>76241316.380000025</v>
      </c>
      <c r="J5" s="1"/>
      <c r="K5" s="1"/>
      <c r="L5" s="1"/>
      <c r="M5" s="1"/>
      <c r="N5" s="1"/>
      <c r="O5" s="41">
        <f>SUM(C5:N5)</f>
        <v>534837296.38</v>
      </c>
    </row>
    <row r="6" spans="2:15" ht="15.6" x14ac:dyDescent="0.3">
      <c r="B6" s="13" t="s">
        <v>10</v>
      </c>
      <c r="C6" s="1">
        <v>2847808</v>
      </c>
      <c r="D6" s="1">
        <v>1786483</v>
      </c>
      <c r="E6" s="1">
        <v>2479593</v>
      </c>
      <c r="F6" s="1">
        <v>2640240</v>
      </c>
      <c r="G6" s="1">
        <v>2520203</v>
      </c>
      <c r="H6" s="1">
        <v>2294759</v>
      </c>
      <c r="I6" s="1">
        <v>2241838.8199999998</v>
      </c>
      <c r="J6" s="1"/>
      <c r="K6" s="1"/>
      <c r="L6" s="1"/>
      <c r="M6" s="1"/>
      <c r="N6" s="1"/>
      <c r="O6" s="41">
        <f t="shared" ref="O6" si="0">SUM(C6:N6)</f>
        <v>16810924.82</v>
      </c>
    </row>
    <row r="7" spans="2:15" ht="15.6" x14ac:dyDescent="0.3">
      <c r="B7" s="13" t="s">
        <v>11</v>
      </c>
      <c r="C7" s="2">
        <v>612</v>
      </c>
      <c r="D7" s="2">
        <v>612</v>
      </c>
      <c r="E7" s="2">
        <v>612</v>
      </c>
      <c r="F7" s="2">
        <v>612</v>
      </c>
      <c r="G7" s="2">
        <v>615</v>
      </c>
      <c r="H7" s="2">
        <v>615</v>
      </c>
      <c r="I7" s="2">
        <v>615</v>
      </c>
      <c r="J7" s="2"/>
      <c r="K7" s="2"/>
      <c r="L7" s="2"/>
      <c r="M7" s="2"/>
      <c r="N7" s="2"/>
      <c r="O7" s="36">
        <f>AVERAGE(C7:N7)</f>
        <v>613.28571428571433</v>
      </c>
    </row>
    <row r="8" spans="2:15" ht="15.6" x14ac:dyDescent="0.3">
      <c r="B8" s="14"/>
    </row>
    <row r="9" spans="2:15" ht="15.6" x14ac:dyDescent="0.3">
      <c r="B9" s="1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5" ht="15.6" x14ac:dyDescent="0.3">
      <c r="B10" s="13" t="s">
        <v>12</v>
      </c>
      <c r="C10" s="6">
        <f t="shared" ref="C10:I10" si="1">IFERROR(IF(C11="",C5/C12,C6/C11),"")</f>
        <v>7.0062635999452089E-2</v>
      </c>
      <c r="D10" s="6">
        <f t="shared" si="1"/>
        <v>7.9672167303266025E-2</v>
      </c>
      <c r="E10" s="6">
        <f t="shared" si="1"/>
        <v>7.8805978637526558E-2</v>
      </c>
      <c r="F10" s="6">
        <f t="shared" si="1"/>
        <v>7.353616369247809E-2</v>
      </c>
      <c r="G10" s="6">
        <f t="shared" si="1"/>
        <v>7.9552284309744523E-2</v>
      </c>
      <c r="H10" s="6">
        <f t="shared" si="1"/>
        <v>6.9511869146099997E-2</v>
      </c>
      <c r="I10" s="6">
        <f t="shared" si="1"/>
        <v>7.5001946741077838E-2</v>
      </c>
      <c r="J10" s="6"/>
      <c r="K10" s="6"/>
      <c r="L10" s="6"/>
      <c r="M10" s="6"/>
      <c r="N10" s="6"/>
      <c r="O10" s="38">
        <f>IFERROR(IF(O11="",O5/O12,O6/O11),"")</f>
        <v>0.52614304582964511</v>
      </c>
    </row>
    <row r="11" spans="2:15" ht="15.6" x14ac:dyDescent="0.3">
      <c r="B11" s="13" t="s">
        <v>13</v>
      </c>
      <c r="C11" s="16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42"/>
    </row>
    <row r="12" spans="2:15" ht="15.6" x14ac:dyDescent="0.3">
      <c r="B12" s="18" t="s">
        <v>14</v>
      </c>
      <c r="C12" s="1">
        <v>1016524499.6000003</v>
      </c>
      <c r="D12" s="1">
        <v>1016524499.6000003</v>
      </c>
      <c r="E12" s="1">
        <v>1016524499.6000003</v>
      </c>
      <c r="F12" s="1">
        <v>1016524499.6000003</v>
      </c>
      <c r="G12" s="1">
        <v>1016524499.6000003</v>
      </c>
      <c r="H12" s="1">
        <v>1016524499.6000003</v>
      </c>
      <c r="I12" s="1">
        <v>1016524499.6000003</v>
      </c>
      <c r="J12" s="1">
        <v>1016524499.6000003</v>
      </c>
      <c r="K12" s="1">
        <v>1016524499.6000003</v>
      </c>
      <c r="L12" s="1">
        <v>1016524499.6000003</v>
      </c>
      <c r="M12" s="1">
        <v>1016524499.6000003</v>
      </c>
      <c r="N12" s="1">
        <v>1016524499.6000003</v>
      </c>
      <c r="O12" s="41">
        <v>1016524499.6000003</v>
      </c>
    </row>
    <row r="13" spans="2:15" x14ac:dyDescent="0.3">
      <c r="O13" s="37"/>
    </row>
    <row r="14" spans="2:15" x14ac:dyDescent="0.3">
      <c r="B14" s="3" t="s">
        <v>23</v>
      </c>
      <c r="C14" s="6">
        <f t="shared" ref="C14:G14" si="2">IF(C11="",(((C5/$B$2)*12)/C12),((C6/$B$2)*12)/C11)</f>
        <v>0.12010737599906071</v>
      </c>
      <c r="D14" s="6">
        <f>IF(D11="",(((D5/$B$2)*12)/D12),((D6/$B$2)*12)/D11)</f>
        <v>0.13658085823417032</v>
      </c>
      <c r="E14" s="6">
        <f t="shared" si="2"/>
        <v>0.13509596337861696</v>
      </c>
      <c r="F14" s="6">
        <f t="shared" si="2"/>
        <v>0.126061994901391</v>
      </c>
      <c r="G14" s="6">
        <f t="shared" si="2"/>
        <v>0.13637534453099062</v>
      </c>
      <c r="H14" s="6">
        <f t="shared" ref="H14:I14" si="3">IF(H11="",(((H5/$B$2)*12)/H12),((H6/$B$2)*12)/H11)</f>
        <v>0.11916320425045714</v>
      </c>
      <c r="I14" s="6">
        <f t="shared" si="3"/>
        <v>0.12857476584184774</v>
      </c>
      <c r="J14" s="6"/>
      <c r="K14" s="6"/>
      <c r="L14" s="6"/>
      <c r="M14" s="6"/>
      <c r="N14" s="6"/>
      <c r="O14" s="38">
        <f>IF(O11="",(((O5/$B$2)*12)/O12),((O6/$B$2)*12)/O11)</f>
        <v>0.90195950713653461</v>
      </c>
    </row>
    <row r="15" spans="2:15" x14ac:dyDescent="0.3">
      <c r="B15" s="3" t="s">
        <v>37</v>
      </c>
      <c r="C15" s="6"/>
      <c r="D15" s="6">
        <f t="shared" ref="D15:I15" si="4">IF(D6&lt;&gt;"",((D6-C6)/C6),((D5-C5)/C5))</f>
        <v>-0.37268137458705081</v>
      </c>
      <c r="E15" s="6">
        <f t="shared" si="4"/>
        <v>0.387974584700778</v>
      </c>
      <c r="F15" s="6">
        <f t="shared" si="4"/>
        <v>6.4787648618140153E-2</v>
      </c>
      <c r="G15" s="6">
        <f t="shared" si="4"/>
        <v>-4.5464427476290037E-2</v>
      </c>
      <c r="H15" s="6">
        <f t="shared" si="4"/>
        <v>-8.9454698688954823E-2</v>
      </c>
      <c r="I15" s="6">
        <f t="shared" si="4"/>
        <v>-2.3061323650980417E-2</v>
      </c>
      <c r="J15" s="6"/>
      <c r="K15" s="6"/>
      <c r="L15" s="6"/>
      <c r="M15" s="6"/>
      <c r="N15" s="6"/>
      <c r="O15" s="6">
        <f>IF(N15&lt;&gt;"",N15,IF(M15&lt;&gt;"",M15,IF(L15&lt;&gt;"",L15,IF(K15&lt;&gt;"",K15,IF(J15&lt;&gt;"",J15,IF(I15&lt;&gt;"",I15,IF(H15&lt;&gt;"",H15,IF(G15&lt;&gt;"",G15,IF(F15&lt;&gt;"",F15,IF(E15&lt;&gt;"",E15,IF(D15&lt;&gt;"",D15,C15)))))))))))</f>
        <v>-2.3061323650980417E-2</v>
      </c>
    </row>
    <row r="17" spans="2:15" x14ac:dyDescent="0.3">
      <c r="B17" s="3" t="s">
        <v>21</v>
      </c>
      <c r="C17" s="1">
        <v>2527438</v>
      </c>
      <c r="D17" s="1">
        <v>1434895</v>
      </c>
      <c r="E17" s="1">
        <v>2091274</v>
      </c>
      <c r="F17" s="1">
        <v>2310171</v>
      </c>
      <c r="G17" s="1">
        <v>2142019</v>
      </c>
      <c r="H17" s="1">
        <v>1921773</v>
      </c>
      <c r="I17" s="1">
        <v>1890609.7717999998</v>
      </c>
      <c r="J17" s="1"/>
      <c r="K17" s="1"/>
      <c r="L17" s="1"/>
      <c r="M17" s="1"/>
      <c r="N17" s="1"/>
      <c r="O17" s="40">
        <f>SUM(C17:N17)</f>
        <v>14318179.7718</v>
      </c>
    </row>
    <row r="18" spans="2:15" x14ac:dyDescent="0.3">
      <c r="C18" s="5"/>
    </row>
    <row r="19" spans="2:15" x14ac:dyDescent="0.3">
      <c r="J19" s="5"/>
    </row>
  </sheetData>
  <mergeCells count="1">
    <mergeCell ref="C3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02AC-3DE3-46B7-87DC-EC976540AFDE}">
  <dimension ref="B1:O19"/>
  <sheetViews>
    <sheetView showGridLines="0" zoomScale="80" zoomScaleNormal="80" workbookViewId="0"/>
  </sheetViews>
  <sheetFormatPr defaultColWidth="16.5546875" defaultRowHeight="14.4" x14ac:dyDescent="0.3"/>
  <cols>
    <col min="1" max="1" width="5.109375" customWidth="1"/>
    <col min="2" max="2" width="21.6640625" bestFit="1" customWidth="1"/>
    <col min="3" max="15" width="13.6640625" bestFit="1" customWidth="1"/>
  </cols>
  <sheetData>
    <row r="1" spans="2:15" x14ac:dyDescent="0.3">
      <c r="B1" s="30" t="s">
        <v>24</v>
      </c>
      <c r="D1" s="5"/>
      <c r="F1" s="5"/>
      <c r="I1" s="26"/>
    </row>
    <row r="2" spans="2:15" x14ac:dyDescent="0.3">
      <c r="B2" s="31">
        <f>'FY24 (totals)'!B2</f>
        <v>7</v>
      </c>
      <c r="C2" s="8"/>
      <c r="D2" s="8"/>
      <c r="E2" s="8"/>
      <c r="F2" s="8"/>
      <c r="G2" s="8"/>
      <c r="H2" s="8"/>
      <c r="I2" s="8"/>
      <c r="J2" s="8"/>
      <c r="K2" s="8"/>
    </row>
    <row r="3" spans="2:15" ht="25.8" x14ac:dyDescent="0.5">
      <c r="C3" s="54" t="s">
        <v>4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</row>
    <row r="4" spans="2:15" ht="15.6" x14ac:dyDescent="0.3">
      <c r="C4" s="11" t="s">
        <v>25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32</v>
      </c>
      <c r="J4" s="11" t="s">
        <v>31</v>
      </c>
      <c r="K4" s="11" t="s">
        <v>33</v>
      </c>
      <c r="L4" s="11" t="s">
        <v>34</v>
      </c>
      <c r="M4" s="11" t="s">
        <v>35</v>
      </c>
      <c r="N4" s="11" t="s">
        <v>26</v>
      </c>
      <c r="O4" s="48" t="s">
        <v>36</v>
      </c>
    </row>
    <row r="5" spans="2:15" ht="15.6" x14ac:dyDescent="0.3">
      <c r="B5" s="13" t="s">
        <v>9</v>
      </c>
      <c r="C5" s="1">
        <v>104066474</v>
      </c>
      <c r="D5" s="1">
        <v>121336679</v>
      </c>
      <c r="E5" s="1">
        <v>103528751</v>
      </c>
      <c r="F5" s="1">
        <v>95404510</v>
      </c>
      <c r="G5" s="1">
        <v>112545504</v>
      </c>
      <c r="H5" s="1">
        <v>99605274</v>
      </c>
      <c r="I5" s="1">
        <v>109928738.17000009</v>
      </c>
      <c r="J5" s="1"/>
      <c r="K5" s="1"/>
      <c r="L5" s="1"/>
      <c r="M5" s="1"/>
      <c r="N5" s="1"/>
      <c r="O5" s="41">
        <f>SUM(C5:N5)</f>
        <v>746415930.17000008</v>
      </c>
    </row>
    <row r="6" spans="2:15" ht="15.6" x14ac:dyDescent="0.3">
      <c r="B6" s="13" t="s">
        <v>10</v>
      </c>
      <c r="C6" s="1">
        <v>7881077</v>
      </c>
      <c r="D6" s="1">
        <v>8316062</v>
      </c>
      <c r="E6" s="1">
        <v>7004886</v>
      </c>
      <c r="F6" s="1">
        <v>6252039</v>
      </c>
      <c r="G6" s="1">
        <v>6956013</v>
      </c>
      <c r="H6" s="1">
        <v>2259347</v>
      </c>
      <c r="I6" s="1">
        <v>6317631.8500000024</v>
      </c>
      <c r="J6" s="1"/>
      <c r="K6" s="1"/>
      <c r="L6" s="1"/>
      <c r="M6" s="1"/>
      <c r="N6" s="1"/>
      <c r="O6" s="41">
        <f t="shared" ref="O6" si="0">SUM(C6:N6)</f>
        <v>44987055.850000001</v>
      </c>
    </row>
    <row r="7" spans="2:15" ht="15.6" x14ac:dyDescent="0.3">
      <c r="B7" s="13" t="s">
        <v>11</v>
      </c>
      <c r="C7" s="2">
        <v>5462</v>
      </c>
      <c r="D7" s="2">
        <v>5462</v>
      </c>
      <c r="E7" s="2">
        <v>5462</v>
      </c>
      <c r="F7" s="2">
        <v>5462</v>
      </c>
      <c r="G7" s="2">
        <v>5526</v>
      </c>
      <c r="H7" s="2">
        <v>5526</v>
      </c>
      <c r="I7" s="2">
        <v>5526</v>
      </c>
      <c r="J7" s="2"/>
      <c r="K7" s="2"/>
      <c r="L7" s="2"/>
      <c r="M7" s="2"/>
      <c r="N7" s="2"/>
      <c r="O7" s="36">
        <f>AVERAGE(C7:N7)</f>
        <v>5489.4285714285716</v>
      </c>
    </row>
    <row r="8" spans="2:15" ht="15.6" x14ac:dyDescent="0.3">
      <c r="B8" s="14"/>
    </row>
    <row r="9" spans="2:15" ht="15.6" x14ac:dyDescent="0.3">
      <c r="B9" s="1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2:15" ht="15.6" x14ac:dyDescent="0.3">
      <c r="B10" s="13" t="s">
        <v>12</v>
      </c>
      <c r="C10" s="6">
        <f t="shared" ref="C10:I10" si="1">IFERROR(IF(C11="",C5/C12,C6/C11),"")</f>
        <v>7.0361484049439024E-2</v>
      </c>
      <c r="D10" s="6">
        <f t="shared" si="1"/>
        <v>8.203822495293156E-2</v>
      </c>
      <c r="E10" s="6">
        <f t="shared" si="1"/>
        <v>6.9997918466468315E-2</v>
      </c>
      <c r="F10" s="6">
        <f t="shared" si="1"/>
        <v>6.4504951984916348E-2</v>
      </c>
      <c r="G10" s="6">
        <f t="shared" si="1"/>
        <v>7.6094330673028052E-2</v>
      </c>
      <c r="H10" s="6">
        <f t="shared" si="1"/>
        <v>6.734517494837966E-2</v>
      </c>
      <c r="I10" s="6">
        <f t="shared" si="1"/>
        <v>7.4325081460177272E-2</v>
      </c>
      <c r="J10" s="6"/>
      <c r="K10" s="6"/>
      <c r="L10" s="6"/>
      <c r="M10" s="6"/>
      <c r="N10" s="6"/>
      <c r="O10" s="38">
        <f>IFERROR(IF(O11="",O5/O12,O6/O11),"")</f>
        <v>0.50466716653534027</v>
      </c>
    </row>
    <row r="11" spans="2:15" ht="15.6" x14ac:dyDescent="0.3">
      <c r="B11" s="13" t="s">
        <v>13</v>
      </c>
      <c r="C11" s="16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42"/>
    </row>
    <row r="12" spans="2:15" ht="15.6" x14ac:dyDescent="0.3">
      <c r="B12" s="18" t="s">
        <v>14</v>
      </c>
      <c r="C12" s="1">
        <v>1479026137.7499995</v>
      </c>
      <c r="D12" s="1">
        <v>1479026137.7499995</v>
      </c>
      <c r="E12" s="1">
        <v>1479026137.7499995</v>
      </c>
      <c r="F12" s="1">
        <v>1479026137.7499995</v>
      </c>
      <c r="G12" s="1">
        <v>1479026137.7499995</v>
      </c>
      <c r="H12" s="1">
        <v>1479026137.7499995</v>
      </c>
      <c r="I12" s="1">
        <v>1479026137.7499995</v>
      </c>
      <c r="J12" s="1">
        <v>1479026137.7499995</v>
      </c>
      <c r="K12" s="1">
        <v>1479026137.7499995</v>
      </c>
      <c r="L12" s="1">
        <v>1479026137.7499995</v>
      </c>
      <c r="M12" s="1">
        <v>1479026137.7499995</v>
      </c>
      <c r="N12" s="1">
        <v>1479026137.7499995</v>
      </c>
      <c r="O12" s="41">
        <v>1479026137.7499995</v>
      </c>
    </row>
    <row r="13" spans="2:15" x14ac:dyDescent="0.3">
      <c r="O13" s="37"/>
    </row>
    <row r="14" spans="2:15" x14ac:dyDescent="0.3">
      <c r="B14" s="3" t="s">
        <v>23</v>
      </c>
      <c r="C14" s="6">
        <f t="shared" ref="C14:G14" si="2">IF(C11="",(((C5/$B$2)*12)/C12),((C6/$B$2)*12)/C11)</f>
        <v>0.12061968694189548</v>
      </c>
      <c r="D14" s="6">
        <f>IF(D11="",(((D5/$B$2)*12)/D12),((D6/$B$2)*12)/D11)</f>
        <v>0.14063695706216842</v>
      </c>
      <c r="E14" s="6">
        <f t="shared" si="2"/>
        <v>0.11999643165680283</v>
      </c>
      <c r="F14" s="6">
        <f t="shared" si="2"/>
        <v>0.11057991768842804</v>
      </c>
      <c r="G14" s="6">
        <f t="shared" si="2"/>
        <v>0.13044742401090526</v>
      </c>
      <c r="H14" s="6">
        <f t="shared" ref="H14:I14" si="3">IF(H11="",(((H5/$B$2)*12)/H12),((H6/$B$2)*12)/H11)</f>
        <v>0.11544887134007942</v>
      </c>
      <c r="I14" s="6">
        <f t="shared" si="3"/>
        <v>0.1274144253603039</v>
      </c>
      <c r="J14" s="6"/>
      <c r="K14" s="6"/>
      <c r="L14" s="6"/>
      <c r="M14" s="6"/>
      <c r="N14" s="6"/>
      <c r="O14" s="38">
        <f>IF(O11="",(((O5/$B$2)*12)/O12),((O6/$B$2)*12)/O11)</f>
        <v>0.86514371406058321</v>
      </c>
    </row>
    <row r="15" spans="2:15" x14ac:dyDescent="0.3">
      <c r="B15" s="3" t="s">
        <v>37</v>
      </c>
      <c r="C15" s="6"/>
      <c r="D15" s="6">
        <f t="shared" ref="D15:I15" si="4">IF(D6&lt;&gt;"",((D6-C6)/C6),((D5-C5)/C5))</f>
        <v>5.5193598539894993E-2</v>
      </c>
      <c r="E15" s="6">
        <f t="shared" si="4"/>
        <v>-0.15766789617489624</v>
      </c>
      <c r="F15" s="6">
        <f t="shared" si="4"/>
        <v>-0.10747455418974698</v>
      </c>
      <c r="G15" s="6">
        <f t="shared" si="4"/>
        <v>0.11259910566776694</v>
      </c>
      <c r="H15" s="6">
        <f t="shared" si="4"/>
        <v>-0.67519511536278043</v>
      </c>
      <c r="I15" s="6">
        <f t="shared" si="4"/>
        <v>1.7962202574460684</v>
      </c>
      <c r="J15" s="6"/>
      <c r="K15" s="6"/>
      <c r="L15" s="6"/>
      <c r="M15" s="6"/>
      <c r="N15" s="6"/>
      <c r="O15" s="6">
        <f>IF(N15&lt;&gt;"",N15,IF(M15&lt;&gt;"",M15,IF(L15&lt;&gt;"",L15,IF(K15&lt;&gt;"",K15,IF(J15&lt;&gt;"",J15,IF(I15&lt;&gt;"",I15,IF(H15&lt;&gt;"",H15,IF(G15&lt;&gt;"",G15,IF(F15&lt;&gt;"",F15,IF(E15&lt;&gt;"",E15,IF(D15&lt;&gt;"",D15,C15)))))))))))</f>
        <v>1.7962202574460684</v>
      </c>
    </row>
    <row r="17" spans="2:15" x14ac:dyDescent="0.3">
      <c r="B17" s="3" t="s">
        <v>21</v>
      </c>
      <c r="C17" s="1">
        <v>7386911</v>
      </c>
      <c r="D17" s="1">
        <v>7783870</v>
      </c>
      <c r="E17" s="1">
        <v>6469302</v>
      </c>
      <c r="F17" s="1">
        <v>5816954</v>
      </c>
      <c r="G17" s="1">
        <v>6442841</v>
      </c>
      <c r="H17" s="1">
        <v>5025656</v>
      </c>
      <c r="I17" s="1">
        <v>5848953.8225000035</v>
      </c>
      <c r="J17" s="1"/>
      <c r="K17" s="1"/>
      <c r="L17" s="1"/>
      <c r="M17" s="1"/>
      <c r="N17" s="1"/>
      <c r="O17" s="40">
        <f>SUM(C17:N17)</f>
        <v>44774487.822500005</v>
      </c>
    </row>
    <row r="18" spans="2:15" x14ac:dyDescent="0.3">
      <c r="C18" s="5"/>
    </row>
    <row r="19" spans="2:15" x14ac:dyDescent="0.3">
      <c r="J19" s="5"/>
    </row>
  </sheetData>
  <mergeCells count="1">
    <mergeCell ref="C3:O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9128324FDF4748B9CEE95918AB0704" ma:contentTypeVersion="9" ma:contentTypeDescription="Create a new document." ma:contentTypeScope="" ma:versionID="69a61edc572c71104ee92765a1994e69">
  <xsd:schema xmlns:xsd="http://www.w3.org/2001/XMLSchema" xmlns:xs="http://www.w3.org/2001/XMLSchema" xmlns:p="http://schemas.microsoft.com/office/2006/metadata/properties" xmlns:ns2="48636d8a-de31-495c-ad37-633303c22b60" xmlns:ns3="cdee9f83-65a4-4220-8fe3-3562051ce843" targetNamespace="http://schemas.microsoft.com/office/2006/metadata/properties" ma:root="true" ma:fieldsID="0eb5b587f854ac37f20285b8d12d10cd" ns2:_="" ns3:_="">
    <xsd:import namespace="48636d8a-de31-495c-ad37-633303c22b60"/>
    <xsd:import namespace="cdee9f83-65a4-4220-8fe3-3562051ce8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36d8a-de31-495c-ad37-633303c22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e9f83-65a4-4220-8fe3-3562051ce84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B50F3F-D0D2-4D51-BC81-B140611FE6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E126CA-E203-4748-A529-135CF09AF7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636d8a-de31-495c-ad37-633303c22b60"/>
    <ds:schemaRef ds:uri="cdee9f83-65a4-4220-8fe3-3562051ce8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B785E4-39C7-469C-8377-45E0DCE2768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FY24 (totals)</vt:lpstr>
      <vt:lpstr>Sales Solutions (CP&amp;H)</vt:lpstr>
      <vt:lpstr>ISAM (CP&amp;H)</vt:lpstr>
      <vt:lpstr>Secondary (CP&amp;H)</vt:lpstr>
      <vt:lpstr>MPB non-acute (CP&amp;H)</vt:lpstr>
      <vt:lpstr>Sales Solutions (MHS)</vt:lpstr>
      <vt:lpstr>ISAM MHS 1 (0761, 7995.96.97)</vt:lpstr>
      <vt:lpstr>ISAM MHS 2 (0761, 7891, 7892)</vt:lpstr>
      <vt:lpstr>ISAM MHS 3 (7992, 7994, 7998)</vt:lpstr>
      <vt:lpstr>MPB acute (MHS)</vt:lpstr>
      <vt:lpstr>Masters</vt:lpstr>
      <vt:lpstr>Provider</vt:lpstr>
      <vt:lpstr>Bus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Buchanan, Anton</dc:creator>
  <cp:lastModifiedBy>Hu, Felicia</cp:lastModifiedBy>
  <dcterms:created xsi:type="dcterms:W3CDTF">2023-03-03T13:34:23Z</dcterms:created>
  <dcterms:modified xsi:type="dcterms:W3CDTF">2023-12-11T02:46:30Z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0x010100B39128324FDF4748B9CEE95918AB0704</vt:lpwstr>
  </property>
</Properties>
</file>