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monare\Documents\Flujo y Conciliación\Flujo 2017\19-5 Flujo Mayo 2019\"/>
    </mc:Choice>
  </mc:AlternateContent>
  <xr:revisionPtr revIDLastSave="0" documentId="13_ncr:1_{884966E0-9343-4557-AC65-6DBD7A82FF10}" xr6:coauthVersionLast="36" xr6:coauthVersionMax="36" xr10:uidLastSave="{00000000-0000-0000-0000-000000000000}"/>
  <bookViews>
    <workbookView xWindow="360" yWindow="30" windowWidth="12360" windowHeight="11760" xr2:uid="{00000000-000D-0000-FFFF-FFFF00000000}"/>
  </bookViews>
  <sheets>
    <sheet name="PRONACAsemanal" sheetId="2" r:id="rId1"/>
    <sheet name="PRONACAmensual" sheetId="4" r:id="rId2"/>
    <sheet name="datos semanales" sheetId="1" r:id="rId3"/>
    <sheet name="datos mensuales" sheetId="3" r:id="rId4"/>
  </sheets>
  <definedNames>
    <definedName name="_xlnm.Print_Area" localSheetId="2">'datos semanales'!$F$31:$F$72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06" i="2" l="1"/>
  <c r="E157" i="2"/>
  <c r="L157" i="2"/>
  <c r="K157" i="2"/>
  <c r="E82" i="2"/>
  <c r="H82" i="2"/>
  <c r="D157" i="2" l="1"/>
  <c r="D60" i="2" l="1"/>
  <c r="AQ172" i="1" l="1"/>
  <c r="AQ173" i="1" s="1"/>
  <c r="AP172" i="1"/>
  <c r="AP173" i="1" s="1"/>
  <c r="AO172" i="1"/>
  <c r="AO173" i="1" s="1"/>
  <c r="AN172" i="1"/>
  <c r="AN173" i="1" s="1"/>
  <c r="AM172" i="1"/>
  <c r="AM173" i="1" s="1"/>
  <c r="AL172" i="1"/>
  <c r="AL173" i="1" s="1"/>
  <c r="AK172" i="1"/>
  <c r="AK173" i="1" s="1"/>
  <c r="AJ172" i="1"/>
  <c r="AJ173" i="1" s="1"/>
  <c r="AI172" i="1"/>
  <c r="AI173" i="1" s="1"/>
  <c r="AH172" i="1"/>
  <c r="AH173" i="1" s="1"/>
  <c r="AG172" i="1"/>
  <c r="AG173" i="1" s="1"/>
  <c r="AF172" i="1"/>
  <c r="AF173" i="1" s="1"/>
  <c r="AE172" i="1"/>
  <c r="AE173" i="1" s="1"/>
  <c r="AD172" i="1"/>
  <c r="AD173" i="1" s="1"/>
  <c r="AC172" i="1"/>
  <c r="AC173" i="1" s="1"/>
  <c r="AB172" i="1"/>
  <c r="AB173" i="1" s="1"/>
  <c r="AA172" i="1"/>
  <c r="AA173" i="1" s="1"/>
  <c r="Z172" i="1"/>
  <c r="Z173" i="1" s="1"/>
  <c r="Y172" i="1"/>
  <c r="Y173" i="1" s="1"/>
  <c r="X172" i="1"/>
  <c r="X173" i="1" s="1"/>
  <c r="W172" i="1"/>
  <c r="W173" i="1" s="1"/>
  <c r="V172" i="1"/>
  <c r="V173" i="1" s="1"/>
  <c r="U172" i="1"/>
  <c r="U173" i="1" s="1"/>
  <c r="T172" i="1"/>
  <c r="T173" i="1" s="1"/>
  <c r="S172" i="1"/>
  <c r="S173" i="1" s="1"/>
  <c r="R172" i="1"/>
  <c r="R173" i="1" s="1"/>
  <c r="Q172" i="1"/>
  <c r="Q173" i="1" s="1"/>
  <c r="P172" i="1"/>
  <c r="P173" i="1" s="1"/>
  <c r="O172" i="1"/>
  <c r="O173" i="1" s="1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K105" i="2"/>
  <c r="H105" i="2"/>
  <c r="E105" i="2"/>
  <c r="D105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J157" i="2"/>
  <c r="I157" i="2"/>
  <c r="H157" i="2"/>
  <c r="G157" i="2"/>
  <c r="F157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D53" i="2" l="1"/>
  <c r="M82" i="2" l="1"/>
  <c r="L82" i="2"/>
  <c r="F82" i="2"/>
  <c r="M165" i="2" l="1"/>
  <c r="U165" i="2"/>
  <c r="AC165" i="2"/>
  <c r="E165" i="2"/>
  <c r="I165" i="2"/>
  <c r="Q165" i="2"/>
  <c r="Y165" i="2"/>
  <c r="N165" i="2"/>
  <c r="V165" i="2"/>
  <c r="Z165" i="2"/>
  <c r="G165" i="2"/>
  <c r="O165" i="2"/>
  <c r="W165" i="2"/>
  <c r="AE165" i="2"/>
  <c r="H165" i="2"/>
  <c r="P165" i="2"/>
  <c r="T165" i="2"/>
  <c r="AB165" i="2"/>
  <c r="F165" i="2"/>
  <c r="J165" i="2"/>
  <c r="R165" i="2"/>
  <c r="AD165" i="2"/>
  <c r="K165" i="2"/>
  <c r="S165" i="2"/>
  <c r="AA165" i="2"/>
  <c r="D165" i="2"/>
  <c r="L165" i="2"/>
  <c r="X165" i="2"/>
  <c r="AF165" i="2"/>
  <c r="AT4" i="1" l="1"/>
  <c r="AU4" i="1"/>
  <c r="AV4" i="1"/>
  <c r="AW4" i="1"/>
  <c r="AX4" i="1"/>
  <c r="AY4" i="1"/>
  <c r="AZ4" i="1"/>
  <c r="BA4" i="1"/>
  <c r="BB4" i="1"/>
  <c r="BC4" i="1"/>
  <c r="BD4" i="1"/>
  <c r="BE4" i="1"/>
  <c r="AT5" i="1"/>
  <c r="AU5" i="1"/>
  <c r="AV5" i="1"/>
  <c r="AW5" i="1"/>
  <c r="AX5" i="1"/>
  <c r="AY5" i="1"/>
  <c r="AZ5" i="1"/>
  <c r="BA5" i="1"/>
  <c r="BB5" i="1"/>
  <c r="BC5" i="1"/>
  <c r="BD5" i="1"/>
  <c r="BE5" i="1"/>
  <c r="AT6" i="1"/>
  <c r="AU6" i="1"/>
  <c r="AV6" i="1"/>
  <c r="AW6" i="1"/>
  <c r="AX6" i="1"/>
  <c r="AY6" i="1"/>
  <c r="AZ6" i="1"/>
  <c r="BA6" i="1"/>
  <c r="BB6" i="1"/>
  <c r="BC6" i="1"/>
  <c r="BD6" i="1"/>
  <c r="BE6" i="1"/>
  <c r="AT7" i="1"/>
  <c r="AU7" i="1"/>
  <c r="AV7" i="1"/>
  <c r="AW7" i="1"/>
  <c r="AX7" i="1"/>
  <c r="AY7" i="1"/>
  <c r="AZ7" i="1"/>
  <c r="BA7" i="1"/>
  <c r="BB7" i="1"/>
  <c r="BC7" i="1"/>
  <c r="BD7" i="1"/>
  <c r="BE7" i="1"/>
  <c r="AT8" i="1"/>
  <c r="AU8" i="1"/>
  <c r="AV8" i="1"/>
  <c r="AW8" i="1"/>
  <c r="AX8" i="1"/>
  <c r="AY8" i="1"/>
  <c r="AZ8" i="1"/>
  <c r="BA8" i="1"/>
  <c r="BB8" i="1"/>
  <c r="BC8" i="1"/>
  <c r="BD8" i="1"/>
  <c r="BE8" i="1"/>
  <c r="AT9" i="1"/>
  <c r="AU9" i="1"/>
  <c r="AV9" i="1"/>
  <c r="AW9" i="1"/>
  <c r="AX9" i="1"/>
  <c r="AY9" i="1"/>
  <c r="AZ9" i="1"/>
  <c r="BA9" i="1"/>
  <c r="BB9" i="1"/>
  <c r="BC9" i="1"/>
  <c r="BD9" i="1"/>
  <c r="BE9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AT82" i="1"/>
  <c r="AX82" i="1"/>
  <c r="AU82" i="1"/>
  <c r="AV82" i="1"/>
  <c r="AW82" i="1"/>
  <c r="AY82" i="1"/>
  <c r="AZ82" i="1"/>
  <c r="BA82" i="1"/>
  <c r="BB82" i="1"/>
  <c r="BC82" i="1"/>
  <c r="BD82" i="1"/>
  <c r="BE82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E49" i="2" l="1"/>
  <c r="D49" i="2"/>
  <c r="F49" i="2" l="1"/>
  <c r="F48" i="2"/>
  <c r="F47" i="2"/>
  <c r="G49" i="2" l="1"/>
  <c r="D47" i="2" l="1"/>
  <c r="D181" i="2" l="1"/>
  <c r="D174" i="2" l="1"/>
  <c r="D186" i="2" l="1"/>
  <c r="F199" i="2"/>
  <c r="F198" i="2"/>
  <c r="F174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E182" i="2"/>
  <c r="F182" i="2" s="1"/>
  <c r="G182" i="2" s="1"/>
  <c r="H182" i="2" s="1"/>
  <c r="I182" i="2" s="1"/>
  <c r="J182" i="2" s="1"/>
  <c r="K182" i="2" s="1"/>
  <c r="L182" i="2" s="1"/>
  <c r="M182" i="2" s="1"/>
  <c r="N182" i="2" s="1"/>
  <c r="O182" i="2" s="1"/>
  <c r="P182" i="2" s="1"/>
  <c r="Q182" i="2" s="1"/>
  <c r="R182" i="2" s="1"/>
  <c r="S182" i="2" s="1"/>
  <c r="T182" i="2" s="1"/>
  <c r="U182" i="2" s="1"/>
  <c r="V182" i="2" s="1"/>
  <c r="W182" i="2" s="1"/>
  <c r="X182" i="2" s="1"/>
  <c r="Y182" i="2" s="1"/>
  <c r="Z182" i="2" s="1"/>
  <c r="AA182" i="2" s="1"/>
  <c r="AB182" i="2" s="1"/>
  <c r="AC182" i="2" s="1"/>
  <c r="AD182" i="2" s="1"/>
  <c r="AE182" i="2" s="1"/>
  <c r="AF182" i="2" s="1"/>
  <c r="E180" i="2"/>
  <c r="F180" i="2" s="1"/>
  <c r="E174" i="2"/>
  <c r="E199" i="2"/>
  <c r="D199" i="2"/>
  <c r="E198" i="2"/>
  <c r="D198" i="2"/>
  <c r="D191" i="2"/>
  <c r="E191" i="2" s="1"/>
  <c r="F191" i="2" s="1"/>
  <c r="G191" i="2" s="1"/>
  <c r="H191" i="2" s="1"/>
  <c r="I191" i="2" s="1"/>
  <c r="J191" i="2" s="1"/>
  <c r="K191" i="2" s="1"/>
  <c r="L191" i="2" s="1"/>
  <c r="M191" i="2" s="1"/>
  <c r="N191" i="2" s="1"/>
  <c r="O191" i="2" s="1"/>
  <c r="P191" i="2" s="1"/>
  <c r="Q191" i="2" s="1"/>
  <c r="R191" i="2" s="1"/>
  <c r="S191" i="2" s="1"/>
  <c r="T191" i="2" s="1"/>
  <c r="U191" i="2" s="1"/>
  <c r="V191" i="2" s="1"/>
  <c r="W191" i="2" s="1"/>
  <c r="X191" i="2" s="1"/>
  <c r="Y191" i="2" s="1"/>
  <c r="Z191" i="2" s="1"/>
  <c r="AA191" i="2" s="1"/>
  <c r="AB191" i="2" s="1"/>
  <c r="AC191" i="2" s="1"/>
  <c r="AD191" i="2" s="1"/>
  <c r="AE191" i="2" s="1"/>
  <c r="AF191" i="2" s="1"/>
  <c r="F181" i="2" l="1"/>
  <c r="G180" i="2"/>
  <c r="G181" i="2" s="1"/>
  <c r="E181" i="2"/>
  <c r="H180" i="2" l="1"/>
  <c r="I180" i="2" s="1"/>
  <c r="H181" i="2" l="1"/>
  <c r="J180" i="2"/>
  <c r="I181" i="2"/>
  <c r="J181" i="2" l="1"/>
  <c r="K180" i="2"/>
  <c r="K181" i="2" l="1"/>
  <c r="L180" i="2"/>
  <c r="L181" i="2" l="1"/>
  <c r="M180" i="2"/>
  <c r="N180" i="2" l="1"/>
  <c r="M181" i="2"/>
  <c r="O180" i="2" l="1"/>
  <c r="N181" i="2"/>
  <c r="O181" i="2" l="1"/>
  <c r="P180" i="2"/>
  <c r="P181" i="2" l="1"/>
  <c r="Q180" i="2"/>
  <c r="R180" i="2" l="1"/>
  <c r="Q181" i="2"/>
  <c r="R181" i="2" l="1"/>
  <c r="S180" i="2"/>
  <c r="T180" i="2" l="1"/>
  <c r="S181" i="2"/>
  <c r="T181" i="2" l="1"/>
  <c r="U180" i="2"/>
  <c r="V180" i="2" l="1"/>
  <c r="U181" i="2"/>
  <c r="V181" i="2" l="1"/>
  <c r="W180" i="2"/>
  <c r="W181" i="2" l="1"/>
  <c r="X180" i="2"/>
  <c r="X181" i="2" l="1"/>
  <c r="Y180" i="2"/>
  <c r="Z180" i="2" l="1"/>
  <c r="Y181" i="2"/>
  <c r="Z181" i="2" l="1"/>
  <c r="AA180" i="2"/>
  <c r="AA181" i="2" l="1"/>
  <c r="AB180" i="2"/>
  <c r="AB181" i="2" l="1"/>
  <c r="AC180" i="2"/>
  <c r="AD180" i="2" l="1"/>
  <c r="AC181" i="2"/>
  <c r="AE180" i="2" l="1"/>
  <c r="AD181" i="2"/>
  <c r="AE181" i="2" l="1"/>
  <c r="AF180" i="2"/>
  <c r="AF181" i="2" l="1"/>
  <c r="M106" i="4" l="1"/>
  <c r="L106" i="4"/>
  <c r="K106" i="4"/>
  <c r="J106" i="4"/>
  <c r="I106" i="4"/>
  <c r="H106" i="4"/>
  <c r="G106" i="4"/>
  <c r="F106" i="4"/>
  <c r="E106" i="4"/>
  <c r="D106" i="4"/>
  <c r="C106" i="4"/>
  <c r="M105" i="4"/>
  <c r="L105" i="4"/>
  <c r="K105" i="4"/>
  <c r="J105" i="4"/>
  <c r="I105" i="4"/>
  <c r="H105" i="4"/>
  <c r="M89" i="4" l="1"/>
  <c r="L89" i="4"/>
  <c r="K89" i="4"/>
  <c r="J89" i="4"/>
  <c r="I89" i="4"/>
  <c r="H89" i="4"/>
  <c r="G89" i="4"/>
  <c r="F89" i="4"/>
  <c r="E89" i="4"/>
  <c r="D89" i="4"/>
  <c r="C89" i="4"/>
  <c r="B89" i="4"/>
  <c r="A138" i="2" l="1"/>
  <c r="AF204" i="2" l="1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F187" i="2" l="1"/>
  <c r="N187" i="2"/>
  <c r="V187" i="2"/>
  <c r="AD187" i="2"/>
  <c r="F188" i="2"/>
  <c r="N188" i="2"/>
  <c r="V188" i="2"/>
  <c r="AD188" i="2"/>
  <c r="H206" i="2"/>
  <c r="P206" i="2"/>
  <c r="X206" i="2"/>
  <c r="G206" i="2"/>
  <c r="K206" i="2"/>
  <c r="O206" i="2"/>
  <c r="E206" i="2"/>
  <c r="I206" i="2"/>
  <c r="M206" i="2"/>
  <c r="Q206" i="2"/>
  <c r="U206" i="2"/>
  <c r="Y206" i="2"/>
  <c r="AC206" i="2"/>
  <c r="J187" i="2"/>
  <c r="R187" i="2"/>
  <c r="Z187" i="2"/>
  <c r="J188" i="2"/>
  <c r="R188" i="2"/>
  <c r="Z188" i="2"/>
  <c r="H187" i="2"/>
  <c r="L187" i="2"/>
  <c r="P187" i="2"/>
  <c r="T187" i="2"/>
  <c r="X187" i="2"/>
  <c r="AB187" i="2"/>
  <c r="AF187" i="2"/>
  <c r="H188" i="2"/>
  <c r="L188" i="2"/>
  <c r="P188" i="2"/>
  <c r="T188" i="2"/>
  <c r="X188" i="2"/>
  <c r="AB188" i="2"/>
  <c r="AF188" i="2"/>
  <c r="S206" i="2"/>
  <c r="W206" i="2"/>
  <c r="AA206" i="2"/>
  <c r="AE206" i="2"/>
  <c r="E187" i="2"/>
  <c r="I187" i="2"/>
  <c r="M187" i="2"/>
  <c r="Q187" i="2"/>
  <c r="U187" i="2"/>
  <c r="Y187" i="2"/>
  <c r="AC187" i="2"/>
  <c r="E188" i="2"/>
  <c r="I188" i="2"/>
  <c r="M188" i="2"/>
  <c r="Q188" i="2"/>
  <c r="U188" i="2"/>
  <c r="Y188" i="2"/>
  <c r="AC188" i="2"/>
  <c r="L206" i="2"/>
  <c r="T206" i="2"/>
  <c r="AB206" i="2"/>
  <c r="AF206" i="2"/>
  <c r="G187" i="2"/>
  <c r="K187" i="2"/>
  <c r="O187" i="2"/>
  <c r="S187" i="2"/>
  <c r="W187" i="2"/>
  <c r="AA187" i="2"/>
  <c r="AE187" i="2"/>
  <c r="G188" i="2"/>
  <c r="K188" i="2"/>
  <c r="O188" i="2"/>
  <c r="S188" i="2"/>
  <c r="W188" i="2"/>
  <c r="AA188" i="2"/>
  <c r="AE188" i="2"/>
  <c r="F206" i="2"/>
  <c r="J206" i="2"/>
  <c r="N206" i="2"/>
  <c r="R206" i="2"/>
  <c r="V206" i="2"/>
  <c r="Z206" i="2"/>
  <c r="AD206" i="2"/>
  <c r="S189" i="2" l="1"/>
  <c r="J189" i="2"/>
  <c r="V189" i="2"/>
  <c r="N189" i="2"/>
  <c r="Q189" i="2"/>
  <c r="R189" i="2"/>
  <c r="AD189" i="2"/>
  <c r="U189" i="2"/>
  <c r="E189" i="2"/>
  <c r="Z189" i="2"/>
  <c r="F189" i="2"/>
  <c r="AB189" i="2"/>
  <c r="AE189" i="2"/>
  <c r="O189" i="2"/>
  <c r="Y189" i="2"/>
  <c r="I189" i="2"/>
  <c r="T189" i="2"/>
  <c r="AA189" i="2"/>
  <c r="K189" i="2"/>
  <c r="AF189" i="2"/>
  <c r="P189" i="2"/>
  <c r="L189" i="2"/>
  <c r="W189" i="2"/>
  <c r="G189" i="2"/>
  <c r="AC189" i="2"/>
  <c r="M189" i="2"/>
  <c r="X189" i="2"/>
  <c r="H189" i="2"/>
  <c r="D204" i="2" l="1"/>
  <c r="D205" i="2"/>
  <c r="D206" i="2" l="1"/>
  <c r="D207" i="2" s="1"/>
  <c r="E203" i="2" s="1"/>
  <c r="E207" i="2" s="1"/>
  <c r="F203" i="2" s="1"/>
  <c r="F207" i="2" s="1"/>
  <c r="G203" i="2" s="1"/>
  <c r="G207" i="2" s="1"/>
  <c r="H203" i="2" s="1"/>
  <c r="H207" i="2" s="1"/>
  <c r="I203" i="2" s="1"/>
  <c r="I207" i="2" s="1"/>
  <c r="J203" i="2" s="1"/>
  <c r="J207" i="2" s="1"/>
  <c r="K203" i="2" s="1"/>
  <c r="K207" i="2" s="1"/>
  <c r="L203" i="2" s="1"/>
  <c r="L207" i="2" s="1"/>
  <c r="M203" i="2" s="1"/>
  <c r="M207" i="2" s="1"/>
  <c r="N203" i="2" s="1"/>
  <c r="N207" i="2" s="1"/>
  <c r="O203" i="2" s="1"/>
  <c r="O207" i="2" s="1"/>
  <c r="P203" i="2" s="1"/>
  <c r="P207" i="2" s="1"/>
  <c r="Q203" i="2" s="1"/>
  <c r="Q207" i="2" s="1"/>
  <c r="R203" i="2" s="1"/>
  <c r="R207" i="2" s="1"/>
  <c r="S203" i="2" s="1"/>
  <c r="S207" i="2" s="1"/>
  <c r="T203" i="2" s="1"/>
  <c r="T207" i="2" s="1"/>
  <c r="U203" i="2" s="1"/>
  <c r="U207" i="2" s="1"/>
  <c r="V203" i="2" s="1"/>
  <c r="V207" i="2" s="1"/>
  <c r="W203" i="2" s="1"/>
  <c r="W207" i="2" s="1"/>
  <c r="X203" i="2" s="1"/>
  <c r="X207" i="2" s="1"/>
  <c r="Y203" i="2" s="1"/>
  <c r="Y207" i="2" s="1"/>
  <c r="Z203" i="2" s="1"/>
  <c r="Z207" i="2" s="1"/>
  <c r="AA203" i="2" s="1"/>
  <c r="AA207" i="2" s="1"/>
  <c r="AB203" i="2" s="1"/>
  <c r="AB207" i="2" s="1"/>
  <c r="AC203" i="2" s="1"/>
  <c r="AC207" i="2" s="1"/>
  <c r="AD203" i="2" s="1"/>
  <c r="AD207" i="2" s="1"/>
  <c r="AE203" i="2" s="1"/>
  <c r="AE207" i="2" s="1"/>
  <c r="AF203" i="2" s="1"/>
  <c r="AF207" i="2" s="1"/>
  <c r="D187" i="2"/>
  <c r="D188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D189" i="2" l="1"/>
  <c r="D190" i="2" s="1"/>
  <c r="M37" i="4"/>
  <c r="L37" i="4"/>
  <c r="K37" i="4"/>
  <c r="J37" i="4"/>
  <c r="I37" i="4"/>
  <c r="H37" i="4"/>
  <c r="G37" i="4"/>
  <c r="F37" i="4"/>
  <c r="E37" i="4"/>
  <c r="D37" i="4"/>
  <c r="C37" i="4"/>
  <c r="B37" i="4"/>
  <c r="M42" i="4"/>
  <c r="L42" i="4"/>
  <c r="K42" i="4"/>
  <c r="J42" i="4"/>
  <c r="I42" i="4"/>
  <c r="H42" i="4"/>
  <c r="G42" i="4"/>
  <c r="F42" i="4"/>
  <c r="E42" i="4"/>
  <c r="D42" i="4"/>
  <c r="C42" i="4"/>
  <c r="B42" i="4"/>
  <c r="E186" i="2" l="1"/>
  <c r="E190" i="2" s="1"/>
  <c r="D192" i="2"/>
  <c r="M61" i="4"/>
  <c r="L61" i="4"/>
  <c r="K61" i="4"/>
  <c r="J61" i="4"/>
  <c r="I61" i="4"/>
  <c r="H61" i="4"/>
  <c r="G61" i="4"/>
  <c r="F61" i="4"/>
  <c r="E61" i="4"/>
  <c r="D61" i="4"/>
  <c r="C61" i="4"/>
  <c r="M60" i="4"/>
  <c r="L60" i="4"/>
  <c r="K60" i="4"/>
  <c r="J60" i="4"/>
  <c r="I60" i="4"/>
  <c r="H60" i="4"/>
  <c r="G60" i="4"/>
  <c r="F60" i="4"/>
  <c r="E60" i="4"/>
  <c r="D60" i="4"/>
  <c r="C60" i="4"/>
  <c r="B61" i="4"/>
  <c r="B60" i="4"/>
  <c r="M180" i="4"/>
  <c r="L180" i="4"/>
  <c r="K180" i="4"/>
  <c r="J180" i="4"/>
  <c r="G180" i="4"/>
  <c r="F180" i="4"/>
  <c r="C180" i="4"/>
  <c r="M181" i="4"/>
  <c r="J181" i="4"/>
  <c r="I181" i="4"/>
  <c r="H181" i="4"/>
  <c r="G181" i="4"/>
  <c r="F181" i="4"/>
  <c r="E181" i="4"/>
  <c r="B180" i="4"/>
  <c r="B181" i="4"/>
  <c r="M162" i="4"/>
  <c r="L162" i="4"/>
  <c r="K162" i="4"/>
  <c r="J162" i="4"/>
  <c r="I162" i="4"/>
  <c r="H162" i="4"/>
  <c r="G162" i="4"/>
  <c r="F162" i="4"/>
  <c r="E162" i="4"/>
  <c r="D162" i="4"/>
  <c r="C162" i="4"/>
  <c r="M161" i="4"/>
  <c r="L161" i="4"/>
  <c r="K161" i="4"/>
  <c r="J161" i="4"/>
  <c r="I161" i="4"/>
  <c r="H161" i="4"/>
  <c r="G161" i="4"/>
  <c r="F161" i="4"/>
  <c r="E161" i="4"/>
  <c r="D161" i="4"/>
  <c r="C161" i="4"/>
  <c r="M160" i="4"/>
  <c r="L160" i="4"/>
  <c r="K160" i="4"/>
  <c r="J160" i="4"/>
  <c r="I160" i="4"/>
  <c r="H160" i="4"/>
  <c r="G160" i="4"/>
  <c r="F160" i="4"/>
  <c r="E160" i="4"/>
  <c r="D160" i="4"/>
  <c r="C160" i="4"/>
  <c r="M159" i="4"/>
  <c r="L159" i="4"/>
  <c r="K159" i="4"/>
  <c r="J159" i="4"/>
  <c r="I159" i="4"/>
  <c r="H159" i="4"/>
  <c r="G159" i="4"/>
  <c r="F159" i="4"/>
  <c r="E159" i="4"/>
  <c r="D159" i="4"/>
  <c r="C159" i="4"/>
  <c r="M158" i="4"/>
  <c r="L158" i="4"/>
  <c r="K158" i="4"/>
  <c r="J158" i="4"/>
  <c r="I158" i="4"/>
  <c r="H158" i="4"/>
  <c r="G158" i="4"/>
  <c r="F158" i="4"/>
  <c r="E158" i="4"/>
  <c r="D158" i="4"/>
  <c r="C158" i="4"/>
  <c r="M157" i="4"/>
  <c r="M186" i="4" s="1"/>
  <c r="L157" i="4"/>
  <c r="L186" i="4" s="1"/>
  <c r="K157" i="4"/>
  <c r="K186" i="4" s="1"/>
  <c r="J157" i="4"/>
  <c r="J186" i="4" s="1"/>
  <c r="I157" i="4"/>
  <c r="I186" i="4" s="1"/>
  <c r="H157" i="4"/>
  <c r="H186" i="4" s="1"/>
  <c r="G157" i="4"/>
  <c r="G186" i="4" s="1"/>
  <c r="F157" i="4"/>
  <c r="F186" i="4" s="1"/>
  <c r="E157" i="4"/>
  <c r="D157" i="4"/>
  <c r="D186" i="4" s="1"/>
  <c r="C157" i="4"/>
  <c r="C186" i="4" s="1"/>
  <c r="M156" i="4"/>
  <c r="L156" i="4"/>
  <c r="K156" i="4"/>
  <c r="J156" i="4"/>
  <c r="I156" i="4"/>
  <c r="H156" i="4"/>
  <c r="G156" i="4"/>
  <c r="F156" i="4"/>
  <c r="E156" i="4"/>
  <c r="D156" i="4"/>
  <c r="C156" i="4"/>
  <c r="M155" i="4"/>
  <c r="L155" i="4"/>
  <c r="K155" i="4"/>
  <c r="J155" i="4"/>
  <c r="I155" i="4"/>
  <c r="H155" i="4"/>
  <c r="G155" i="4"/>
  <c r="F155" i="4"/>
  <c r="E155" i="4"/>
  <c r="D155" i="4"/>
  <c r="C155" i="4"/>
  <c r="M154" i="4"/>
  <c r="M187" i="4" s="1"/>
  <c r="L154" i="4"/>
  <c r="L187" i="4" s="1"/>
  <c r="K154" i="4"/>
  <c r="K187" i="4" s="1"/>
  <c r="J154" i="4"/>
  <c r="J187" i="4" s="1"/>
  <c r="I154" i="4"/>
  <c r="I187" i="4" s="1"/>
  <c r="H154" i="4"/>
  <c r="H187" i="4" s="1"/>
  <c r="G154" i="4"/>
  <c r="G187" i="4" s="1"/>
  <c r="F154" i="4"/>
  <c r="F187" i="4" s="1"/>
  <c r="E154" i="4"/>
  <c r="E187" i="4" s="1"/>
  <c r="D154" i="4"/>
  <c r="D187" i="4" s="1"/>
  <c r="C154" i="4"/>
  <c r="C187" i="4" s="1"/>
  <c r="M153" i="4"/>
  <c r="L153" i="4"/>
  <c r="K153" i="4"/>
  <c r="J153" i="4"/>
  <c r="I153" i="4"/>
  <c r="H153" i="4"/>
  <c r="G153" i="4"/>
  <c r="F153" i="4"/>
  <c r="E153" i="4"/>
  <c r="D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J151" i="4"/>
  <c r="I151" i="4"/>
  <c r="H151" i="4"/>
  <c r="G151" i="4"/>
  <c r="F151" i="4"/>
  <c r="E151" i="4"/>
  <c r="D151" i="4"/>
  <c r="C151" i="4"/>
  <c r="M150" i="4"/>
  <c r="L150" i="4"/>
  <c r="K150" i="4"/>
  <c r="J150" i="4"/>
  <c r="I150" i="4"/>
  <c r="H150" i="4"/>
  <c r="G150" i="4"/>
  <c r="F150" i="4"/>
  <c r="E150" i="4"/>
  <c r="D150" i="4"/>
  <c r="C150" i="4"/>
  <c r="M149" i="4"/>
  <c r="L149" i="4"/>
  <c r="K149" i="4"/>
  <c r="J149" i="4"/>
  <c r="I149" i="4"/>
  <c r="H149" i="4"/>
  <c r="G149" i="4"/>
  <c r="F149" i="4"/>
  <c r="E149" i="4"/>
  <c r="D149" i="4"/>
  <c r="C149" i="4"/>
  <c r="M148" i="4"/>
  <c r="L148" i="4"/>
  <c r="K148" i="4"/>
  <c r="J148" i="4"/>
  <c r="I148" i="4"/>
  <c r="H148" i="4"/>
  <c r="G148" i="4"/>
  <c r="F148" i="4"/>
  <c r="E148" i="4"/>
  <c r="D148" i="4"/>
  <c r="C148" i="4"/>
  <c r="M147" i="4"/>
  <c r="L147" i="4"/>
  <c r="K147" i="4"/>
  <c r="J147" i="4"/>
  <c r="I147" i="4"/>
  <c r="H147" i="4"/>
  <c r="G147" i="4"/>
  <c r="F147" i="4"/>
  <c r="E147" i="4"/>
  <c r="D147" i="4"/>
  <c r="C147" i="4"/>
  <c r="M146" i="4"/>
  <c r="L146" i="4"/>
  <c r="K146" i="4"/>
  <c r="J146" i="4"/>
  <c r="I146" i="4"/>
  <c r="H146" i="4"/>
  <c r="G146" i="4"/>
  <c r="F146" i="4"/>
  <c r="E146" i="4"/>
  <c r="D146" i="4"/>
  <c r="C146" i="4"/>
  <c r="M145" i="4"/>
  <c r="L145" i="4"/>
  <c r="K145" i="4"/>
  <c r="J145" i="4"/>
  <c r="I145" i="4"/>
  <c r="H145" i="4"/>
  <c r="G145" i="4"/>
  <c r="F145" i="4"/>
  <c r="E145" i="4"/>
  <c r="D145" i="4"/>
  <c r="C145" i="4"/>
  <c r="M144" i="4"/>
  <c r="L144" i="4"/>
  <c r="K144" i="4"/>
  <c r="J144" i="4"/>
  <c r="I144" i="4"/>
  <c r="H144" i="4"/>
  <c r="G144" i="4"/>
  <c r="F144" i="4"/>
  <c r="E144" i="4"/>
  <c r="D144" i="4"/>
  <c r="C144" i="4"/>
  <c r="M143" i="4"/>
  <c r="L143" i="4"/>
  <c r="K143" i="4"/>
  <c r="J143" i="4"/>
  <c r="I143" i="4"/>
  <c r="H143" i="4"/>
  <c r="G143" i="4"/>
  <c r="F143" i="4"/>
  <c r="E143" i="4"/>
  <c r="D143" i="4"/>
  <c r="C143" i="4"/>
  <c r="M142" i="4"/>
  <c r="L142" i="4"/>
  <c r="K142" i="4"/>
  <c r="J142" i="4"/>
  <c r="I142" i="4"/>
  <c r="H142" i="4"/>
  <c r="G142" i="4"/>
  <c r="F142" i="4"/>
  <c r="E142" i="4"/>
  <c r="D142" i="4"/>
  <c r="C142" i="4"/>
  <c r="B158" i="4"/>
  <c r="B159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4" i="4"/>
  <c r="M103" i="4"/>
  <c r="M102" i="4"/>
  <c r="M101" i="4"/>
  <c r="M99" i="4"/>
  <c r="M98" i="4"/>
  <c r="M97" i="4"/>
  <c r="M96" i="4"/>
  <c r="M95" i="4"/>
  <c r="M92" i="4"/>
  <c r="M91" i="4"/>
  <c r="M90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1" i="4"/>
  <c r="M40" i="4"/>
  <c r="M39" i="4"/>
  <c r="M38" i="4"/>
  <c r="M36" i="4"/>
  <c r="M35" i="4"/>
  <c r="M34" i="4"/>
  <c r="M33" i="4"/>
  <c r="M32" i="4"/>
  <c r="M31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1" i="4"/>
  <c r="K181" i="4"/>
  <c r="I180" i="4"/>
  <c r="H180" i="4"/>
  <c r="D18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81" i="4"/>
  <c r="L104" i="4"/>
  <c r="L103" i="4"/>
  <c r="L102" i="4"/>
  <c r="L101" i="4"/>
  <c r="L99" i="4"/>
  <c r="L98" i="4"/>
  <c r="L97" i="4"/>
  <c r="L96" i="4"/>
  <c r="L95" i="4"/>
  <c r="L92" i="4"/>
  <c r="L91" i="4"/>
  <c r="L90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1" i="4"/>
  <c r="L40" i="4"/>
  <c r="L39" i="4"/>
  <c r="L38" i="4"/>
  <c r="L36" i="4"/>
  <c r="L35" i="4"/>
  <c r="L34" i="4"/>
  <c r="L33" i="4"/>
  <c r="L32" i="4"/>
  <c r="L31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1" i="4"/>
  <c r="E186" i="4"/>
  <c r="K140" i="4"/>
  <c r="J140" i="4"/>
  <c r="I140" i="4"/>
  <c r="H140" i="4"/>
  <c r="G140" i="4"/>
  <c r="F140" i="4"/>
  <c r="E140" i="4"/>
  <c r="K139" i="4"/>
  <c r="J139" i="4"/>
  <c r="I139" i="4"/>
  <c r="H139" i="4"/>
  <c r="G139" i="4"/>
  <c r="F139" i="4"/>
  <c r="E139" i="4"/>
  <c r="K138" i="4"/>
  <c r="J138" i="4"/>
  <c r="I138" i="4"/>
  <c r="H138" i="4"/>
  <c r="G138" i="4"/>
  <c r="F138" i="4"/>
  <c r="E138" i="4"/>
  <c r="K137" i="4"/>
  <c r="J137" i="4"/>
  <c r="I137" i="4"/>
  <c r="H137" i="4"/>
  <c r="G137" i="4"/>
  <c r="F137" i="4"/>
  <c r="E137" i="4"/>
  <c r="K136" i="4"/>
  <c r="J136" i="4"/>
  <c r="I136" i="4"/>
  <c r="H136" i="4"/>
  <c r="G136" i="4"/>
  <c r="F136" i="4"/>
  <c r="E136" i="4"/>
  <c r="K135" i="4"/>
  <c r="J135" i="4"/>
  <c r="I135" i="4"/>
  <c r="H135" i="4"/>
  <c r="G135" i="4"/>
  <c r="F135" i="4"/>
  <c r="E135" i="4"/>
  <c r="K134" i="4"/>
  <c r="J134" i="4"/>
  <c r="I134" i="4"/>
  <c r="H134" i="4"/>
  <c r="G134" i="4"/>
  <c r="F134" i="4"/>
  <c r="E134" i="4"/>
  <c r="K133" i="4"/>
  <c r="J133" i="4"/>
  <c r="I133" i="4"/>
  <c r="H133" i="4"/>
  <c r="G133" i="4"/>
  <c r="F133" i="4"/>
  <c r="E133" i="4"/>
  <c r="K132" i="4"/>
  <c r="J132" i="4"/>
  <c r="I132" i="4"/>
  <c r="H132" i="4"/>
  <c r="G132" i="4"/>
  <c r="F132" i="4"/>
  <c r="E132" i="4"/>
  <c r="K131" i="4"/>
  <c r="J131" i="4"/>
  <c r="I131" i="4"/>
  <c r="H131" i="4"/>
  <c r="G131" i="4"/>
  <c r="F131" i="4"/>
  <c r="E131" i="4"/>
  <c r="K130" i="4"/>
  <c r="J130" i="4"/>
  <c r="I130" i="4"/>
  <c r="H130" i="4"/>
  <c r="G130" i="4"/>
  <c r="F130" i="4"/>
  <c r="E130" i="4"/>
  <c r="K129" i="4"/>
  <c r="J129" i="4"/>
  <c r="I129" i="4"/>
  <c r="H129" i="4"/>
  <c r="G129" i="4"/>
  <c r="F129" i="4"/>
  <c r="E129" i="4"/>
  <c r="K128" i="4"/>
  <c r="J128" i="4"/>
  <c r="I128" i="4"/>
  <c r="H128" i="4"/>
  <c r="G128" i="4"/>
  <c r="F128" i="4"/>
  <c r="E128" i="4"/>
  <c r="K127" i="4"/>
  <c r="J127" i="4"/>
  <c r="I127" i="4"/>
  <c r="H127" i="4"/>
  <c r="G127" i="4"/>
  <c r="F127" i="4"/>
  <c r="E127" i="4"/>
  <c r="K126" i="4"/>
  <c r="J126" i="4"/>
  <c r="I126" i="4"/>
  <c r="H126" i="4"/>
  <c r="G126" i="4"/>
  <c r="F126" i="4"/>
  <c r="E126" i="4"/>
  <c r="K125" i="4"/>
  <c r="J125" i="4"/>
  <c r="I125" i="4"/>
  <c r="H125" i="4"/>
  <c r="G125" i="4"/>
  <c r="F125" i="4"/>
  <c r="E125" i="4"/>
  <c r="K124" i="4"/>
  <c r="J124" i="4"/>
  <c r="I124" i="4"/>
  <c r="H124" i="4"/>
  <c r="G124" i="4"/>
  <c r="F124" i="4"/>
  <c r="E124" i="4"/>
  <c r="K123" i="4"/>
  <c r="J123" i="4"/>
  <c r="I123" i="4"/>
  <c r="H123" i="4"/>
  <c r="G123" i="4"/>
  <c r="F123" i="4"/>
  <c r="E123" i="4"/>
  <c r="K122" i="4"/>
  <c r="J122" i="4"/>
  <c r="I122" i="4"/>
  <c r="H122" i="4"/>
  <c r="G122" i="4"/>
  <c r="F122" i="4"/>
  <c r="E122" i="4"/>
  <c r="K121" i="4"/>
  <c r="J121" i="4"/>
  <c r="I121" i="4"/>
  <c r="H121" i="4"/>
  <c r="G121" i="4"/>
  <c r="F121" i="4"/>
  <c r="E121" i="4"/>
  <c r="K120" i="4"/>
  <c r="J120" i="4"/>
  <c r="I120" i="4"/>
  <c r="H120" i="4"/>
  <c r="G120" i="4"/>
  <c r="F120" i="4"/>
  <c r="E120" i="4"/>
  <c r="K119" i="4"/>
  <c r="J119" i="4"/>
  <c r="I119" i="4"/>
  <c r="H119" i="4"/>
  <c r="G119" i="4"/>
  <c r="F119" i="4"/>
  <c r="E119" i="4"/>
  <c r="K118" i="4"/>
  <c r="J118" i="4"/>
  <c r="I118" i="4"/>
  <c r="H118" i="4"/>
  <c r="G118" i="4"/>
  <c r="F118" i="4"/>
  <c r="E118" i="4"/>
  <c r="K117" i="4"/>
  <c r="J117" i="4"/>
  <c r="I117" i="4"/>
  <c r="H117" i="4"/>
  <c r="G117" i="4"/>
  <c r="F117" i="4"/>
  <c r="E117" i="4"/>
  <c r="K116" i="4"/>
  <c r="J116" i="4"/>
  <c r="I116" i="4"/>
  <c r="H116" i="4"/>
  <c r="G116" i="4"/>
  <c r="F116" i="4"/>
  <c r="E116" i="4"/>
  <c r="K115" i="4"/>
  <c r="J115" i="4"/>
  <c r="I115" i="4"/>
  <c r="H115" i="4"/>
  <c r="G115" i="4"/>
  <c r="F115" i="4"/>
  <c r="E115" i="4"/>
  <c r="K114" i="4"/>
  <c r="J114" i="4"/>
  <c r="I114" i="4"/>
  <c r="H114" i="4"/>
  <c r="G114" i="4"/>
  <c r="F114" i="4"/>
  <c r="E114" i="4"/>
  <c r="K113" i="4"/>
  <c r="J113" i="4"/>
  <c r="I113" i="4"/>
  <c r="H113" i="4"/>
  <c r="G113" i="4"/>
  <c r="F113" i="4"/>
  <c r="E113" i="4"/>
  <c r="K112" i="4"/>
  <c r="J112" i="4"/>
  <c r="I112" i="4"/>
  <c r="H112" i="4"/>
  <c r="G112" i="4"/>
  <c r="F112" i="4"/>
  <c r="E112" i="4"/>
  <c r="K111" i="4"/>
  <c r="J111" i="4"/>
  <c r="I111" i="4"/>
  <c r="H111" i="4"/>
  <c r="G111" i="4"/>
  <c r="F111" i="4"/>
  <c r="E111" i="4"/>
  <c r="K110" i="4"/>
  <c r="J110" i="4"/>
  <c r="I110" i="4"/>
  <c r="H110" i="4"/>
  <c r="G110" i="4"/>
  <c r="F110" i="4"/>
  <c r="E110" i="4"/>
  <c r="K109" i="4"/>
  <c r="J109" i="4"/>
  <c r="I109" i="4"/>
  <c r="H109" i="4"/>
  <c r="G109" i="4"/>
  <c r="F109" i="4"/>
  <c r="E109" i="4"/>
  <c r="K108" i="4"/>
  <c r="J108" i="4"/>
  <c r="I108" i="4"/>
  <c r="H108" i="4"/>
  <c r="G108" i="4"/>
  <c r="F108" i="4"/>
  <c r="E108" i="4"/>
  <c r="K107" i="4"/>
  <c r="J107" i="4"/>
  <c r="I107" i="4"/>
  <c r="H107" i="4"/>
  <c r="G107" i="4"/>
  <c r="F107" i="4"/>
  <c r="E107" i="4"/>
  <c r="E180" i="4"/>
  <c r="K104" i="4"/>
  <c r="J104" i="4"/>
  <c r="I104" i="4"/>
  <c r="H104" i="4"/>
  <c r="G104" i="4"/>
  <c r="F104" i="4"/>
  <c r="E104" i="4"/>
  <c r="K103" i="4"/>
  <c r="J103" i="4"/>
  <c r="I103" i="4"/>
  <c r="H103" i="4"/>
  <c r="G103" i="4"/>
  <c r="F103" i="4"/>
  <c r="E103" i="4"/>
  <c r="K102" i="4"/>
  <c r="J102" i="4"/>
  <c r="I102" i="4"/>
  <c r="H102" i="4"/>
  <c r="G102" i="4"/>
  <c r="F102" i="4"/>
  <c r="E102" i="4"/>
  <c r="K101" i="4"/>
  <c r="J101" i="4"/>
  <c r="I101" i="4"/>
  <c r="H101" i="4"/>
  <c r="G101" i="4"/>
  <c r="F101" i="4"/>
  <c r="E101" i="4"/>
  <c r="K99" i="4"/>
  <c r="J99" i="4"/>
  <c r="I99" i="4"/>
  <c r="H99" i="4"/>
  <c r="G99" i="4"/>
  <c r="F99" i="4"/>
  <c r="E99" i="4"/>
  <c r="K98" i="4"/>
  <c r="J98" i="4"/>
  <c r="I98" i="4"/>
  <c r="H98" i="4"/>
  <c r="G98" i="4"/>
  <c r="F98" i="4"/>
  <c r="E98" i="4"/>
  <c r="K97" i="4"/>
  <c r="J97" i="4"/>
  <c r="I97" i="4"/>
  <c r="H97" i="4"/>
  <c r="G97" i="4"/>
  <c r="F97" i="4"/>
  <c r="E97" i="4"/>
  <c r="K96" i="4"/>
  <c r="J96" i="4"/>
  <c r="I96" i="4"/>
  <c r="H96" i="4"/>
  <c r="G96" i="4"/>
  <c r="F96" i="4"/>
  <c r="E96" i="4"/>
  <c r="K95" i="4"/>
  <c r="J95" i="4"/>
  <c r="I95" i="4"/>
  <c r="H95" i="4"/>
  <c r="G95" i="4"/>
  <c r="F95" i="4"/>
  <c r="E95" i="4"/>
  <c r="K92" i="4"/>
  <c r="J92" i="4"/>
  <c r="I92" i="4"/>
  <c r="H92" i="4"/>
  <c r="G92" i="4"/>
  <c r="F92" i="4"/>
  <c r="E92" i="4"/>
  <c r="K91" i="4"/>
  <c r="J91" i="4"/>
  <c r="I91" i="4"/>
  <c r="H91" i="4"/>
  <c r="G91" i="4"/>
  <c r="F91" i="4"/>
  <c r="E91" i="4"/>
  <c r="K90" i="4"/>
  <c r="J90" i="4"/>
  <c r="I90" i="4"/>
  <c r="H90" i="4"/>
  <c r="G90" i="4"/>
  <c r="F90" i="4"/>
  <c r="E90" i="4"/>
  <c r="K88" i="4"/>
  <c r="J88" i="4"/>
  <c r="I88" i="4"/>
  <c r="H88" i="4"/>
  <c r="G88" i="4"/>
  <c r="F88" i="4"/>
  <c r="E88" i="4"/>
  <c r="K87" i="4"/>
  <c r="J87" i="4"/>
  <c r="I87" i="4"/>
  <c r="H87" i="4"/>
  <c r="G87" i="4"/>
  <c r="F87" i="4"/>
  <c r="E87" i="4"/>
  <c r="K86" i="4"/>
  <c r="J86" i="4"/>
  <c r="I86" i="4"/>
  <c r="H86" i="4"/>
  <c r="G86" i="4"/>
  <c r="F86" i="4"/>
  <c r="E86" i="4"/>
  <c r="K85" i="4"/>
  <c r="J85" i="4"/>
  <c r="I85" i="4"/>
  <c r="H85" i="4"/>
  <c r="G85" i="4"/>
  <c r="F85" i="4"/>
  <c r="E85" i="4"/>
  <c r="K84" i="4"/>
  <c r="J84" i="4"/>
  <c r="I84" i="4"/>
  <c r="H84" i="4"/>
  <c r="G84" i="4"/>
  <c r="F84" i="4"/>
  <c r="E84" i="4"/>
  <c r="K83" i="4"/>
  <c r="J83" i="4"/>
  <c r="I83" i="4"/>
  <c r="H83" i="4"/>
  <c r="G83" i="4"/>
  <c r="F83" i="4"/>
  <c r="E83" i="4"/>
  <c r="K82" i="4"/>
  <c r="J82" i="4"/>
  <c r="I82" i="4"/>
  <c r="H82" i="4"/>
  <c r="G82" i="4"/>
  <c r="F82" i="4"/>
  <c r="E82" i="4"/>
  <c r="K81" i="4"/>
  <c r="J81" i="4"/>
  <c r="I81" i="4"/>
  <c r="H81" i="4"/>
  <c r="G81" i="4"/>
  <c r="F81" i="4"/>
  <c r="E81" i="4"/>
  <c r="K80" i="4"/>
  <c r="J80" i="4"/>
  <c r="I80" i="4"/>
  <c r="H80" i="4"/>
  <c r="G80" i="4"/>
  <c r="F80" i="4"/>
  <c r="E80" i="4"/>
  <c r="K79" i="4"/>
  <c r="J79" i="4"/>
  <c r="I79" i="4"/>
  <c r="H79" i="4"/>
  <c r="G79" i="4"/>
  <c r="F79" i="4"/>
  <c r="E79" i="4"/>
  <c r="K78" i="4"/>
  <c r="J78" i="4"/>
  <c r="I78" i="4"/>
  <c r="H78" i="4"/>
  <c r="G78" i="4"/>
  <c r="F78" i="4"/>
  <c r="E78" i="4"/>
  <c r="K77" i="4"/>
  <c r="J77" i="4"/>
  <c r="I77" i="4"/>
  <c r="H77" i="4"/>
  <c r="G77" i="4"/>
  <c r="F77" i="4"/>
  <c r="E77" i="4"/>
  <c r="K76" i="4"/>
  <c r="J76" i="4"/>
  <c r="I76" i="4"/>
  <c r="H76" i="4"/>
  <c r="G76" i="4"/>
  <c r="F76" i="4"/>
  <c r="E76" i="4"/>
  <c r="K75" i="4"/>
  <c r="J75" i="4"/>
  <c r="I75" i="4"/>
  <c r="H75" i="4"/>
  <c r="G75" i="4"/>
  <c r="F75" i="4"/>
  <c r="E75" i="4"/>
  <c r="K74" i="4"/>
  <c r="J74" i="4"/>
  <c r="I74" i="4"/>
  <c r="H74" i="4"/>
  <c r="G74" i="4"/>
  <c r="F74" i="4"/>
  <c r="E74" i="4"/>
  <c r="K73" i="4"/>
  <c r="J73" i="4"/>
  <c r="I73" i="4"/>
  <c r="H73" i="4"/>
  <c r="G73" i="4"/>
  <c r="F73" i="4"/>
  <c r="E73" i="4"/>
  <c r="K72" i="4"/>
  <c r="J72" i="4"/>
  <c r="I72" i="4"/>
  <c r="H72" i="4"/>
  <c r="G72" i="4"/>
  <c r="F72" i="4"/>
  <c r="E72" i="4"/>
  <c r="K71" i="4"/>
  <c r="J71" i="4"/>
  <c r="I71" i="4"/>
  <c r="H71" i="4"/>
  <c r="G71" i="4"/>
  <c r="F71" i="4"/>
  <c r="E71" i="4"/>
  <c r="K70" i="4"/>
  <c r="J70" i="4"/>
  <c r="I70" i="4"/>
  <c r="H70" i="4"/>
  <c r="G70" i="4"/>
  <c r="F70" i="4"/>
  <c r="E70" i="4"/>
  <c r="K69" i="4"/>
  <c r="J69" i="4"/>
  <c r="I69" i="4"/>
  <c r="H69" i="4"/>
  <c r="G69" i="4"/>
  <c r="F69" i="4"/>
  <c r="E69" i="4"/>
  <c r="K68" i="4"/>
  <c r="J68" i="4"/>
  <c r="I68" i="4"/>
  <c r="H68" i="4"/>
  <c r="G68" i="4"/>
  <c r="F68" i="4"/>
  <c r="E68" i="4"/>
  <c r="K67" i="4"/>
  <c r="J67" i="4"/>
  <c r="I67" i="4"/>
  <c r="H67" i="4"/>
  <c r="G67" i="4"/>
  <c r="F67" i="4"/>
  <c r="E67" i="4"/>
  <c r="K66" i="4"/>
  <c r="J66" i="4"/>
  <c r="I66" i="4"/>
  <c r="H66" i="4"/>
  <c r="G66" i="4"/>
  <c r="F66" i="4"/>
  <c r="E66" i="4"/>
  <c r="K65" i="4"/>
  <c r="J65" i="4"/>
  <c r="I65" i="4"/>
  <c r="H65" i="4"/>
  <c r="G65" i="4"/>
  <c r="F65" i="4"/>
  <c r="E65" i="4"/>
  <c r="K64" i="4"/>
  <c r="J64" i="4"/>
  <c r="I64" i="4"/>
  <c r="H64" i="4"/>
  <c r="G64" i="4"/>
  <c r="F64" i="4"/>
  <c r="E64" i="4"/>
  <c r="K63" i="4"/>
  <c r="J63" i="4"/>
  <c r="I63" i="4"/>
  <c r="H63" i="4"/>
  <c r="G63" i="4"/>
  <c r="F63" i="4"/>
  <c r="E63" i="4"/>
  <c r="K62" i="4"/>
  <c r="J62" i="4"/>
  <c r="I62" i="4"/>
  <c r="H62" i="4"/>
  <c r="G62" i="4"/>
  <c r="F62" i="4"/>
  <c r="E62" i="4"/>
  <c r="K59" i="4"/>
  <c r="J59" i="4"/>
  <c r="I59" i="4"/>
  <c r="H59" i="4"/>
  <c r="G59" i="4"/>
  <c r="F59" i="4"/>
  <c r="E59" i="4"/>
  <c r="K58" i="4"/>
  <c r="J58" i="4"/>
  <c r="I58" i="4"/>
  <c r="H58" i="4"/>
  <c r="G58" i="4"/>
  <c r="F58" i="4"/>
  <c r="E58" i="4"/>
  <c r="K57" i="4"/>
  <c r="J57" i="4"/>
  <c r="I57" i="4"/>
  <c r="H57" i="4"/>
  <c r="G57" i="4"/>
  <c r="F57" i="4"/>
  <c r="E57" i="4"/>
  <c r="K56" i="4"/>
  <c r="J56" i="4"/>
  <c r="I56" i="4"/>
  <c r="H56" i="4"/>
  <c r="G56" i="4"/>
  <c r="F56" i="4"/>
  <c r="E56" i="4"/>
  <c r="K55" i="4"/>
  <c r="J55" i="4"/>
  <c r="I55" i="4"/>
  <c r="H55" i="4"/>
  <c r="G55" i="4"/>
  <c r="F55" i="4"/>
  <c r="E55" i="4"/>
  <c r="K54" i="4"/>
  <c r="J54" i="4"/>
  <c r="I54" i="4"/>
  <c r="H54" i="4"/>
  <c r="G54" i="4"/>
  <c r="F54" i="4"/>
  <c r="E54" i="4"/>
  <c r="K53" i="4"/>
  <c r="J53" i="4"/>
  <c r="I53" i="4"/>
  <c r="H53" i="4"/>
  <c r="G53" i="4"/>
  <c r="F53" i="4"/>
  <c r="E53" i="4"/>
  <c r="K52" i="4"/>
  <c r="J52" i="4"/>
  <c r="I52" i="4"/>
  <c r="H52" i="4"/>
  <c r="G52" i="4"/>
  <c r="F52" i="4"/>
  <c r="E52" i="4"/>
  <c r="K51" i="4"/>
  <c r="J51" i="4"/>
  <c r="I51" i="4"/>
  <c r="H51" i="4"/>
  <c r="G51" i="4"/>
  <c r="F51" i="4"/>
  <c r="E51" i="4"/>
  <c r="K50" i="4"/>
  <c r="J50" i="4"/>
  <c r="I50" i="4"/>
  <c r="H50" i="4"/>
  <c r="G50" i="4"/>
  <c r="F50" i="4"/>
  <c r="E50" i="4"/>
  <c r="K49" i="4"/>
  <c r="J49" i="4"/>
  <c r="I49" i="4"/>
  <c r="H49" i="4"/>
  <c r="G49" i="4"/>
  <c r="F49" i="4"/>
  <c r="E49" i="4"/>
  <c r="K48" i="4"/>
  <c r="J48" i="4"/>
  <c r="I48" i="4"/>
  <c r="H48" i="4"/>
  <c r="G48" i="4"/>
  <c r="F48" i="4"/>
  <c r="E48" i="4"/>
  <c r="K47" i="4"/>
  <c r="J47" i="4"/>
  <c r="I47" i="4"/>
  <c r="H47" i="4"/>
  <c r="G47" i="4"/>
  <c r="F47" i="4"/>
  <c r="E47" i="4"/>
  <c r="K46" i="4"/>
  <c r="J46" i="4"/>
  <c r="I46" i="4"/>
  <c r="H46" i="4"/>
  <c r="G46" i="4"/>
  <c r="F46" i="4"/>
  <c r="E46" i="4"/>
  <c r="K45" i="4"/>
  <c r="J45" i="4"/>
  <c r="I45" i="4"/>
  <c r="H45" i="4"/>
  <c r="G45" i="4"/>
  <c r="F45" i="4"/>
  <c r="E45" i="4"/>
  <c r="K44" i="4"/>
  <c r="J44" i="4"/>
  <c r="I44" i="4"/>
  <c r="H44" i="4"/>
  <c r="G44" i="4"/>
  <c r="F44" i="4"/>
  <c r="E44" i="4"/>
  <c r="K43" i="4"/>
  <c r="J43" i="4"/>
  <c r="I43" i="4"/>
  <c r="H43" i="4"/>
  <c r="G43" i="4"/>
  <c r="F43" i="4"/>
  <c r="E43" i="4"/>
  <c r="K41" i="4"/>
  <c r="J41" i="4"/>
  <c r="I41" i="4"/>
  <c r="H41" i="4"/>
  <c r="G41" i="4"/>
  <c r="F41" i="4"/>
  <c r="E41" i="4"/>
  <c r="K40" i="4"/>
  <c r="J40" i="4"/>
  <c r="I40" i="4"/>
  <c r="H40" i="4"/>
  <c r="G40" i="4"/>
  <c r="F40" i="4"/>
  <c r="E40" i="4"/>
  <c r="K39" i="4"/>
  <c r="J39" i="4"/>
  <c r="I39" i="4"/>
  <c r="H39" i="4"/>
  <c r="G39" i="4"/>
  <c r="F39" i="4"/>
  <c r="E39" i="4"/>
  <c r="K38" i="4"/>
  <c r="J38" i="4"/>
  <c r="I38" i="4"/>
  <c r="H38" i="4"/>
  <c r="G38" i="4"/>
  <c r="F38" i="4"/>
  <c r="E38" i="4"/>
  <c r="K36" i="4"/>
  <c r="J36" i="4"/>
  <c r="I36" i="4"/>
  <c r="H36" i="4"/>
  <c r="G36" i="4"/>
  <c r="F36" i="4"/>
  <c r="E36" i="4"/>
  <c r="K35" i="4"/>
  <c r="J35" i="4"/>
  <c r="I35" i="4"/>
  <c r="H35" i="4"/>
  <c r="G35" i="4"/>
  <c r="F35" i="4"/>
  <c r="E35" i="4"/>
  <c r="K34" i="4"/>
  <c r="J34" i="4"/>
  <c r="I34" i="4"/>
  <c r="H34" i="4"/>
  <c r="G34" i="4"/>
  <c r="F34" i="4"/>
  <c r="E34" i="4"/>
  <c r="K33" i="4"/>
  <c r="J33" i="4"/>
  <c r="I33" i="4"/>
  <c r="H33" i="4"/>
  <c r="G33" i="4"/>
  <c r="F33" i="4"/>
  <c r="E33" i="4"/>
  <c r="K32" i="4"/>
  <c r="J32" i="4"/>
  <c r="I32" i="4"/>
  <c r="H32" i="4"/>
  <c r="G32" i="4"/>
  <c r="F32" i="4"/>
  <c r="E32" i="4"/>
  <c r="K31" i="4"/>
  <c r="J31" i="4"/>
  <c r="I31" i="4"/>
  <c r="H31" i="4"/>
  <c r="G31" i="4"/>
  <c r="F31" i="4"/>
  <c r="E31" i="4"/>
  <c r="K29" i="4"/>
  <c r="J29" i="4"/>
  <c r="I29" i="4"/>
  <c r="H29" i="4"/>
  <c r="G29" i="4"/>
  <c r="F29" i="4"/>
  <c r="E29" i="4"/>
  <c r="K28" i="4"/>
  <c r="J28" i="4"/>
  <c r="I28" i="4"/>
  <c r="H28" i="4"/>
  <c r="G28" i="4"/>
  <c r="F28" i="4"/>
  <c r="E28" i="4"/>
  <c r="K27" i="4"/>
  <c r="J27" i="4"/>
  <c r="I27" i="4"/>
  <c r="H27" i="4"/>
  <c r="G27" i="4"/>
  <c r="F27" i="4"/>
  <c r="E27" i="4"/>
  <c r="K26" i="4"/>
  <c r="J26" i="4"/>
  <c r="I26" i="4"/>
  <c r="H26" i="4"/>
  <c r="G26" i="4"/>
  <c r="F26" i="4"/>
  <c r="E26" i="4"/>
  <c r="K25" i="4"/>
  <c r="J25" i="4"/>
  <c r="I25" i="4"/>
  <c r="H25" i="4"/>
  <c r="G25" i="4"/>
  <c r="F25" i="4"/>
  <c r="E25" i="4"/>
  <c r="K24" i="4"/>
  <c r="J24" i="4"/>
  <c r="I24" i="4"/>
  <c r="H24" i="4"/>
  <c r="G24" i="4"/>
  <c r="F24" i="4"/>
  <c r="E24" i="4"/>
  <c r="K23" i="4"/>
  <c r="J23" i="4"/>
  <c r="I23" i="4"/>
  <c r="H23" i="4"/>
  <c r="G23" i="4"/>
  <c r="F23" i="4"/>
  <c r="E23" i="4"/>
  <c r="K22" i="4"/>
  <c r="J22" i="4"/>
  <c r="I22" i="4"/>
  <c r="H22" i="4"/>
  <c r="G22" i="4"/>
  <c r="F22" i="4"/>
  <c r="E22" i="4"/>
  <c r="K21" i="4"/>
  <c r="J21" i="4"/>
  <c r="I21" i="4"/>
  <c r="H21" i="4"/>
  <c r="G21" i="4"/>
  <c r="F21" i="4"/>
  <c r="E21" i="4"/>
  <c r="K20" i="4"/>
  <c r="J20" i="4"/>
  <c r="I20" i="4"/>
  <c r="H20" i="4"/>
  <c r="G20" i="4"/>
  <c r="F20" i="4"/>
  <c r="E20" i="4"/>
  <c r="K19" i="4"/>
  <c r="J19" i="4"/>
  <c r="I19" i="4"/>
  <c r="H19" i="4"/>
  <c r="G19" i="4"/>
  <c r="F19" i="4"/>
  <c r="E19" i="4"/>
  <c r="K18" i="4"/>
  <c r="J18" i="4"/>
  <c r="I18" i="4"/>
  <c r="H18" i="4"/>
  <c r="G18" i="4"/>
  <c r="F18" i="4"/>
  <c r="E18" i="4"/>
  <c r="K17" i="4"/>
  <c r="J17" i="4"/>
  <c r="I17" i="4"/>
  <c r="H17" i="4"/>
  <c r="G17" i="4"/>
  <c r="F17" i="4"/>
  <c r="E17" i="4"/>
  <c r="K16" i="4"/>
  <c r="J16" i="4"/>
  <c r="I16" i="4"/>
  <c r="H16" i="4"/>
  <c r="G16" i="4"/>
  <c r="F16" i="4"/>
  <c r="E16" i="4"/>
  <c r="K15" i="4"/>
  <c r="J15" i="4"/>
  <c r="I15" i="4"/>
  <c r="H15" i="4"/>
  <c r="G15" i="4"/>
  <c r="F15" i="4"/>
  <c r="E15" i="4"/>
  <c r="K14" i="4"/>
  <c r="J14" i="4"/>
  <c r="I14" i="4"/>
  <c r="H14" i="4"/>
  <c r="G14" i="4"/>
  <c r="F14" i="4"/>
  <c r="E14" i="4"/>
  <c r="K13" i="4"/>
  <c r="J13" i="4"/>
  <c r="I13" i="4"/>
  <c r="H13" i="4"/>
  <c r="G13" i="4"/>
  <c r="F13" i="4"/>
  <c r="E13" i="4"/>
  <c r="K12" i="4"/>
  <c r="J12" i="4"/>
  <c r="I12" i="4"/>
  <c r="H12" i="4"/>
  <c r="G12" i="4"/>
  <c r="F12" i="4"/>
  <c r="E12" i="4"/>
  <c r="K11" i="4"/>
  <c r="J11" i="4"/>
  <c r="I11" i="4"/>
  <c r="H11" i="4"/>
  <c r="G11" i="4"/>
  <c r="F11" i="4"/>
  <c r="E11" i="4"/>
  <c r="K10" i="4"/>
  <c r="J10" i="4"/>
  <c r="I10" i="4"/>
  <c r="H10" i="4"/>
  <c r="G10" i="4"/>
  <c r="F10" i="4"/>
  <c r="E10" i="4"/>
  <c r="K9" i="4"/>
  <c r="J9" i="4"/>
  <c r="I9" i="4"/>
  <c r="H9" i="4"/>
  <c r="G9" i="4"/>
  <c r="F9" i="4"/>
  <c r="E9" i="4"/>
  <c r="K8" i="4"/>
  <c r="J8" i="4"/>
  <c r="I8" i="4"/>
  <c r="H8" i="4"/>
  <c r="G8" i="4"/>
  <c r="F8" i="4"/>
  <c r="E8" i="4"/>
  <c r="K7" i="4"/>
  <c r="J7" i="4"/>
  <c r="I7" i="4"/>
  <c r="H7" i="4"/>
  <c r="G7" i="4"/>
  <c r="F7" i="4"/>
  <c r="E7" i="4"/>
  <c r="K6" i="4"/>
  <c r="J6" i="4"/>
  <c r="I6" i="4"/>
  <c r="H6" i="4"/>
  <c r="G6" i="4"/>
  <c r="F6" i="4"/>
  <c r="E6" i="4"/>
  <c r="K5" i="4"/>
  <c r="J5" i="4"/>
  <c r="I5" i="4"/>
  <c r="H5" i="4"/>
  <c r="G5" i="4"/>
  <c r="F5" i="4"/>
  <c r="E5" i="4"/>
  <c r="K4" i="4"/>
  <c r="J4" i="4"/>
  <c r="I4" i="4"/>
  <c r="H4" i="4"/>
  <c r="G4" i="4"/>
  <c r="F4" i="4"/>
  <c r="E4" i="4"/>
  <c r="K1" i="4"/>
  <c r="J1" i="4"/>
  <c r="I1" i="4"/>
  <c r="H1" i="4"/>
  <c r="G1" i="4"/>
  <c r="F1" i="4"/>
  <c r="E1" i="4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D180" i="4"/>
  <c r="B157" i="4"/>
  <c r="B143" i="4"/>
  <c r="C181" i="4"/>
  <c r="B146" i="4"/>
  <c r="B145" i="4"/>
  <c r="B154" i="4"/>
  <c r="B187" i="4" s="1"/>
  <c r="B153" i="4"/>
  <c r="B152" i="4"/>
  <c r="B151" i="4"/>
  <c r="B150" i="4"/>
  <c r="B149" i="4"/>
  <c r="B148" i="4"/>
  <c r="B147" i="4"/>
  <c r="B155" i="4"/>
  <c r="B156" i="4"/>
  <c r="B160" i="4"/>
  <c r="B161" i="4"/>
  <c r="B162" i="4"/>
  <c r="B142" i="4"/>
  <c r="B144" i="4"/>
  <c r="D101" i="4"/>
  <c r="D102" i="4"/>
  <c r="D103" i="4"/>
  <c r="D104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C139" i="4"/>
  <c r="B139" i="4"/>
  <c r="O139" i="2"/>
  <c r="N139" i="2"/>
  <c r="M139" i="2"/>
  <c r="L139" i="2"/>
  <c r="K139" i="2"/>
  <c r="J139" i="2"/>
  <c r="I139" i="2"/>
  <c r="H139" i="2"/>
  <c r="G139" i="2"/>
  <c r="F139" i="2"/>
  <c r="E139" i="2"/>
  <c r="D139" i="2"/>
  <c r="D101" i="2"/>
  <c r="D102" i="2"/>
  <c r="D103" i="2"/>
  <c r="D104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40" i="2"/>
  <c r="B1" i="4"/>
  <c r="D1" i="4"/>
  <c r="C1" i="4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90" i="2"/>
  <c r="O91" i="2"/>
  <c r="O9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90" i="2"/>
  <c r="N91" i="2"/>
  <c r="N9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3" i="2"/>
  <c r="M84" i="2"/>
  <c r="M85" i="2"/>
  <c r="M86" i="2"/>
  <c r="M87" i="2"/>
  <c r="M88" i="2"/>
  <c r="M90" i="2"/>
  <c r="M91" i="2"/>
  <c r="M9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3" i="2"/>
  <c r="L84" i="2"/>
  <c r="L85" i="2"/>
  <c r="L86" i="2"/>
  <c r="L87" i="2"/>
  <c r="L88" i="2"/>
  <c r="L90" i="2"/>
  <c r="L91" i="2"/>
  <c r="L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90" i="2"/>
  <c r="K91" i="2"/>
  <c r="K9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90" i="2"/>
  <c r="J91" i="2"/>
  <c r="J9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90" i="2"/>
  <c r="I91" i="2"/>
  <c r="I9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3" i="2"/>
  <c r="H84" i="2"/>
  <c r="H85" i="2"/>
  <c r="H86" i="2"/>
  <c r="H87" i="2"/>
  <c r="H88" i="2"/>
  <c r="H90" i="2"/>
  <c r="H91" i="2"/>
  <c r="H9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1" i="2"/>
  <c r="G32" i="2"/>
  <c r="G33" i="2"/>
  <c r="G34" i="2"/>
  <c r="G35" i="2"/>
  <c r="G36" i="2"/>
  <c r="G37" i="2"/>
  <c r="G38" i="2"/>
  <c r="G39" i="2"/>
  <c r="G40" i="2"/>
  <c r="G41" i="2"/>
  <c r="G42" i="2"/>
  <c r="G44" i="2"/>
  <c r="G45" i="2"/>
  <c r="G46" i="2"/>
  <c r="G47" i="2"/>
  <c r="G48" i="2"/>
  <c r="G50" i="2"/>
  <c r="G51" i="2"/>
  <c r="G52" i="2"/>
  <c r="G53" i="2"/>
  <c r="G54" i="2"/>
  <c r="G55" i="2"/>
  <c r="G56" i="2"/>
  <c r="G57" i="2"/>
  <c r="G58" i="2"/>
  <c r="G59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90" i="2"/>
  <c r="G91" i="2"/>
  <c r="G9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50" i="2"/>
  <c r="F51" i="2"/>
  <c r="F52" i="2"/>
  <c r="F53" i="2"/>
  <c r="F54" i="2"/>
  <c r="F55" i="2"/>
  <c r="F56" i="2"/>
  <c r="F57" i="2"/>
  <c r="F58" i="2"/>
  <c r="F59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3" i="2"/>
  <c r="F84" i="2"/>
  <c r="F85" i="2"/>
  <c r="F86" i="2"/>
  <c r="F87" i="2"/>
  <c r="F88" i="2"/>
  <c r="F90" i="2"/>
  <c r="F91" i="2"/>
  <c r="F9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7" i="2"/>
  <c r="E58" i="2"/>
  <c r="E59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3" i="2"/>
  <c r="E84" i="2"/>
  <c r="E85" i="2"/>
  <c r="E86" i="2"/>
  <c r="E87" i="2"/>
  <c r="E88" i="2"/>
  <c r="E90" i="2"/>
  <c r="E91" i="2"/>
  <c r="E9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42" i="2"/>
  <c r="D44" i="2"/>
  <c r="D59" i="2"/>
  <c r="D62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31" i="2"/>
  <c r="D32" i="2"/>
  <c r="D33" i="2"/>
  <c r="D34" i="2"/>
  <c r="D35" i="2"/>
  <c r="D36" i="2"/>
  <c r="D37" i="2"/>
  <c r="D38" i="2"/>
  <c r="D39" i="2"/>
  <c r="D40" i="2"/>
  <c r="D41" i="2"/>
  <c r="D43" i="2"/>
  <c r="D45" i="2"/>
  <c r="D46" i="2"/>
  <c r="D48" i="2"/>
  <c r="D50" i="2"/>
  <c r="D51" i="2"/>
  <c r="D52" i="2"/>
  <c r="D54" i="2"/>
  <c r="D55" i="2"/>
  <c r="D56" i="2"/>
  <c r="D57" i="2"/>
  <c r="D58" i="2"/>
  <c r="D6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95" i="2"/>
  <c r="B96" i="2"/>
  <c r="B97" i="2"/>
  <c r="B98" i="2"/>
  <c r="B99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D95" i="2"/>
  <c r="D96" i="2"/>
  <c r="D97" i="2"/>
  <c r="D98" i="2"/>
  <c r="D99" i="2"/>
  <c r="B31" i="4"/>
  <c r="B32" i="4"/>
  <c r="B33" i="4"/>
  <c r="B34" i="4"/>
  <c r="B35" i="4"/>
  <c r="B36" i="4"/>
  <c r="B38" i="4"/>
  <c r="B39" i="4"/>
  <c r="B40" i="4"/>
  <c r="B41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90" i="4"/>
  <c r="B91" i="4"/>
  <c r="B9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95" i="4"/>
  <c r="B96" i="4"/>
  <c r="B97" i="4"/>
  <c r="B98" i="4"/>
  <c r="B99" i="4"/>
  <c r="B101" i="4"/>
  <c r="B102" i="4"/>
  <c r="B103" i="4"/>
  <c r="B104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40" i="4"/>
  <c r="C31" i="4"/>
  <c r="C32" i="4"/>
  <c r="C33" i="4"/>
  <c r="C34" i="4"/>
  <c r="C35" i="4"/>
  <c r="C36" i="4"/>
  <c r="C38" i="4"/>
  <c r="C39" i="4"/>
  <c r="C40" i="4"/>
  <c r="C41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90" i="4"/>
  <c r="C91" i="4"/>
  <c r="C9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95" i="4"/>
  <c r="C96" i="4"/>
  <c r="C97" i="4"/>
  <c r="C98" i="4"/>
  <c r="C99" i="4"/>
  <c r="C101" i="4"/>
  <c r="C102" i="4"/>
  <c r="C103" i="4"/>
  <c r="C104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40" i="4"/>
  <c r="D31" i="4"/>
  <c r="D32" i="4"/>
  <c r="D33" i="4"/>
  <c r="D34" i="4"/>
  <c r="D35" i="4"/>
  <c r="D36" i="4"/>
  <c r="D38" i="4"/>
  <c r="D39" i="4"/>
  <c r="D40" i="4"/>
  <c r="D41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90" i="4"/>
  <c r="D91" i="4"/>
  <c r="D9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95" i="4"/>
  <c r="D96" i="4"/>
  <c r="D97" i="4"/>
  <c r="D98" i="4"/>
  <c r="D99" i="4"/>
  <c r="A166" i="4"/>
  <c r="A165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40" i="2"/>
  <c r="A139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4"/>
  <c r="A100" i="4"/>
  <c r="A99" i="4"/>
  <c r="A98" i="4"/>
  <c r="A97" i="4"/>
  <c r="A96" i="4"/>
  <c r="A95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166" i="2"/>
  <c r="E95" i="2"/>
  <c r="E96" i="2"/>
  <c r="E97" i="2"/>
  <c r="E98" i="2"/>
  <c r="E99" i="2"/>
  <c r="E101" i="2"/>
  <c r="E102" i="2"/>
  <c r="E103" i="2"/>
  <c r="E104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40" i="2"/>
  <c r="F95" i="2"/>
  <c r="F96" i="2"/>
  <c r="F97" i="2"/>
  <c r="F98" i="2"/>
  <c r="F99" i="2"/>
  <c r="F101" i="2"/>
  <c r="F102" i="2"/>
  <c r="F103" i="2"/>
  <c r="F104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40" i="2"/>
  <c r="G95" i="2"/>
  <c r="G96" i="2"/>
  <c r="G97" i="2"/>
  <c r="G98" i="2"/>
  <c r="G99" i="2"/>
  <c r="G101" i="2"/>
  <c r="G102" i="2"/>
  <c r="G103" i="2"/>
  <c r="G104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40" i="2"/>
  <c r="H95" i="2"/>
  <c r="H96" i="2"/>
  <c r="H97" i="2"/>
  <c r="H98" i="2"/>
  <c r="H99" i="2"/>
  <c r="H101" i="2"/>
  <c r="H102" i="2"/>
  <c r="H103" i="2"/>
  <c r="H104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40" i="2"/>
  <c r="I95" i="2"/>
  <c r="I96" i="2"/>
  <c r="I97" i="2"/>
  <c r="I98" i="2"/>
  <c r="I99" i="2"/>
  <c r="I101" i="2"/>
  <c r="I102" i="2"/>
  <c r="I103" i="2"/>
  <c r="I104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0" i="2"/>
  <c r="J95" i="2"/>
  <c r="J96" i="2"/>
  <c r="J97" i="2"/>
  <c r="J98" i="2"/>
  <c r="J99" i="2"/>
  <c r="J101" i="2"/>
  <c r="J102" i="2"/>
  <c r="J103" i="2"/>
  <c r="J104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40" i="2"/>
  <c r="K95" i="2"/>
  <c r="K96" i="2"/>
  <c r="K97" i="2"/>
  <c r="K98" i="2"/>
  <c r="K99" i="2"/>
  <c r="K101" i="2"/>
  <c r="K102" i="2"/>
  <c r="K103" i="2"/>
  <c r="K104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40" i="2"/>
  <c r="L95" i="2"/>
  <c r="L96" i="2"/>
  <c r="L97" i="2"/>
  <c r="L98" i="2"/>
  <c r="L99" i="2"/>
  <c r="L101" i="2"/>
  <c r="L102" i="2"/>
  <c r="L103" i="2"/>
  <c r="L104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40" i="2"/>
  <c r="M95" i="2"/>
  <c r="M96" i="2"/>
  <c r="M97" i="2"/>
  <c r="M98" i="2"/>
  <c r="M99" i="2"/>
  <c r="M101" i="2"/>
  <c r="M102" i="2"/>
  <c r="M103" i="2"/>
  <c r="M104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40" i="2"/>
  <c r="N95" i="2"/>
  <c r="N96" i="2"/>
  <c r="N97" i="2"/>
  <c r="N98" i="2"/>
  <c r="N99" i="2"/>
  <c r="N101" i="2"/>
  <c r="N102" i="2"/>
  <c r="N103" i="2"/>
  <c r="N104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40" i="2"/>
  <c r="O95" i="2"/>
  <c r="O96" i="2"/>
  <c r="O97" i="2"/>
  <c r="O98" i="2"/>
  <c r="O99" i="2"/>
  <c r="O101" i="2"/>
  <c r="O102" i="2"/>
  <c r="O103" i="2"/>
  <c r="O104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40" i="2"/>
  <c r="A165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01" i="2"/>
  <c r="A100" i="2"/>
  <c r="A99" i="2"/>
  <c r="A98" i="2"/>
  <c r="A97" i="2"/>
  <c r="A96" i="2"/>
  <c r="A95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O1" i="2"/>
  <c r="N1" i="2"/>
  <c r="M1" i="2"/>
  <c r="L1" i="2"/>
  <c r="K1" i="2"/>
  <c r="J1" i="2"/>
  <c r="I1" i="2"/>
  <c r="H1" i="2"/>
  <c r="G1" i="2"/>
  <c r="F1" i="2"/>
  <c r="B1" i="2"/>
  <c r="C1" i="2"/>
  <c r="A29" i="2"/>
  <c r="A29" i="4"/>
  <c r="A110" i="4"/>
  <c r="A109" i="4"/>
  <c r="A108" i="4"/>
  <c r="A107" i="4"/>
  <c r="A106" i="4"/>
  <c r="A105" i="4"/>
  <c r="A104" i="4"/>
  <c r="A103" i="4"/>
  <c r="A102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" i="4"/>
  <c r="E1" i="2"/>
  <c r="D1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1" i="2"/>
  <c r="G43" i="2"/>
  <c r="D30" i="2" l="1"/>
  <c r="K165" i="4"/>
  <c r="D165" i="4"/>
  <c r="I165" i="4"/>
  <c r="C30" i="4"/>
  <c r="E192" i="2"/>
  <c r="F186" i="2"/>
  <c r="F190" i="2" s="1"/>
  <c r="G30" i="4"/>
  <c r="G141" i="4"/>
  <c r="H141" i="4"/>
  <c r="G93" i="4"/>
  <c r="I141" i="4"/>
  <c r="B100" i="4"/>
  <c r="I30" i="4"/>
  <c r="L100" i="4"/>
  <c r="F173" i="4"/>
  <c r="J165" i="4"/>
  <c r="G173" i="4"/>
  <c r="K173" i="4"/>
  <c r="H173" i="4"/>
  <c r="L173" i="4"/>
  <c r="F174" i="4"/>
  <c r="J174" i="4"/>
  <c r="G174" i="4"/>
  <c r="C165" i="4"/>
  <c r="G165" i="4"/>
  <c r="D173" i="4"/>
  <c r="H165" i="4"/>
  <c r="E165" i="4"/>
  <c r="C174" i="4"/>
  <c r="K174" i="4"/>
  <c r="D174" i="4"/>
  <c r="H174" i="4"/>
  <c r="F165" i="4"/>
  <c r="C93" i="4"/>
  <c r="J30" i="4"/>
  <c r="B30" i="4"/>
  <c r="B93" i="4"/>
  <c r="I174" i="4"/>
  <c r="C173" i="4"/>
  <c r="V30" i="2"/>
  <c r="AD30" i="2"/>
  <c r="T100" i="2"/>
  <c r="AD100" i="2"/>
  <c r="P30" i="2"/>
  <c r="S30" i="2"/>
  <c r="W30" i="2"/>
  <c r="AE30" i="2"/>
  <c r="AA93" i="2"/>
  <c r="AB141" i="2"/>
  <c r="R30" i="2"/>
  <c r="T30" i="2"/>
  <c r="P100" i="2"/>
  <c r="AB100" i="2"/>
  <c r="AF100" i="2"/>
  <c r="V100" i="2"/>
  <c r="V93" i="2"/>
  <c r="X30" i="2"/>
  <c r="AF30" i="2"/>
  <c r="D188" i="4"/>
  <c r="M174" i="4"/>
  <c r="H100" i="2"/>
  <c r="G93" i="2"/>
  <c r="AC141" i="2"/>
  <c r="AB30" i="2"/>
  <c r="T93" i="2"/>
  <c r="AB93" i="2"/>
  <c r="M30" i="2"/>
  <c r="D30" i="4"/>
  <c r="D93" i="4"/>
  <c r="C141" i="4"/>
  <c r="B141" i="4"/>
  <c r="D141" i="4"/>
  <c r="B174" i="4"/>
  <c r="H30" i="4"/>
  <c r="E30" i="4"/>
  <c r="F30" i="4"/>
  <c r="E93" i="4"/>
  <c r="I93" i="4"/>
  <c r="F93" i="4"/>
  <c r="J93" i="4"/>
  <c r="K93" i="4"/>
  <c r="H93" i="4"/>
  <c r="G100" i="4"/>
  <c r="K100" i="4"/>
  <c r="H100" i="4"/>
  <c r="E100" i="4"/>
  <c r="I100" i="4"/>
  <c r="F100" i="4"/>
  <c r="J100" i="4"/>
  <c r="E141" i="4"/>
  <c r="K141" i="4"/>
  <c r="D100" i="4"/>
  <c r="C100" i="4"/>
  <c r="E173" i="4"/>
  <c r="M165" i="4"/>
  <c r="J173" i="4"/>
  <c r="L174" i="4"/>
  <c r="F188" i="4"/>
  <c r="B173" i="4"/>
  <c r="L30" i="4"/>
  <c r="L93" i="4"/>
  <c r="L141" i="4"/>
  <c r="B100" i="2"/>
  <c r="K141" i="2"/>
  <c r="G141" i="2"/>
  <c r="L93" i="2"/>
  <c r="O93" i="2"/>
  <c r="AD141" i="2"/>
  <c r="U93" i="2"/>
  <c r="AE141" i="2"/>
  <c r="K100" i="2"/>
  <c r="O100" i="2"/>
  <c r="I141" i="2"/>
  <c r="B93" i="2"/>
  <c r="P93" i="2"/>
  <c r="X93" i="2"/>
  <c r="AF93" i="2"/>
  <c r="Z100" i="2"/>
  <c r="M141" i="2"/>
  <c r="H141" i="2"/>
  <c r="E141" i="2"/>
  <c r="C141" i="2"/>
  <c r="C100" i="2"/>
  <c r="C30" i="2"/>
  <c r="D93" i="2"/>
  <c r="F30" i="2"/>
  <c r="H93" i="2"/>
  <c r="I30" i="2"/>
  <c r="K30" i="2"/>
  <c r="N30" i="2"/>
  <c r="O30" i="2"/>
  <c r="D141" i="2"/>
  <c r="AA30" i="2"/>
  <c r="Q30" i="2"/>
  <c r="U30" i="2"/>
  <c r="AC30" i="2"/>
  <c r="Y30" i="2"/>
  <c r="S93" i="2"/>
  <c r="W93" i="2"/>
  <c r="AE93" i="2"/>
  <c r="Q93" i="2"/>
  <c r="Y93" i="2"/>
  <c r="AC93" i="2"/>
  <c r="W100" i="2"/>
  <c r="AA100" i="2"/>
  <c r="AE100" i="2"/>
  <c r="Q100" i="2"/>
  <c r="U100" i="2"/>
  <c r="Y100" i="2"/>
  <c r="Q141" i="2"/>
  <c r="U141" i="2"/>
  <c r="Y141" i="2"/>
  <c r="S141" i="2"/>
  <c r="W141" i="2"/>
  <c r="AA141" i="2"/>
  <c r="R141" i="2"/>
  <c r="V141" i="2"/>
  <c r="Z141" i="2"/>
  <c r="P141" i="2"/>
  <c r="T141" i="2"/>
  <c r="X141" i="2"/>
  <c r="AF141" i="2"/>
  <c r="B165" i="4"/>
  <c r="C188" i="4"/>
  <c r="Z30" i="2"/>
  <c r="R93" i="2"/>
  <c r="Z93" i="2"/>
  <c r="X100" i="2"/>
  <c r="B186" i="4"/>
  <c r="B188" i="4" s="1"/>
  <c r="B189" i="4" s="1"/>
  <c r="C185" i="4" s="1"/>
  <c r="AC100" i="2"/>
  <c r="K30" i="4"/>
  <c r="J141" i="4"/>
  <c r="M141" i="4"/>
  <c r="B182" i="4"/>
  <c r="C179" i="4" s="1"/>
  <c r="C182" i="4" s="1"/>
  <c r="D179" i="4" s="1"/>
  <c r="D182" i="4" s="1"/>
  <c r="E179" i="4" s="1"/>
  <c r="E182" i="4" s="1"/>
  <c r="F179" i="4" s="1"/>
  <c r="F182" i="4" s="1"/>
  <c r="G179" i="4" s="1"/>
  <c r="G182" i="4" s="1"/>
  <c r="H179" i="4" s="1"/>
  <c r="H182" i="4" s="1"/>
  <c r="I179" i="4" s="1"/>
  <c r="I182" i="4" s="1"/>
  <c r="J179" i="4" s="1"/>
  <c r="J182" i="4" s="1"/>
  <c r="K179" i="4" s="1"/>
  <c r="K182" i="4" s="1"/>
  <c r="L179" i="4" s="1"/>
  <c r="L182" i="4" s="1"/>
  <c r="M179" i="4" s="1"/>
  <c r="M182" i="4" s="1"/>
  <c r="E174" i="4"/>
  <c r="I188" i="4"/>
  <c r="G188" i="4"/>
  <c r="J188" i="4"/>
  <c r="M30" i="4"/>
  <c r="M93" i="4"/>
  <c r="M100" i="4"/>
  <c r="M188" i="4"/>
  <c r="O141" i="2"/>
  <c r="N141" i="2"/>
  <c r="M100" i="2"/>
  <c r="L141" i="2"/>
  <c r="J141" i="2"/>
  <c r="J100" i="2"/>
  <c r="I100" i="2"/>
  <c r="G100" i="2"/>
  <c r="F141" i="2"/>
  <c r="F100" i="2"/>
  <c r="E100" i="2"/>
  <c r="D100" i="2"/>
  <c r="C165" i="2"/>
  <c r="B141" i="2"/>
  <c r="B165" i="2"/>
  <c r="B30" i="2"/>
  <c r="C93" i="2"/>
  <c r="E30" i="2"/>
  <c r="E93" i="2"/>
  <c r="F93" i="2"/>
  <c r="G30" i="2"/>
  <c r="H30" i="2"/>
  <c r="I93" i="2"/>
  <c r="J30" i="2"/>
  <c r="J93" i="2"/>
  <c r="K93" i="2"/>
  <c r="L30" i="2"/>
  <c r="M93" i="2"/>
  <c r="N93" i="2"/>
  <c r="AD93" i="2"/>
  <c r="M173" i="4"/>
  <c r="F141" i="4"/>
  <c r="I173" i="4"/>
  <c r="L165" i="4"/>
  <c r="H188" i="4"/>
  <c r="S100" i="2"/>
  <c r="L188" i="4"/>
  <c r="K188" i="4"/>
  <c r="E188" i="4"/>
  <c r="R100" i="2"/>
  <c r="N100" i="2"/>
  <c r="L100" i="2"/>
  <c r="H94" i="4" l="1"/>
  <c r="C94" i="4"/>
  <c r="J175" i="4"/>
  <c r="G94" i="4"/>
  <c r="F192" i="2"/>
  <c r="G186" i="2"/>
  <c r="G190" i="2" s="1"/>
  <c r="L175" i="4"/>
  <c r="G175" i="4"/>
  <c r="F175" i="4"/>
  <c r="M175" i="4"/>
  <c r="B175" i="4"/>
  <c r="B176" i="4" s="1"/>
  <c r="C172" i="4" s="1"/>
  <c r="H175" i="4"/>
  <c r="I94" i="4"/>
  <c r="K175" i="4"/>
  <c r="I175" i="4"/>
  <c r="E175" i="4"/>
  <c r="C175" i="4"/>
  <c r="D175" i="4"/>
  <c r="J94" i="4"/>
  <c r="F94" i="4"/>
  <c r="L94" i="4"/>
  <c r="V94" i="2"/>
  <c r="B94" i="4"/>
  <c r="B166" i="4"/>
  <c r="C3" i="4" s="1"/>
  <c r="C166" i="4" s="1"/>
  <c r="D3" i="4" s="1"/>
  <c r="D166" i="4" s="1"/>
  <c r="E3" i="4" s="1"/>
  <c r="E166" i="4" s="1"/>
  <c r="F3" i="4" s="1"/>
  <c r="F166" i="4" s="1"/>
  <c r="G3" i="4" s="1"/>
  <c r="G166" i="4" s="1"/>
  <c r="H3" i="4" s="1"/>
  <c r="H166" i="4" s="1"/>
  <c r="I3" i="4" s="1"/>
  <c r="I166" i="4" s="1"/>
  <c r="J3" i="4" s="1"/>
  <c r="J166" i="4" s="1"/>
  <c r="K3" i="4" s="1"/>
  <c r="K166" i="4" s="1"/>
  <c r="L3" i="4" s="1"/>
  <c r="L166" i="4" s="1"/>
  <c r="M3" i="4" s="1"/>
  <c r="M166" i="4" s="1"/>
  <c r="AD94" i="2"/>
  <c r="AA94" i="2"/>
  <c r="AF94" i="2"/>
  <c r="S94" i="2"/>
  <c r="T94" i="2"/>
  <c r="W94" i="2"/>
  <c r="P94" i="2"/>
  <c r="AE94" i="2"/>
  <c r="R94" i="2"/>
  <c r="N94" i="2"/>
  <c r="X94" i="2"/>
  <c r="G94" i="2"/>
  <c r="M94" i="2"/>
  <c r="AB94" i="2"/>
  <c r="K94" i="4"/>
  <c r="L94" i="2"/>
  <c r="Y94" i="2"/>
  <c r="O94" i="2"/>
  <c r="H94" i="2"/>
  <c r="D94" i="2"/>
  <c r="AC94" i="2"/>
  <c r="I94" i="2"/>
  <c r="F94" i="2"/>
  <c r="C94" i="2"/>
  <c r="Z94" i="2"/>
  <c r="K94" i="2"/>
  <c r="C189" i="4"/>
  <c r="D185" i="4" s="1"/>
  <c r="D189" i="4" s="1"/>
  <c r="E185" i="4" s="1"/>
  <c r="E189" i="4" s="1"/>
  <c r="F185" i="4" s="1"/>
  <c r="F189" i="4" s="1"/>
  <c r="G185" i="4" s="1"/>
  <c r="G189" i="4" s="1"/>
  <c r="H185" i="4" s="1"/>
  <c r="H189" i="4" s="1"/>
  <c r="I185" i="4" s="1"/>
  <c r="I189" i="4" s="1"/>
  <c r="J185" i="4" s="1"/>
  <c r="J189" i="4" s="1"/>
  <c r="K185" i="4" s="1"/>
  <c r="K189" i="4" s="1"/>
  <c r="L185" i="4" s="1"/>
  <c r="L189" i="4" s="1"/>
  <c r="M185" i="4" s="1"/>
  <c r="M189" i="4" s="1"/>
  <c r="E94" i="4"/>
  <c r="D94" i="4"/>
  <c r="U94" i="2"/>
  <c r="B94" i="2"/>
  <c r="B166" i="2"/>
  <c r="C3" i="2" s="1"/>
  <c r="C166" i="2" s="1"/>
  <c r="D3" i="2" s="1"/>
  <c r="D166" i="2" s="1"/>
  <c r="Q94" i="2"/>
  <c r="J94" i="2"/>
  <c r="E94" i="2"/>
  <c r="M94" i="4"/>
  <c r="G192" i="2" l="1"/>
  <c r="H186" i="2"/>
  <c r="H190" i="2" s="1"/>
  <c r="C176" i="4"/>
  <c r="D172" i="4" s="1"/>
  <c r="D176" i="4" s="1"/>
  <c r="E172" i="4" s="1"/>
  <c r="E176" i="4" s="1"/>
  <c r="F172" i="4" s="1"/>
  <c r="F176" i="4" s="1"/>
  <c r="G172" i="4" s="1"/>
  <c r="G176" i="4" s="1"/>
  <c r="H172" i="4" s="1"/>
  <c r="H176" i="4" s="1"/>
  <c r="I172" i="4" s="1"/>
  <c r="I176" i="4" s="1"/>
  <c r="J172" i="4" s="1"/>
  <c r="J176" i="4" s="1"/>
  <c r="K172" i="4" s="1"/>
  <c r="K176" i="4" s="1"/>
  <c r="L172" i="4" s="1"/>
  <c r="L176" i="4" s="1"/>
  <c r="M172" i="4" s="1"/>
  <c r="M176" i="4" s="1"/>
  <c r="D168" i="2"/>
  <c r="E3" i="2"/>
  <c r="E166" i="2" s="1"/>
  <c r="I186" i="2" l="1"/>
  <c r="I190" i="2" s="1"/>
  <c r="H192" i="2"/>
  <c r="F3" i="2"/>
  <c r="F166" i="2" s="1"/>
  <c r="E168" i="2"/>
  <c r="J186" i="2" l="1"/>
  <c r="J190" i="2" s="1"/>
  <c r="I192" i="2"/>
  <c r="G3" i="2"/>
  <c r="G166" i="2" s="1"/>
  <c r="F168" i="2"/>
  <c r="K186" i="2" l="1"/>
  <c r="K190" i="2" s="1"/>
  <c r="J192" i="2"/>
  <c r="H3" i="2"/>
  <c r="H166" i="2" s="1"/>
  <c r="G168" i="2"/>
  <c r="K192" i="2" l="1"/>
  <c r="L186" i="2"/>
  <c r="L190" i="2" s="1"/>
  <c r="I3" i="2"/>
  <c r="I166" i="2" s="1"/>
  <c r="H168" i="2"/>
  <c r="L192" i="2" l="1"/>
  <c r="M186" i="2"/>
  <c r="M190" i="2" s="1"/>
  <c r="I168" i="2"/>
  <c r="J3" i="2"/>
  <c r="J166" i="2" s="1"/>
  <c r="N186" i="2" l="1"/>
  <c r="N190" i="2" s="1"/>
  <c r="M192" i="2"/>
  <c r="K3" i="2"/>
  <c r="K166" i="2" s="1"/>
  <c r="J168" i="2"/>
  <c r="N192" i="2" l="1"/>
  <c r="O186" i="2"/>
  <c r="O190" i="2" s="1"/>
  <c r="K168" i="2"/>
  <c r="L3" i="2"/>
  <c r="L166" i="2" s="1"/>
  <c r="P186" i="2" l="1"/>
  <c r="P190" i="2" s="1"/>
  <c r="O192" i="2"/>
  <c r="M3" i="2"/>
  <c r="M166" i="2" s="1"/>
  <c r="L168" i="2"/>
  <c r="P192" i="2" l="1"/>
  <c r="Q186" i="2"/>
  <c r="Q190" i="2" s="1"/>
  <c r="M168" i="2"/>
  <c r="N3" i="2"/>
  <c r="N166" i="2" s="1"/>
  <c r="Q192" i="2" l="1"/>
  <c r="R186" i="2"/>
  <c r="R190" i="2" s="1"/>
  <c r="N168" i="2"/>
  <c r="O3" i="2"/>
  <c r="O166" i="2" s="1"/>
  <c r="R192" i="2" l="1"/>
  <c r="S186" i="2"/>
  <c r="S190" i="2" s="1"/>
  <c r="P3" i="2"/>
  <c r="P166" i="2" s="1"/>
  <c r="O168" i="2"/>
  <c r="S192" i="2" l="1"/>
  <c r="T186" i="2"/>
  <c r="T190" i="2" s="1"/>
  <c r="P168" i="2"/>
  <c r="Q3" i="2"/>
  <c r="Q166" i="2" s="1"/>
  <c r="T192" i="2" l="1"/>
  <c r="U186" i="2"/>
  <c r="U190" i="2" s="1"/>
  <c r="Q168" i="2"/>
  <c r="R3" i="2"/>
  <c r="R166" i="2" s="1"/>
  <c r="U192" i="2" l="1"/>
  <c r="V186" i="2"/>
  <c r="V190" i="2" s="1"/>
  <c r="S3" i="2"/>
  <c r="S166" i="2" s="1"/>
  <c r="R168" i="2"/>
  <c r="W186" i="2" l="1"/>
  <c r="W190" i="2" s="1"/>
  <c r="V192" i="2"/>
  <c r="T3" i="2"/>
  <c r="T166" i="2" s="1"/>
  <c r="S168" i="2"/>
  <c r="W192" i="2" l="1"/>
  <c r="X186" i="2"/>
  <c r="X190" i="2" s="1"/>
  <c r="U3" i="2"/>
  <c r="U166" i="2" s="1"/>
  <c r="T168" i="2"/>
  <c r="X192" i="2" l="1"/>
  <c r="Y186" i="2"/>
  <c r="Y190" i="2" s="1"/>
  <c r="U168" i="2"/>
  <c r="V3" i="2"/>
  <c r="V166" i="2" s="1"/>
  <c r="Y192" i="2" l="1"/>
  <c r="Z186" i="2"/>
  <c r="Z190" i="2" s="1"/>
  <c r="V168" i="2"/>
  <c r="W3" i="2"/>
  <c r="W166" i="2" s="1"/>
  <c r="Z192" i="2" l="1"/>
  <c r="AA186" i="2"/>
  <c r="AA190" i="2" s="1"/>
  <c r="W168" i="2"/>
  <c r="X3" i="2"/>
  <c r="X166" i="2" s="1"/>
  <c r="AA192" i="2" l="1"/>
  <c r="AB186" i="2"/>
  <c r="AB190" i="2" s="1"/>
  <c r="Y3" i="2"/>
  <c r="Y166" i="2" s="1"/>
  <c r="X168" i="2"/>
  <c r="AB192" i="2" l="1"/>
  <c r="AC186" i="2"/>
  <c r="AC190" i="2" s="1"/>
  <c r="Y168" i="2"/>
  <c r="Z3" i="2"/>
  <c r="Z166" i="2" s="1"/>
  <c r="AC192" i="2" l="1"/>
  <c r="AD186" i="2"/>
  <c r="AD190" i="2" s="1"/>
  <c r="Z168" i="2"/>
  <c r="AA3" i="2"/>
  <c r="AA166" i="2" s="1"/>
  <c r="AD192" i="2" l="1"/>
  <c r="AE186" i="2"/>
  <c r="AE190" i="2" s="1"/>
  <c r="AB3" i="2"/>
  <c r="AB166" i="2" s="1"/>
  <c r="AA168" i="2"/>
  <c r="AE192" i="2" l="1"/>
  <c r="AF186" i="2"/>
  <c r="AF190" i="2" s="1"/>
  <c r="AC3" i="2"/>
  <c r="AC166" i="2" s="1"/>
  <c r="AB168" i="2"/>
  <c r="AF192" i="2" l="1"/>
  <c r="AC168" i="2"/>
  <c r="AD3" i="2"/>
  <c r="AD166" i="2" s="1"/>
  <c r="AD168" i="2" l="1"/>
  <c r="AE3" i="2"/>
  <c r="AE166" i="2" s="1"/>
  <c r="AE168" i="2" l="1"/>
  <c r="AF3" i="2"/>
  <c r="AF166" i="2" s="1"/>
  <c r="AF168" i="2" l="1"/>
  <c r="D197" i="2" l="1"/>
  <c r="D200" i="2" s="1"/>
  <c r="D172" i="2" l="1"/>
  <c r="D171" i="2" s="1"/>
  <c r="D170" i="2" s="1"/>
  <c r="D176" i="2" s="1"/>
  <c r="D183" i="2" s="1"/>
  <c r="D194" i="2" s="1"/>
  <c r="E197" i="2"/>
  <c r="E200" i="2" s="1"/>
  <c r="F197" i="2" l="1"/>
  <c r="F200" i="2" s="1"/>
  <c r="E172" i="2"/>
  <c r="E171" i="2" s="1"/>
  <c r="E170" i="2"/>
  <c r="E176" i="2" s="1"/>
  <c r="E183" i="2" s="1"/>
  <c r="E194" i="2" s="1"/>
  <c r="F172" i="2" l="1"/>
  <c r="F171" i="2" s="1"/>
  <c r="G197" i="2"/>
  <c r="G200" i="2" s="1"/>
  <c r="F170" i="2"/>
  <c r="F176" i="2" s="1"/>
  <c r="F183" i="2" s="1"/>
  <c r="F194" i="2" s="1"/>
  <c r="G170" i="2" l="1"/>
  <c r="G176" i="2" s="1"/>
  <c r="G183" i="2" s="1"/>
  <c r="G194" i="2" s="1"/>
  <c r="H197" i="2"/>
  <c r="H200" i="2" s="1"/>
  <c r="G172" i="2"/>
  <c r="G171" i="2" s="1"/>
  <c r="H170" i="2" l="1"/>
  <c r="H176" i="2" s="1"/>
  <c r="H183" i="2" s="1"/>
  <c r="H194" i="2" s="1"/>
  <c r="H172" i="2"/>
  <c r="H171" i="2" s="1"/>
  <c r="I197" i="2"/>
  <c r="I200" i="2" s="1"/>
  <c r="J197" i="2" l="1"/>
  <c r="J200" i="2" s="1"/>
  <c r="I172" i="2"/>
  <c r="I171" i="2" s="1"/>
  <c r="I170" i="2"/>
  <c r="I176" i="2" s="1"/>
  <c r="I183" i="2" s="1"/>
  <c r="I194" i="2" s="1"/>
  <c r="J170" i="2" l="1"/>
  <c r="J176" i="2" s="1"/>
  <c r="J183" i="2" s="1"/>
  <c r="J194" i="2" s="1"/>
  <c r="K197" i="2"/>
  <c r="K200" i="2" s="1"/>
  <c r="J172" i="2"/>
  <c r="J171" i="2" s="1"/>
  <c r="L197" i="2" l="1"/>
  <c r="L200" i="2" s="1"/>
  <c r="K170" i="2"/>
  <c r="K176" i="2" s="1"/>
  <c r="K183" i="2" s="1"/>
  <c r="K194" i="2" s="1"/>
  <c r="K172" i="2"/>
  <c r="K171" i="2" s="1"/>
  <c r="L170" i="2" l="1"/>
  <c r="L176" i="2" s="1"/>
  <c r="L183" i="2" s="1"/>
  <c r="L194" i="2" s="1"/>
  <c r="M197" i="2"/>
  <c r="M200" i="2" s="1"/>
  <c r="L172" i="2"/>
  <c r="L171" i="2" s="1"/>
  <c r="N197" i="2" l="1"/>
  <c r="N200" i="2" s="1"/>
  <c r="M170" i="2"/>
  <c r="M176" i="2" s="1"/>
  <c r="M183" i="2" s="1"/>
  <c r="M194" i="2" s="1"/>
  <c r="M172" i="2"/>
  <c r="M171" i="2" s="1"/>
  <c r="N172" i="2" l="1"/>
  <c r="N171" i="2" s="1"/>
  <c r="O197" i="2"/>
  <c r="O200" i="2" s="1"/>
  <c r="N170" i="2"/>
  <c r="N176" i="2" s="1"/>
  <c r="N183" i="2" s="1"/>
  <c r="N194" i="2" s="1"/>
  <c r="O172" i="2" l="1"/>
  <c r="O171" i="2" s="1"/>
  <c r="P197" i="2"/>
  <c r="P200" i="2" s="1"/>
  <c r="O170" i="2"/>
  <c r="O176" i="2" s="1"/>
  <c r="O183" i="2" s="1"/>
  <c r="O194" i="2" s="1"/>
  <c r="Q197" i="2" l="1"/>
  <c r="Q200" i="2" s="1"/>
  <c r="P172" i="2"/>
  <c r="P171" i="2" s="1"/>
  <c r="P170" i="2"/>
  <c r="P176" i="2" s="1"/>
  <c r="P183" i="2" s="1"/>
  <c r="P194" i="2" s="1"/>
  <c r="R197" i="2" l="1"/>
  <c r="R200" i="2" s="1"/>
  <c r="Q172" i="2"/>
  <c r="Q171" i="2" s="1"/>
  <c r="Q170" i="2"/>
  <c r="Q176" i="2" s="1"/>
  <c r="Q183" i="2" s="1"/>
  <c r="Q194" i="2" s="1"/>
  <c r="S197" i="2" l="1"/>
  <c r="S200" i="2" s="1"/>
  <c r="R170" i="2"/>
  <c r="R176" i="2" s="1"/>
  <c r="R183" i="2" s="1"/>
  <c r="R194" i="2" s="1"/>
  <c r="R172" i="2"/>
  <c r="R171" i="2" s="1"/>
  <c r="S170" i="2" l="1"/>
  <c r="S176" i="2" s="1"/>
  <c r="S183" i="2" s="1"/>
  <c r="S194" i="2" s="1"/>
  <c r="T197" i="2"/>
  <c r="T200" i="2" s="1"/>
  <c r="S172" i="2"/>
  <c r="S171" i="2" s="1"/>
  <c r="U197" i="2" l="1"/>
  <c r="U200" i="2" s="1"/>
  <c r="T170" i="2"/>
  <c r="T176" i="2" s="1"/>
  <c r="T183" i="2" s="1"/>
  <c r="T194" i="2" s="1"/>
  <c r="T172" i="2"/>
  <c r="T171" i="2" s="1"/>
  <c r="V197" i="2" l="1"/>
  <c r="V200" i="2" s="1"/>
  <c r="U170" i="2"/>
  <c r="U176" i="2" s="1"/>
  <c r="U183" i="2" s="1"/>
  <c r="U194" i="2" s="1"/>
  <c r="U172" i="2"/>
  <c r="U171" i="2" s="1"/>
  <c r="W197" i="2" l="1"/>
  <c r="W200" i="2" s="1"/>
  <c r="V170" i="2"/>
  <c r="V176" i="2" s="1"/>
  <c r="V183" i="2" s="1"/>
  <c r="V194" i="2" s="1"/>
  <c r="V172" i="2"/>
  <c r="V171" i="2" s="1"/>
  <c r="X197" i="2" l="1"/>
  <c r="X200" i="2" s="1"/>
  <c r="W172" i="2"/>
  <c r="W171" i="2" s="1"/>
  <c r="W170" i="2"/>
  <c r="W176" i="2" s="1"/>
  <c r="W183" i="2" s="1"/>
  <c r="W194" i="2" s="1"/>
  <c r="X172" i="2" l="1"/>
  <c r="X171" i="2" s="1"/>
  <c r="X170" i="2"/>
  <c r="X176" i="2" s="1"/>
  <c r="X183" i="2" s="1"/>
  <c r="X194" i="2" s="1"/>
  <c r="Y197" i="2"/>
  <c r="Y200" i="2" s="1"/>
  <c r="Z197" i="2" l="1"/>
  <c r="Z200" i="2" s="1"/>
  <c r="Y172" i="2"/>
  <c r="Y171" i="2" s="1"/>
  <c r="Y170" i="2"/>
  <c r="Y176" i="2" s="1"/>
  <c r="Y183" i="2" s="1"/>
  <c r="Y194" i="2" s="1"/>
  <c r="Z170" i="2" l="1"/>
  <c r="Z176" i="2" s="1"/>
  <c r="Z183" i="2" s="1"/>
  <c r="Z194" i="2" s="1"/>
  <c r="Z172" i="2"/>
  <c r="Z171" i="2" s="1"/>
  <c r="AA197" i="2"/>
  <c r="AA200" i="2" s="1"/>
  <c r="AA170" i="2" l="1"/>
  <c r="AA176" i="2" s="1"/>
  <c r="AA183" i="2" s="1"/>
  <c r="AA194" i="2" s="1"/>
  <c r="AA172" i="2"/>
  <c r="AA171" i="2" s="1"/>
  <c r="AB197" i="2"/>
  <c r="AB200" i="2" s="1"/>
  <c r="AC197" i="2" l="1"/>
  <c r="AC200" i="2" s="1"/>
  <c r="AB170" i="2"/>
  <c r="AB176" i="2" s="1"/>
  <c r="AB183" i="2" s="1"/>
  <c r="AB194" i="2" s="1"/>
  <c r="AB172" i="2"/>
  <c r="AB171" i="2" s="1"/>
  <c r="AD197" i="2" l="1"/>
  <c r="AD200" i="2" s="1"/>
  <c r="AC172" i="2"/>
  <c r="AC171" i="2" s="1"/>
  <c r="AC170" i="2"/>
  <c r="AC176" i="2" s="1"/>
  <c r="AC183" i="2" s="1"/>
  <c r="AC194" i="2" s="1"/>
  <c r="AD170" i="2" l="1"/>
  <c r="AD176" i="2" s="1"/>
  <c r="AD183" i="2" s="1"/>
  <c r="AD194" i="2" s="1"/>
  <c r="AE197" i="2"/>
  <c r="AE200" i="2" s="1"/>
  <c r="AD172" i="2"/>
  <c r="AD171" i="2" s="1"/>
  <c r="AE172" i="2" l="1"/>
  <c r="AE171" i="2" s="1"/>
  <c r="AF197" i="2"/>
  <c r="AF200" i="2" s="1"/>
  <c r="AE170" i="2"/>
  <c r="AE176" i="2" s="1"/>
  <c r="AE183" i="2" s="1"/>
  <c r="AE194" i="2" s="1"/>
  <c r="AF172" i="2" l="1"/>
  <c r="AF171" i="2" s="1"/>
  <c r="AF170" i="2"/>
  <c r="AF176" i="2" s="1"/>
  <c r="AF183" i="2" s="1"/>
  <c r="AF19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Derix Paredes</author>
    <author>fholguin</author>
  </authors>
  <commentList>
    <comment ref="D10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8,5MM</t>
        </r>
      </text>
    </comment>
    <comment ref="E10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9MM</t>
        </r>
      </text>
    </comment>
    <comment ref="D18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fholguin:
Saldo deuda PRONACA</t>
        </r>
      </text>
    </comment>
  </commentList>
</comments>
</file>

<file path=xl/sharedStrings.xml><?xml version="1.0" encoding="utf-8"?>
<sst xmlns="http://schemas.openxmlformats.org/spreadsheetml/2006/main" count="2081" uniqueCount="437">
  <si>
    <t>CashPool</t>
  </si>
  <si>
    <t>OurBank</t>
  </si>
  <si>
    <t>Curr</t>
  </si>
  <si>
    <t>CommodityType</t>
  </si>
  <si>
    <t>Category</t>
  </si>
  <si>
    <t>CategoryDescription</t>
  </si>
  <si>
    <t>NonTreasury</t>
  </si>
  <si>
    <t>ReportGroup</t>
  </si>
  <si>
    <t>GroupSequenceNo</t>
  </si>
  <si>
    <t>ItemSequenceNo</t>
  </si>
  <si>
    <t>DataExists</t>
  </si>
  <si>
    <t>PRESUPRNC</t>
  </si>
  <si>
    <t>PRESPRONAC</t>
  </si>
  <si>
    <t>U$E</t>
  </si>
  <si>
    <t>OpeningBal</t>
  </si>
  <si>
    <t>Opening Balance</t>
  </si>
  <si>
    <t>LAVICOLA</t>
  </si>
  <si>
    <t>Negocio Avicola</t>
  </si>
  <si>
    <t>INGRESOS OPERATIVOS</t>
  </si>
  <si>
    <t>LCERDOS</t>
  </si>
  <si>
    <t>Negocio Cerdos</t>
  </si>
  <si>
    <t>LAGRINAINX</t>
  </si>
  <si>
    <t>Linea Agricola INAEXPO INX</t>
  </si>
  <si>
    <t>LARROZ</t>
  </si>
  <si>
    <t>Negocio Arroz</t>
  </si>
  <si>
    <t>LCONSERVAS</t>
  </si>
  <si>
    <t>Negocio Conservas</t>
  </si>
  <si>
    <t>LHUEVOS</t>
  </si>
  <si>
    <t>Negocio Huevos</t>
  </si>
  <si>
    <t>LPRODUCMAR</t>
  </si>
  <si>
    <t>Negocio Productos del Mar</t>
  </si>
  <si>
    <t>LRESES</t>
  </si>
  <si>
    <t>Negocio  Reses</t>
  </si>
  <si>
    <t>PECUARIO</t>
  </si>
  <si>
    <t>negocio pecuario</t>
  </si>
  <si>
    <t>NMASCOTAS</t>
  </si>
  <si>
    <t>Negocio Mascotas</t>
  </si>
  <si>
    <t>NCARNESLIS</t>
  </si>
  <si>
    <t>Negocio Carnes Listas y Elaborados</t>
  </si>
  <si>
    <t>NCORPORATI</t>
  </si>
  <si>
    <t>Negocio Corporativo</t>
  </si>
  <si>
    <t>COBCARNIC</t>
  </si>
  <si>
    <t>Cobranza Carnicos</t>
  </si>
  <si>
    <t>COBNUTANIM</t>
  </si>
  <si>
    <t>Cobranza Nutricion Animal</t>
  </si>
  <si>
    <t>COBRAINA</t>
  </si>
  <si>
    <t>Cobranza INAEXPO</t>
  </si>
  <si>
    <t>COBINCA</t>
  </si>
  <si>
    <t>Cobranza INCA</t>
  </si>
  <si>
    <t>INGFSL</t>
  </si>
  <si>
    <t>Ingresos Funacion San Luis</t>
  </si>
  <si>
    <t>INGPRONASE</t>
  </si>
  <si>
    <t>Ingresos PRONASER</t>
  </si>
  <si>
    <t>INGPROASTR</t>
  </si>
  <si>
    <t>Ingreso PRODUASTRO</t>
  </si>
  <si>
    <t>INGPROCOLM</t>
  </si>
  <si>
    <t>Ingresos PRONACA COLOMBIA</t>
  </si>
  <si>
    <t>TRANSTESO</t>
  </si>
  <si>
    <t>Otros Ingresos</t>
  </si>
  <si>
    <t>VENTACTIVO</t>
  </si>
  <si>
    <t>Venta de Activos</t>
  </si>
  <si>
    <t>LALCA</t>
  </si>
  <si>
    <t>Alcachofa</t>
  </si>
  <si>
    <t>LPALMI</t>
  </si>
  <si>
    <t>Palmito</t>
  </si>
  <si>
    <t>INGINCA</t>
  </si>
  <si>
    <t>Ingresos Inca</t>
  </si>
  <si>
    <t>SubTotal</t>
  </si>
  <si>
    <t>SubTotal 'INGRESOS OPERATIVOS'</t>
  </si>
  <si>
    <t>AGRICOLA</t>
  </si>
  <si>
    <t>Agricola</t>
  </si>
  <si>
    <t>EGRESO OPERATIVO</t>
  </si>
  <si>
    <t>ARROZ</t>
  </si>
  <si>
    <t>Arroz</t>
  </si>
  <si>
    <t>CONSERVAS</t>
  </si>
  <si>
    <t>NUTRIANI</t>
  </si>
  <si>
    <t>Nutricion Animal</t>
  </si>
  <si>
    <t>PRDUCMAR</t>
  </si>
  <si>
    <t>Productos del Mar</t>
  </si>
  <si>
    <t>MPPALMI</t>
  </si>
  <si>
    <t>M.P. Palmito</t>
  </si>
  <si>
    <t>MPALCA</t>
  </si>
  <si>
    <t>M.P. Alcachofa</t>
  </si>
  <si>
    <t>PPROVPRNS</t>
  </si>
  <si>
    <t>Pago Proveedores PRONASER</t>
  </si>
  <si>
    <t>PPROVINCA</t>
  </si>
  <si>
    <t>Pago Proveedores INCA</t>
  </si>
  <si>
    <t>PPROVINA</t>
  </si>
  <si>
    <t>Pago Proveedores INAEXPO</t>
  </si>
  <si>
    <t>PPROVFSL</t>
  </si>
  <si>
    <t>Pago Proveedores FSL</t>
  </si>
  <si>
    <t>PPROVASTR</t>
  </si>
  <si>
    <t>Pago Proveedores Produastro</t>
  </si>
  <si>
    <t>IMPPRASTR</t>
  </si>
  <si>
    <t>Importaciones PRODUASTRO</t>
  </si>
  <si>
    <t>IMPORPRNS</t>
  </si>
  <si>
    <t>Importaciones Pronaser</t>
  </si>
  <si>
    <t>IMPORINA</t>
  </si>
  <si>
    <t>Importaciones INAEXPO</t>
  </si>
  <si>
    <t>IMPORFSL</t>
  </si>
  <si>
    <t>Importaciones FSL</t>
  </si>
  <si>
    <t>CHPAGADOS</t>
  </si>
  <si>
    <t>Cheques Pagados</t>
  </si>
  <si>
    <t>PAGEJECUT</t>
  </si>
  <si>
    <t>Pagos Ejecutados</t>
  </si>
  <si>
    <t>NOMINA</t>
  </si>
  <si>
    <t>Nomina</t>
  </si>
  <si>
    <t>PARTEMPLEA</t>
  </si>
  <si>
    <t>Participacion Empleados</t>
  </si>
  <si>
    <t>SERVBASICO</t>
  </si>
  <si>
    <t>Servicios Basicos</t>
  </si>
  <si>
    <t>IMPUESTOS</t>
  </si>
  <si>
    <t>Impuestos</t>
  </si>
  <si>
    <t>RENTA</t>
  </si>
  <si>
    <t>Renta</t>
  </si>
  <si>
    <t>IVA</t>
  </si>
  <si>
    <t>OTROSIMP</t>
  </si>
  <si>
    <t>Otros Impuestos</t>
  </si>
  <si>
    <t>GTOSCOMBAN</t>
  </si>
  <si>
    <t>Gastos y Comisiones Bancarias</t>
  </si>
  <si>
    <t>INTSOBREG</t>
  </si>
  <si>
    <t>Interes por Sobregiro</t>
  </si>
  <si>
    <t>OTROSEGRES</t>
  </si>
  <si>
    <t>Otros  Egresos</t>
  </si>
  <si>
    <t>CHQDEVUELT</t>
  </si>
  <si>
    <t>CHEQUE DEVUELTOS</t>
  </si>
  <si>
    <t>COMIBANCAR</t>
  </si>
  <si>
    <t>COMISION BANCARIA</t>
  </si>
  <si>
    <t>SERBANCASH</t>
  </si>
  <si>
    <t>SERVICIOS BANCARIOS CASH</t>
  </si>
  <si>
    <t>IMPURENDFI</t>
  </si>
  <si>
    <t>Impuesto Rendimiento Financiero</t>
  </si>
  <si>
    <t>GASTOBANCA</t>
  </si>
  <si>
    <t>GASTOS BANCARIOS</t>
  </si>
  <si>
    <t>SubTotal 'EGRESO OPERATIVO'</t>
  </si>
  <si>
    <t>TRANSCUENT</t>
  </si>
  <si>
    <t>Transferencias Entre Cuentas IN</t>
  </si>
  <si>
    <t>TRANSFERENCIAS</t>
  </si>
  <si>
    <t>TRANSCARTA</t>
  </si>
  <si>
    <t>TRANSFERENCIA ENTRE CUENTAS CON CARTA</t>
  </si>
  <si>
    <t>TRANINTERC</t>
  </si>
  <si>
    <t>Transferencias Intercompany IN</t>
  </si>
  <si>
    <t>TRANCTAOUT</t>
  </si>
  <si>
    <t>Transferencias Entre Cuentas OUT</t>
  </si>
  <si>
    <t>TRAINTROUT</t>
  </si>
  <si>
    <t>Transferencias Intercompany OUT</t>
  </si>
  <si>
    <t>SubTotal 'TRANSFERENCIAS'</t>
  </si>
  <si>
    <t>FLUJO DE INVERSIONES</t>
  </si>
  <si>
    <t>ACTIFIJINA</t>
  </si>
  <si>
    <t>Compra Activos Fijos INAEXPO</t>
  </si>
  <si>
    <t>ACTIFIJFSL</t>
  </si>
  <si>
    <t>Compra Activos Fijos FSL</t>
  </si>
  <si>
    <t>ACTFIJPRNS</t>
  </si>
  <si>
    <t>Compra Activos Fijos PRONASER</t>
  </si>
  <si>
    <t>ACTFIJASTR</t>
  </si>
  <si>
    <t>Compra Activo Fijo PRODUASTRO</t>
  </si>
  <si>
    <t>VENTA-REC</t>
  </si>
  <si>
    <t>Venta - Recuperacion</t>
  </si>
  <si>
    <t>COMPRA-COL</t>
  </si>
  <si>
    <t>Compra - Colocacion</t>
  </si>
  <si>
    <t>OVERNIGHT</t>
  </si>
  <si>
    <t>Overnight</t>
  </si>
  <si>
    <t>AFAGRICOLA</t>
  </si>
  <si>
    <t>ACTIVO FIJO AGRICOLA</t>
  </si>
  <si>
    <t>AFCONSERVA</t>
  </si>
  <si>
    <t>ACTIVO FIJO CONSERVAS</t>
  </si>
  <si>
    <t>AFARROZ</t>
  </si>
  <si>
    <t>ACTIVO FIJO ARROZ</t>
  </si>
  <si>
    <t>AFPRODUMAR</t>
  </si>
  <si>
    <t>ACTIVO FIJO PRODUCTOS DEL MAR</t>
  </si>
  <si>
    <t>AFLABORATO</t>
  </si>
  <si>
    <t>ACTIVO FIJO LABORATORIOS</t>
  </si>
  <si>
    <t>AFINCUBADO</t>
  </si>
  <si>
    <t>ACTIVO FIJO INCUBADORAS</t>
  </si>
  <si>
    <t>AFAVESREPR</t>
  </si>
  <si>
    <t>ACTIVO FIJO AVES REPRODUCCION</t>
  </si>
  <si>
    <t>AFNUTRIANI</t>
  </si>
  <si>
    <t>Activo Fijo Nutricion Animal</t>
  </si>
  <si>
    <t>SubTotal 'FLUJO DE INVERSIONES'</t>
  </si>
  <si>
    <t>CD-CPL</t>
  </si>
  <si>
    <t>Contratacion Deuda - Corto Plazo Local</t>
  </si>
  <si>
    <t>FLUJO FINANCIERO</t>
  </si>
  <si>
    <t>CD-CPE</t>
  </si>
  <si>
    <t>Contratacion Deuda - Corto Plazo Externa</t>
  </si>
  <si>
    <t>CD-LPL</t>
  </si>
  <si>
    <t>Contratacion Deuda -Largo Plazo Local</t>
  </si>
  <si>
    <t>CD-LPE</t>
  </si>
  <si>
    <t>Contratacion Deuda - Largo Plazo Externa</t>
  </si>
  <si>
    <t>PVD-CPL</t>
  </si>
  <si>
    <t>Pago Vencimiento - Corto Plazo Local</t>
  </si>
  <si>
    <t>PVD-CPE</t>
  </si>
  <si>
    <t>Pago Vencimiento - Corto Plazo Externa</t>
  </si>
  <si>
    <t>PVD-LPL</t>
  </si>
  <si>
    <t>Pago Vencimeinto - Largo Plazo Local</t>
  </si>
  <si>
    <t>PVD-LPE</t>
  </si>
  <si>
    <t>Pago Vencimiento - Largo Plazo Externa</t>
  </si>
  <si>
    <t>RD-CPL</t>
  </si>
  <si>
    <t>Renovacion Deuda - Corto Plazo Local</t>
  </si>
  <si>
    <t>RD-CPE</t>
  </si>
  <si>
    <t>Renovacion Deuda - Corto Plazo Externa</t>
  </si>
  <si>
    <t>CARTSCREDI</t>
  </si>
  <si>
    <t>DIVIDENDOS</t>
  </si>
  <si>
    <t>Dividendos</t>
  </si>
  <si>
    <t>INTEXT</t>
  </si>
  <si>
    <t>Cancela Interes Exterior</t>
  </si>
  <si>
    <t>INTLOC</t>
  </si>
  <si>
    <t>Cancela Interes Local</t>
  </si>
  <si>
    <t>SubTotal 'FLUJO FINANCIERO'</t>
  </si>
  <si>
    <t>Unmapped</t>
  </si>
  <si>
    <t>Unmapped Transactions</t>
  </si>
  <si>
    <t>ClosingBal</t>
  </si>
  <si>
    <t>Closing Balance</t>
  </si>
  <si>
    <t>SUB TOTAL FLUJO OPERATIVO</t>
  </si>
  <si>
    <t>LAGRIINAXP</t>
  </si>
  <si>
    <t>Negocio Agricola</t>
  </si>
  <si>
    <t>PVD-PCOM</t>
  </si>
  <si>
    <t>Cancelacion Papel Comercial</t>
  </si>
  <si>
    <t>PVD-EMDLP</t>
  </si>
  <si>
    <t>Cancelacion Emision Deuda LP</t>
  </si>
  <si>
    <t>EMPCLP</t>
  </si>
  <si>
    <t>Emisión Deuda Largo Plazo</t>
  </si>
  <si>
    <t>EMPCCP</t>
  </si>
  <si>
    <t>EMISION PAPEL COMERCIAL CORTO PLAZO</t>
  </si>
  <si>
    <t>DEUDALOC</t>
  </si>
  <si>
    <t>Deuda Local</t>
  </si>
  <si>
    <t>DEUDAEXT</t>
  </si>
  <si>
    <t>Deuda Exterior</t>
  </si>
  <si>
    <t>CTCPLC</t>
  </si>
  <si>
    <t>Capital de trabajo cort plazo local</t>
  </si>
  <si>
    <t>CTCPEX</t>
  </si>
  <si>
    <t>Capital de  Trabajo Corto Plazo Externa</t>
  </si>
  <si>
    <t>CSIN</t>
  </si>
  <si>
    <t>Creditos Sindicados</t>
  </si>
  <si>
    <t>SALDO INICIAL DEUDA</t>
  </si>
  <si>
    <t>(+) MOV NETO DEUDA</t>
  </si>
  <si>
    <t>SALDO FINAL</t>
  </si>
  <si>
    <t>Titularización 2</t>
  </si>
  <si>
    <t>MASCOTAS</t>
  </si>
  <si>
    <t>Mascotas</t>
  </si>
  <si>
    <t>ALMACONANI</t>
  </si>
  <si>
    <t>BODEGA/ALMACEN CONSUMO ANIMAL</t>
  </si>
  <si>
    <t>ALMACONHUM</t>
  </si>
  <si>
    <t>BODEGA/ALMACEN CONS.HUMANO</t>
  </si>
  <si>
    <t>AVESENPIE</t>
  </si>
  <si>
    <t>AVES EN PIE</t>
  </si>
  <si>
    <t>AVESPOSTUR</t>
  </si>
  <si>
    <t>AVES DE POSTURA</t>
  </si>
  <si>
    <t>AVESPROCES</t>
  </si>
  <si>
    <t>AVES PROCESADAS</t>
  </si>
  <si>
    <t>AVESREPROD</t>
  </si>
  <si>
    <t>AVES DE REPROD.</t>
  </si>
  <si>
    <t>BODAGRICOL</t>
  </si>
  <si>
    <t>BODEGAS AGRICOLAS</t>
  </si>
  <si>
    <t>CERDOSCRIA</t>
  </si>
  <si>
    <t>CERDOS PRE-CRIA</t>
  </si>
  <si>
    <t>CERDOSENGO</t>
  </si>
  <si>
    <t>CERDOS ENGORDE</t>
  </si>
  <si>
    <t>CERDOSPROC</t>
  </si>
  <si>
    <t>CERDOS PROCESADOS</t>
  </si>
  <si>
    <t>CERDOSREPR</t>
  </si>
  <si>
    <t>CERDOS DE REPROD.</t>
  </si>
  <si>
    <t>ENACA</t>
  </si>
  <si>
    <t>GANADOCRIA</t>
  </si>
  <si>
    <t>GANADO PRE-RECRIA</t>
  </si>
  <si>
    <t>GANADOENGO</t>
  </si>
  <si>
    <t>GANADO DE ENG.</t>
  </si>
  <si>
    <t>GANADOPROC</t>
  </si>
  <si>
    <t>GANADO PROCESADA</t>
  </si>
  <si>
    <t>INCUBACION</t>
  </si>
  <si>
    <t>LABORATORI</t>
  </si>
  <si>
    <t>LABORATORIO</t>
  </si>
  <si>
    <t>PAVOSENGOR</t>
  </si>
  <si>
    <t>PAVOS DE ENG.</t>
  </si>
  <si>
    <t>PAVOSREPRO</t>
  </si>
  <si>
    <t>PAVOS REPRODUCTORES</t>
  </si>
  <si>
    <t>PLANTAFORE</t>
  </si>
  <si>
    <t>PLANTACIONES FORESTALES</t>
  </si>
  <si>
    <t>POLLOSENGO</t>
  </si>
  <si>
    <t>POLLOS DE ENG.</t>
  </si>
  <si>
    <t>PROVEEDORE</t>
  </si>
  <si>
    <t>PROVEEDORES</t>
  </si>
  <si>
    <t>PROVISIONE</t>
  </si>
  <si>
    <t>ACUMULADOS/PROVISIONE</t>
  </si>
  <si>
    <t>RELACIONAD</t>
  </si>
  <si>
    <t>RELACIONADAS</t>
  </si>
  <si>
    <t>TESORERIA</t>
  </si>
  <si>
    <t>VALORAGREG</t>
  </si>
  <si>
    <t>VALOR AGREGADO</t>
  </si>
  <si>
    <t>AFALMACONA</t>
  </si>
  <si>
    <t>ACTIVO FIJO BODEGA/ALMACEN CONSUMO ANIMAL</t>
  </si>
  <si>
    <t>AFALMACONH</t>
  </si>
  <si>
    <t>ACTIVO FIJO BODEGA/ALMACEN CONS.HUMANO</t>
  </si>
  <si>
    <t>AFAVESENPI</t>
  </si>
  <si>
    <t>ACTIVO FIJO AVES EN PIE</t>
  </si>
  <si>
    <t>AFAVESPOST</t>
  </si>
  <si>
    <t>ACTIVO FIJO AVES DE POSTURA</t>
  </si>
  <si>
    <t>AFAVESPROC</t>
  </si>
  <si>
    <t>ACTIVO FIJO AVES PROCESADAS</t>
  </si>
  <si>
    <t>AFBODAGRIC</t>
  </si>
  <si>
    <t>ACTIVO FIJO BODEGAS AGRICOLAS</t>
  </si>
  <si>
    <t>AFCERDOSCR</t>
  </si>
  <si>
    <t>ACTIVO FIJO CERDOS PRE-CRIA</t>
  </si>
  <si>
    <t>AFCERDOSEN</t>
  </si>
  <si>
    <t>ACTIVO FIJO CERDOS ENGORDE</t>
  </si>
  <si>
    <t>AFCERDOSPR</t>
  </si>
  <si>
    <t>ACTIVO FIJO CERDOS PROCESADOS</t>
  </si>
  <si>
    <t>AFCERDOSRE</t>
  </si>
  <si>
    <t>ACTIVO FIJO CERDOS DE REPROD.</t>
  </si>
  <si>
    <t>AFENACA</t>
  </si>
  <si>
    <t>ACTIVO FIJO ENACA</t>
  </si>
  <si>
    <t>AFGANADOCR</t>
  </si>
  <si>
    <t>ACTIVO FIJO GANADO PRE-RECRIA</t>
  </si>
  <si>
    <t>AFGANADOEN</t>
  </si>
  <si>
    <t>ACTIVO FIJO GANADO DE ENG.</t>
  </si>
  <si>
    <t>AFGANADOPR</t>
  </si>
  <si>
    <t>ACTIVO FIJO GANADO PROCESADA</t>
  </si>
  <si>
    <t>AFGANADORE</t>
  </si>
  <si>
    <t>ACTIVO FIJO GANADO DE REPROD.</t>
  </si>
  <si>
    <t>AFMASCOTAS</t>
  </si>
  <si>
    <t>ACTIVO FIJO SALUD.-CUID. MASCOTAS</t>
  </si>
  <si>
    <t>AFPAVOSENG</t>
  </si>
  <si>
    <t>ACTIVO FIJO PAVOS DE ENG.</t>
  </si>
  <si>
    <t>AFPAVOSREP</t>
  </si>
  <si>
    <t>ACTIVO FIJO PAVOS REPRODUCTORES</t>
  </si>
  <si>
    <t>AFPLANTAFO</t>
  </si>
  <si>
    <t>ACTIVO FIJO PLANTACIONES FORESTALES</t>
  </si>
  <si>
    <t>AFPOLLOSEN</t>
  </si>
  <si>
    <t>ACTIVO FIJO POLLOS DE ENG.</t>
  </si>
  <si>
    <t>AFPROVEEDO</t>
  </si>
  <si>
    <t>ACTIVO FIJO PROVEEDORES</t>
  </si>
  <si>
    <t>AFPROVISIO</t>
  </si>
  <si>
    <t>ACTIVO FIJO ACUMULADOS/PROVISIONE</t>
  </si>
  <si>
    <t>AFRELACION</t>
  </si>
  <si>
    <t>ACTIVO FIJO RELACIONADAS</t>
  </si>
  <si>
    <t>AFTESORERI</t>
  </si>
  <si>
    <t>ACTIVO FIJO TESORERIA</t>
  </si>
  <si>
    <t>AFVALORAGR</t>
  </si>
  <si>
    <t>ACTIVO FIJO VALOR AGREGADO</t>
  </si>
  <si>
    <t>Pago deuda</t>
  </si>
  <si>
    <t>Nueva deuda</t>
  </si>
  <si>
    <t>INVERSIONES</t>
  </si>
  <si>
    <t>RECUPERACION INVERSIONES</t>
  </si>
  <si>
    <t>S.FINAL INVERSIONES LOCALES</t>
  </si>
  <si>
    <t>S.INICIAL INVERSIONES LOCALES</t>
  </si>
  <si>
    <t>Saldo mínimo caja</t>
  </si>
  <si>
    <t>Diferencia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</si>
  <si>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</si>
  <si>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</si>
  <si>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</si>
  <si>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</si>
  <si>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</si>
  <si>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</si>
  <si>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</si>
  <si>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</si>
  <si>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</si>
  <si>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</si>
  <si>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SALDO INICIAL PAPEL</t>
  </si>
  <si>
    <t>(+) MOV NETO SALDO</t>
  </si>
  <si>
    <t>Nuevo papel</t>
  </si>
  <si>
    <t>Pago papel</t>
  </si>
  <si>
    <t>Conservas</t>
  </si>
  <si>
    <t>Pago y Compensación Papel Comercial</t>
  </si>
  <si>
    <t>F31/12/2018</t>
  </si>
  <si>
    <t>enero</t>
  </si>
  <si>
    <t>febrero</t>
  </si>
  <si>
    <t>F31/03/2019</t>
  </si>
  <si>
    <t>F30/06/2019</t>
  </si>
  <si>
    <t>F07/07/2019</t>
  </si>
  <si>
    <t>F14/07/2019</t>
  </si>
  <si>
    <t>F21/07/2019</t>
  </si>
  <si>
    <t>F28/07/2019</t>
  </si>
  <si>
    <t>F04/08/2019</t>
  </si>
  <si>
    <t>F11/08/2019</t>
  </si>
  <si>
    <t>F18/08/2019</t>
  </si>
  <si>
    <t>F25/08/2019</t>
  </si>
  <si>
    <t>F01/09/2019</t>
  </si>
  <si>
    <t>F08/09/2019</t>
  </si>
  <si>
    <t>F15/09/2019</t>
  </si>
  <si>
    <t>F22/09/2019</t>
  </si>
  <si>
    <t>F29/09/2019</t>
  </si>
  <si>
    <t>F06/10/2019</t>
  </si>
  <si>
    <t>F13/10/2019</t>
  </si>
  <si>
    <t>F20/10/2019</t>
  </si>
  <si>
    <t>F27/10/2019</t>
  </si>
  <si>
    <t>F03/11/2019</t>
  </si>
  <si>
    <t>F10/11/2019</t>
  </si>
  <si>
    <t>F17/11/2019</t>
  </si>
  <si>
    <t>F24/11/2019</t>
  </si>
  <si>
    <t>F01/12/2019</t>
  </si>
  <si>
    <t>F08/12/2019</t>
  </si>
  <si>
    <t>F15/12/2019</t>
  </si>
  <si>
    <t>F22/12/2019</t>
  </si>
  <si>
    <t>F29/12/2019</t>
  </si>
  <si>
    <t>F31/12/2019</t>
  </si>
  <si>
    <t>A31/12/2018</t>
  </si>
  <si>
    <t>CA31/01/2019</t>
  </si>
  <si>
    <t>CF31/01/2019</t>
  </si>
  <si>
    <t>F28/02/2019</t>
  </si>
  <si>
    <t>F30/04/2019</t>
  </si>
  <si>
    <t>F31/05/2019</t>
  </si>
  <si>
    <t>F31/07/2019</t>
  </si>
  <si>
    <t>F31/08/2019</t>
  </si>
  <si>
    <t>F30/09/2019</t>
  </si>
  <si>
    <t>F31/10/2019</t>
  </si>
  <si>
    <t>F30/11/2019</t>
  </si>
  <si>
    <t>Aporte capitalizaciòn</t>
  </si>
  <si>
    <t>Aporte Capitalizaciòn</t>
  </si>
  <si>
    <t>Caja y Equivalentes Pronaca</t>
  </si>
  <si>
    <t>Caja Pronaca</t>
  </si>
  <si>
    <t>Certificados de Depósito Pronaca</t>
  </si>
  <si>
    <t>Caja y Equivalentes Otros</t>
  </si>
  <si>
    <t>Caja Otros</t>
  </si>
  <si>
    <t>Certificados de Depósito Otros</t>
  </si>
  <si>
    <t>CAJA Y EQUIVALENTES CONS.</t>
  </si>
  <si>
    <t>Inversiones Locales</t>
  </si>
  <si>
    <t>Inversiones Locales Pronaca</t>
  </si>
  <si>
    <t>Inversiones Locales Otros</t>
  </si>
  <si>
    <t>Inversiones del Exterior</t>
  </si>
  <si>
    <t>Inversiones Exterior Pronaca</t>
  </si>
  <si>
    <t>Inversiones Exterior Otros</t>
  </si>
  <si>
    <t>TOTAL CAJA BRUTA CONS.</t>
  </si>
  <si>
    <t>Interéses por pagar</t>
  </si>
  <si>
    <t>TOTAL DEUDA</t>
  </si>
  <si>
    <t>TOTAL DEUDA NETA</t>
  </si>
  <si>
    <t>CONSIDERACIONES</t>
  </si>
  <si>
    <t>cartera arrastre año 2018</t>
  </si>
  <si>
    <t>OTROS INGRESOS cartera arrastre año 2018,  IVA</t>
  </si>
  <si>
    <t>papel comercial</t>
  </si>
  <si>
    <t>IESS  E IMP  A LA RENTA</t>
  </si>
  <si>
    <t>IVA Y RETENCION RENTA</t>
  </si>
  <si>
    <t>negocio agricola</t>
  </si>
  <si>
    <t>AJUSTE CARTERA CARLOS CRUZ</t>
  </si>
  <si>
    <t>A16/06/2019</t>
  </si>
  <si>
    <t>F16/06/2019</t>
  </si>
  <si>
    <t>CA23/06/2019</t>
  </si>
  <si>
    <t>CF23/06/2019</t>
  </si>
  <si>
    <t>De acuerdo al nuevo plazo de pago de maiz con credito 7 dias para la semana en curso solo se requiere 900,000 , es decir , 4MM menos de lo presupuestado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</si>
</sst>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(&quot;$&quot;\ * #,##0.00_);_(&quot;$&quot;\ * \(#,##0.00\);_(&quot;$&quot;\ * &quot;-&quot;??_);_(@_)"/>
  </numFmts>
  <fonts count="23">
    <font>
      <sz val="10"/>
      <name val="Arial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sz val="10"/>
      <name val="Geneva"/>
    </font>
    <font>
      <i/>
      <sz val="8"/>
      <name val="Arial"/>
      <family val="2"/>
    </font>
    <font>
      <sz val="10"/>
      <name val="Geneva"/>
      <family val="2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0" fontId="19" fillId="0" borderId="0">
      <alignment vertical="top"/>
    </xf>
    <xf numFmtId="0" fontId="19" fillId="0" borderId="0"/>
    <xf numFmtId="0" fontId="22" fillId="0" borderId="0" applyNumberFormat="0" applyFill="0" applyBorder="0" applyAlignment="0" applyProtection="0"/>
    <xf numFmtId="40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4" fontId="0" fillId="0" borderId="0" xfId="0" applyNumberFormat="1"/>
    <xf numFmtId="43" fontId="4" fillId="0" borderId="0" xfId="1" applyFont="1"/>
    <xf numFmtId="43" fontId="0" fillId="0" borderId="0" xfId="1" applyFont="1" applyFill="1"/>
    <xf numFmtId="43" fontId="5" fillId="2" borderId="0" xfId="1" applyFont="1" applyFill="1"/>
    <xf numFmtId="43" fontId="4" fillId="0" borderId="0" xfId="1" applyFont="1" applyFill="1"/>
    <xf numFmtId="43" fontId="2" fillId="0" borderId="0" xfId="1"/>
    <xf numFmtId="43" fontId="2" fillId="0" borderId="0" xfId="1" applyFill="1"/>
    <xf numFmtId="0" fontId="0" fillId="0" borderId="0" xfId="0" applyFill="1"/>
    <xf numFmtId="4" fontId="0" fillId="0" borderId="0" xfId="0" applyNumberFormat="1" applyFill="1"/>
    <xf numFmtId="43" fontId="0" fillId="0" borderId="0" xfId="1" applyFont="1" applyFill="1" applyBorder="1"/>
    <xf numFmtId="43" fontId="4" fillId="0" borderId="0" xfId="1" applyFont="1" applyFill="1" applyBorder="1"/>
    <xf numFmtId="164" fontId="5" fillId="2" borderId="0" xfId="1" applyNumberFormat="1" applyFont="1" applyFill="1"/>
    <xf numFmtId="43" fontId="7" fillId="0" borderId="1" xfId="1" applyFont="1" applyFill="1" applyBorder="1"/>
    <xf numFmtId="164" fontId="7" fillId="0" borderId="1" xfId="1" applyNumberFormat="1" applyFont="1" applyFill="1" applyBorder="1"/>
    <xf numFmtId="164" fontId="4" fillId="0" borderId="0" xfId="1" applyNumberFormat="1" applyFont="1" applyFill="1"/>
    <xf numFmtId="164" fontId="8" fillId="0" borderId="0" xfId="1" applyNumberFormat="1" applyFont="1" applyFill="1"/>
    <xf numFmtId="43" fontId="6" fillId="3" borderId="0" xfId="1" applyFont="1" applyFill="1" applyAlignment="1">
      <alignment horizontal="center"/>
    </xf>
    <xf numFmtId="164" fontId="9" fillId="0" borderId="0" xfId="1" applyNumberFormat="1" applyFont="1" applyFill="1"/>
    <xf numFmtId="164" fontId="3" fillId="0" borderId="0" xfId="1" applyNumberFormat="1" applyFont="1" applyFill="1"/>
    <xf numFmtId="43" fontId="7" fillId="0" borderId="0" xfId="1" applyFont="1" applyFill="1" applyBorder="1"/>
    <xf numFmtId="43" fontId="6" fillId="0" borderId="0" xfId="1" applyFont="1" applyFill="1" applyBorder="1" applyAlignment="1">
      <alignment horizontal="center"/>
    </xf>
    <xf numFmtId="43" fontId="2" fillId="0" borderId="0" xfId="1" applyFill="1" applyBorder="1"/>
    <xf numFmtId="164" fontId="5" fillId="0" borderId="0" xfId="1" applyNumberFormat="1" applyFont="1" applyFill="1" applyBorder="1"/>
    <xf numFmtId="43" fontId="0" fillId="4" borderId="0" xfId="1" applyFont="1" applyFill="1"/>
    <xf numFmtId="4" fontId="0" fillId="5" borderId="0" xfId="0" applyNumberFormat="1" applyFill="1"/>
    <xf numFmtId="43" fontId="7" fillId="0" borderId="0" xfId="1" applyFont="1" applyFill="1"/>
    <xf numFmtId="164" fontId="4" fillId="5" borderId="0" xfId="1" applyNumberFormat="1" applyFont="1" applyFill="1"/>
    <xf numFmtId="43" fontId="4" fillId="0" borderId="1" xfId="1" applyFont="1" applyFill="1" applyBorder="1"/>
    <xf numFmtId="164" fontId="3" fillId="5" borderId="0" xfId="1" applyNumberFormat="1" applyFont="1" applyFill="1"/>
    <xf numFmtId="43" fontId="2" fillId="5" borderId="0" xfId="1" applyFill="1"/>
    <xf numFmtId="43" fontId="10" fillId="0" borderId="0" xfId="1" applyFont="1"/>
    <xf numFmtId="43" fontId="10" fillId="0" borderId="0" xfId="1" applyFont="1" applyFill="1" applyBorder="1"/>
    <xf numFmtId="43" fontId="11" fillId="0" borderId="0" xfId="1" applyFont="1" applyFill="1" applyBorder="1"/>
    <xf numFmtId="43" fontId="12" fillId="0" borderId="0" xfId="1" applyFont="1" applyFill="1" applyBorder="1"/>
    <xf numFmtId="0" fontId="0" fillId="5" borderId="0" xfId="0" applyFill="1"/>
    <xf numFmtId="16" fontId="0" fillId="0" borderId="0" xfId="0" applyNumberFormat="1"/>
    <xf numFmtId="43" fontId="4" fillId="5" borderId="0" xfId="1" applyFont="1" applyFill="1"/>
    <xf numFmtId="16" fontId="0" fillId="0" borderId="0" xfId="0" applyNumberFormat="1" applyFill="1"/>
    <xf numFmtId="4" fontId="0" fillId="6" borderId="0" xfId="0" applyNumberFormat="1" applyFill="1"/>
    <xf numFmtId="0" fontId="0" fillId="7" borderId="0" xfId="0" applyFill="1"/>
    <xf numFmtId="4" fontId="0" fillId="7" borderId="0" xfId="0" applyNumberFormat="1" applyFill="1"/>
    <xf numFmtId="43" fontId="16" fillId="3" borderId="0" xfId="1" applyFont="1" applyFill="1" applyAlignment="1">
      <alignment horizontal="center"/>
    </xf>
    <xf numFmtId="0" fontId="10" fillId="0" borderId="0" xfId="0" applyFont="1"/>
    <xf numFmtId="43" fontId="17" fillId="3" borderId="0" xfId="1" applyFont="1" applyFill="1" applyAlignment="1">
      <alignment horizontal="center"/>
    </xf>
    <xf numFmtId="43" fontId="4" fillId="7" borderId="0" xfId="1" applyFont="1" applyFill="1"/>
    <xf numFmtId="164" fontId="3" fillId="7" borderId="0" xfId="1" applyNumberFormat="1" applyFont="1" applyFill="1"/>
    <xf numFmtId="43" fontId="2" fillId="7" borderId="0" xfId="1" applyFill="1" applyBorder="1"/>
    <xf numFmtId="164" fontId="3" fillId="8" borderId="0" xfId="1" applyNumberFormat="1" applyFont="1" applyFill="1"/>
    <xf numFmtId="43" fontId="13" fillId="0" borderId="0" xfId="1" applyFont="1" applyFill="1" applyBorder="1"/>
    <xf numFmtId="43" fontId="15" fillId="0" borderId="0" xfId="1" applyFont="1" applyFill="1" applyBorder="1"/>
    <xf numFmtId="0" fontId="2" fillId="0" borderId="0" xfId="0" applyFont="1"/>
    <xf numFmtId="0" fontId="3" fillId="0" borderId="0" xfId="0" applyFont="1"/>
    <xf numFmtId="43" fontId="2" fillId="0" borderId="0" xfId="1" applyFont="1" applyFill="1" applyAlignment="1">
      <alignment horizontal="right"/>
    </xf>
    <xf numFmtId="43" fontId="2" fillId="0" borderId="0" xfId="1" applyFont="1" applyFill="1"/>
    <xf numFmtId="43" fontId="18" fillId="0" borderId="0" xfId="1" applyFont="1" applyFill="1" applyBorder="1"/>
    <xf numFmtId="43" fontId="2" fillId="0" borderId="0" xfId="1" applyFont="1" applyFill="1" applyBorder="1"/>
    <xf numFmtId="43" fontId="18" fillId="0" borderId="0" xfId="1" applyFont="1" applyFill="1" applyBorder="1" applyAlignment="1">
      <alignment horizontal="right"/>
    </xf>
    <xf numFmtId="4" fontId="4" fillId="0" borderId="2" xfId="2" applyNumberFormat="1" applyFont="1" applyBorder="1" applyAlignment="1">
      <alignment horizontal="right"/>
    </xf>
    <xf numFmtId="43" fontId="3" fillId="0" borderId="0" xfId="1" applyFont="1" applyFill="1"/>
    <xf numFmtId="43" fontId="20" fillId="0" borderId="0" xfId="1" applyFont="1" applyFill="1" applyBorder="1"/>
    <xf numFmtId="43" fontId="2" fillId="7" borderId="0" xfId="1" applyFont="1" applyFill="1"/>
    <xf numFmtId="164" fontId="3" fillId="9" borderId="0" xfId="1" applyNumberFormat="1" applyFont="1" applyFill="1"/>
    <xf numFmtId="164" fontId="3" fillId="10" borderId="0" xfId="1" applyNumberFormat="1" applyFont="1" applyFill="1"/>
    <xf numFmtId="164" fontId="3" fillId="11" borderId="0" xfId="1" applyNumberFormat="1" applyFont="1" applyFill="1"/>
    <xf numFmtId="43" fontId="0" fillId="0" borderId="0" xfId="1" applyFont="1"/>
    <xf numFmtId="43" fontId="3" fillId="7" borderId="0" xfId="1" applyNumberFormat="1" applyFont="1" applyFill="1"/>
  </cellXfs>
  <cellStyles count="15">
    <cellStyle name="=C:\WINNT\SYSTEM32\COMMAND.COM" xfId="4" xr:uid="{00000000-0005-0000-0000-000000000000}"/>
    <cellStyle name="Millares" xfId="1" builtinId="3"/>
    <cellStyle name="Millares 2" xfId="6" xr:uid="{00000000-0005-0000-0000-000002000000}"/>
    <cellStyle name="Millares 2 2" xfId="7" xr:uid="{00000000-0005-0000-0000-000003000000}"/>
    <cellStyle name="Millares 3" xfId="5" xr:uid="{00000000-0005-0000-0000-000004000000}"/>
    <cellStyle name="Moneda 2" xfId="8" xr:uid="{00000000-0005-0000-0000-000005000000}"/>
    <cellStyle name="Normal" xfId="0" builtinId="0"/>
    <cellStyle name="Normal 2" xfId="2" xr:uid="{00000000-0005-0000-0000-000007000000}"/>
    <cellStyle name="Normal 2 2" xfId="10" xr:uid="{00000000-0005-0000-0000-000008000000}"/>
    <cellStyle name="Normal 2 3" xfId="9" xr:uid="{00000000-0005-0000-0000-000009000000}"/>
    <cellStyle name="Normal 3" xfId="11" xr:uid="{00000000-0005-0000-0000-00000A000000}"/>
    <cellStyle name="Normal 4" xfId="3" xr:uid="{00000000-0005-0000-0000-00000B000000}"/>
    <cellStyle name="Porcentaje 2" xfId="13" xr:uid="{00000000-0005-0000-0000-00000C000000}"/>
    <cellStyle name="Porcentaje 3" xfId="14" xr:uid="{00000000-0005-0000-0000-00000D000000}"/>
    <cellStyle name="Porcentaje 4" xfId="12" xr:uid="{00000000-0005-0000-0000-00000E000000}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Default Theme">
  <a:themeElements>
    <a:clrScheme name="PRO">
      <a:dk1>
        <a:sysClr val="windowText" lastClr="000000"/>
      </a:dk1>
      <a:lt1>
        <a:sysClr val="window" lastClr="FFFFFF"/>
      </a:lt1>
      <a:dk2>
        <a:srgbClr val="000066"/>
      </a:dk2>
      <a:lt2>
        <a:srgbClr val="0000CC"/>
      </a:lt2>
      <a:accent1>
        <a:srgbClr val="008000"/>
      </a:accent1>
      <a:accent2>
        <a:srgbClr val="9BBB59"/>
      </a:accent2>
      <a:accent3>
        <a:srgbClr val="FF0000"/>
      </a:accent3>
      <a:accent4>
        <a:srgbClr val="FFC000"/>
      </a:accent4>
      <a:accent5>
        <a:srgbClr val="F79646"/>
      </a:accent5>
      <a:accent6>
        <a:srgbClr val="996633"/>
      </a:accent6>
      <a:hlink>
        <a:srgbClr val="7030A0"/>
      </a:hlink>
      <a:folHlink>
        <a:srgbClr val="00B0F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fault Theme" id="{1D44ACBF-7BC3-4951-8D98-20AA7BD44F15}" vid="{F40FEA07-4C41-44F4-9039-BBE3DAA15613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AF213"/>
  <sheetViews>
    <sheetView tabSelected="1" zoomScale="130" zoomScaleNormal="130" workbookViewId="0">
      <pane xSplit="3" ySplit="1" topLeftCell="M93" activePane="bottomRight" state="frozen"/>
      <selection pane="topRight" activeCell="D1" sqref="D1"/>
      <selection pane="bottomLeft" activeCell="A2" sqref="A2"/>
      <selection pane="bottomRight" activeCell="R106" sqref="R106"/>
    </sheetView>
  </sheetViews>
  <sheetFormatPr baseColWidth="10" defaultRowHeight="12.75" outlineLevelRow="1"/>
  <cols>
    <col min="1" max="1" width="36.85546875" style="5" customWidth="1"/>
    <col min="2" max="2" width="15" style="3" hidden="1" customWidth="1"/>
    <col min="3" max="3" width="14.5703125" style="3" hidden="1" customWidth="1"/>
    <col min="4" max="4" width="15" style="3" bestFit="1" customWidth="1"/>
    <col min="5" max="6" width="14.85546875" style="3" bestFit="1" customWidth="1"/>
    <col min="7" max="9" width="14.5703125" style="3" bestFit="1" customWidth="1"/>
    <col min="10" max="10" width="15.42578125" style="3" bestFit="1" customWidth="1"/>
    <col min="11" max="32" width="15.85546875" style="3" bestFit="1" customWidth="1"/>
    <col min="33" max="16384" width="11.42578125" style="10"/>
  </cols>
  <sheetData>
    <row r="1" spans="1:32" s="21" customFormat="1">
      <c r="A1" s="17" t="str">
        <f>'datos semanales'!F1</f>
        <v>CategoryDescription</v>
      </c>
      <c r="B1" s="17" t="str">
        <f>'datos semanales'!M1</f>
        <v>F16/06/2019</v>
      </c>
      <c r="C1" s="17" t="str">
        <f>'datos semanales'!N1</f>
        <v>CA23/06/2019</v>
      </c>
      <c r="D1" s="44" t="str">
        <f>'datos semanales'!O1</f>
        <v>CF23/06/2019</v>
      </c>
      <c r="E1" s="42" t="str">
        <f>'datos semanales'!P1</f>
        <v>F30/06/2019</v>
      </c>
      <c r="F1" s="44" t="str">
        <f>'datos semanales'!Q1</f>
        <v>F07/07/2019</v>
      </c>
      <c r="G1" s="44" t="str">
        <f>'datos semanales'!R1</f>
        <v>F14/07/2019</v>
      </c>
      <c r="H1" s="44" t="str">
        <f>'datos semanales'!S1</f>
        <v>F21/07/2019</v>
      </c>
      <c r="I1" s="44" t="str">
        <f>'datos semanales'!T1</f>
        <v>F28/07/2019</v>
      </c>
      <c r="J1" s="42" t="str">
        <f>'datos semanales'!U1</f>
        <v>F04/08/2019</v>
      </c>
      <c r="K1" s="44" t="str">
        <f>'datos semanales'!V1</f>
        <v>F11/08/2019</v>
      </c>
      <c r="L1" s="44" t="str">
        <f>'datos semanales'!W1</f>
        <v>F18/08/2019</v>
      </c>
      <c r="M1" s="44" t="str">
        <f>'datos semanales'!X1</f>
        <v>F25/08/2019</v>
      </c>
      <c r="N1" s="42" t="str">
        <f>'datos semanales'!Y1</f>
        <v>F01/09/2019</v>
      </c>
      <c r="O1" s="44" t="str">
        <f>'datos semanales'!Z1</f>
        <v>F08/09/2019</v>
      </c>
      <c r="P1" s="44" t="str">
        <f>'datos semanales'!AA1</f>
        <v>F15/09/2019</v>
      </c>
      <c r="Q1" s="44" t="str">
        <f>'datos semanales'!AB1</f>
        <v>F22/09/2019</v>
      </c>
      <c r="R1" s="42" t="str">
        <f>'datos semanales'!AC1</f>
        <v>F29/09/2019</v>
      </c>
      <c r="S1" s="44" t="str">
        <f>'datos semanales'!AD1</f>
        <v>F06/10/2019</v>
      </c>
      <c r="T1" s="44" t="str">
        <f>'datos semanales'!AE1</f>
        <v>F13/10/2019</v>
      </c>
      <c r="U1" s="44" t="str">
        <f>'datos semanales'!AF1</f>
        <v>F20/10/2019</v>
      </c>
      <c r="V1" s="44" t="str">
        <f>'datos semanales'!AG1</f>
        <v>F27/10/2019</v>
      </c>
      <c r="W1" s="42" t="str">
        <f>'datos semanales'!AH1</f>
        <v>F03/11/2019</v>
      </c>
      <c r="X1" s="44" t="str">
        <f>'datos semanales'!AI1</f>
        <v>F10/11/2019</v>
      </c>
      <c r="Y1" s="44" t="str">
        <f>'datos semanales'!AJ1</f>
        <v>F17/11/2019</v>
      </c>
      <c r="Z1" s="44" t="str">
        <f>'datos semanales'!AK1</f>
        <v>F24/11/2019</v>
      </c>
      <c r="AA1" s="42" t="str">
        <f>'datos semanales'!AL1</f>
        <v>F01/12/2019</v>
      </c>
      <c r="AB1" s="44" t="str">
        <f>'datos semanales'!AM1</f>
        <v>F08/12/2019</v>
      </c>
      <c r="AC1" s="44" t="str">
        <f>'datos semanales'!AN1</f>
        <v>F15/12/2019</v>
      </c>
      <c r="AD1" s="44" t="str">
        <f>'datos semanales'!AO1</f>
        <v>F22/12/2019</v>
      </c>
      <c r="AE1" s="44" t="str">
        <f>'datos semanales'!AP1</f>
        <v>F29/12/2019</v>
      </c>
      <c r="AF1" s="44" t="str">
        <f>'datos semanales'!AQ1</f>
        <v>F31/12/2019</v>
      </c>
    </row>
    <row r="3" spans="1:32" s="11" customFormat="1">
      <c r="A3" s="5" t="str">
        <f>'datos semanales'!F3</f>
        <v>Opening Balance</v>
      </c>
      <c r="B3" s="27">
        <v>11973946.529999999</v>
      </c>
      <c r="C3" s="15">
        <f>+B166</f>
        <v>11973946.529999999</v>
      </c>
      <c r="D3" s="15">
        <f>+C166</f>
        <v>11973946.529999999</v>
      </c>
      <c r="E3" s="15">
        <f>+D166</f>
        <v>17982111.823999994</v>
      </c>
      <c r="F3" s="15">
        <f>+E166</f>
        <v>16904351.857999992</v>
      </c>
      <c r="G3" s="15">
        <f t="shared" ref="G3:O3" si="0">+F166</f>
        <v>21114720.419199992</v>
      </c>
      <c r="H3" s="15">
        <f t="shared" si="0"/>
        <v>20416050.460399993</v>
      </c>
      <c r="I3" s="15">
        <f t="shared" si="0"/>
        <v>7195124.3715999946</v>
      </c>
      <c r="J3" s="15">
        <f t="shared" si="0"/>
        <v>9858031.3327999897</v>
      </c>
      <c r="K3" s="15">
        <f t="shared" si="0"/>
        <v>4959768.5339999981</v>
      </c>
      <c r="L3" s="15">
        <f t="shared" si="0"/>
        <v>14783202.587000001</v>
      </c>
      <c r="M3" s="15">
        <f t="shared" si="0"/>
        <v>11038783.620000005</v>
      </c>
      <c r="N3" s="15">
        <f t="shared" si="0"/>
        <v>11806181.153000005</v>
      </c>
      <c r="O3" s="15">
        <f t="shared" si="0"/>
        <v>12852767.506000005</v>
      </c>
      <c r="P3" s="15">
        <f t="shared" ref="P3:AF3" si="1">+O166</f>
        <v>18617662.567000009</v>
      </c>
      <c r="Q3" s="15">
        <f t="shared" si="1"/>
        <v>10891857.888000004</v>
      </c>
      <c r="R3" s="15">
        <f t="shared" si="1"/>
        <v>27355886.509000003</v>
      </c>
      <c r="S3" s="15">
        <f t="shared" si="1"/>
        <v>44948700.330000006</v>
      </c>
      <c r="T3" s="15">
        <f t="shared" si="1"/>
        <v>42110331.032800011</v>
      </c>
      <c r="U3" s="15">
        <f t="shared" si="1"/>
        <v>39685735.795600004</v>
      </c>
      <c r="V3" s="15">
        <f t="shared" si="1"/>
        <v>35298481.67840001</v>
      </c>
      <c r="W3" s="15">
        <f t="shared" si="1"/>
        <v>40210339.391200006</v>
      </c>
      <c r="X3" s="15">
        <f t="shared" si="1"/>
        <v>38928273.574000001</v>
      </c>
      <c r="Y3" s="15">
        <f t="shared" si="1"/>
        <v>42149484.404000007</v>
      </c>
      <c r="Z3" s="15">
        <f t="shared" si="1"/>
        <v>23600544.884000003</v>
      </c>
      <c r="AA3" s="15">
        <f t="shared" si="1"/>
        <v>25306822.034000002</v>
      </c>
      <c r="AB3" s="15">
        <f t="shared" si="1"/>
        <v>27323652.324000005</v>
      </c>
      <c r="AC3" s="15">
        <f t="shared" si="1"/>
        <v>33820992.384000011</v>
      </c>
      <c r="AD3" s="15">
        <f t="shared" si="1"/>
        <v>28183647.074000012</v>
      </c>
      <c r="AE3" s="15">
        <f t="shared" si="1"/>
        <v>34415084.894000009</v>
      </c>
      <c r="AF3" s="15">
        <f t="shared" si="1"/>
        <v>46001917.074000008</v>
      </c>
    </row>
    <row r="4" spans="1:32" hidden="1" outlineLevel="1">
      <c r="A4" s="5" t="str">
        <f>'datos semanales'!F4</f>
        <v>Negocio Avicola</v>
      </c>
      <c r="B4" s="19">
        <f>'datos semanales'!M4</f>
        <v>0</v>
      </c>
      <c r="C4" s="19">
        <f>'datos semanales'!N4</f>
        <v>0</v>
      </c>
      <c r="D4" s="19">
        <f>'datos semanales'!O4</f>
        <v>6520836.7999999998</v>
      </c>
      <c r="E4" s="19">
        <f>'datos semanales'!P4</f>
        <v>6514064.2699999996</v>
      </c>
      <c r="F4" s="19">
        <f>'datos semanales'!Q4</f>
        <v>6506489.6200000001</v>
      </c>
      <c r="G4" s="19">
        <f>'datos semanales'!R4</f>
        <v>6443257.2400000002</v>
      </c>
      <c r="H4" s="19">
        <f>'datos semanales'!S4</f>
        <v>6452578.79</v>
      </c>
      <c r="I4" s="19">
        <f>'datos semanales'!T4</f>
        <v>6469656.3499999996</v>
      </c>
      <c r="J4" s="19">
        <f>'datos semanales'!U4</f>
        <v>6424713.7999999998</v>
      </c>
      <c r="K4" s="19">
        <f>'datos semanales'!V4</f>
        <v>6357940.9400000004</v>
      </c>
      <c r="L4" s="19">
        <f>'datos semanales'!W4</f>
        <v>6303076.6799999997</v>
      </c>
      <c r="M4" s="19">
        <f>'datos semanales'!X4</f>
        <v>6159211.5599999996</v>
      </c>
      <c r="N4" s="19">
        <f>'datos semanales'!Y4</f>
        <v>6179799.5700000003</v>
      </c>
      <c r="O4" s="19">
        <f>'datos semanales'!Z4</f>
        <v>6183021.9500000002</v>
      </c>
      <c r="P4" s="19">
        <f>'datos semanales'!AA4</f>
        <v>6262108.54</v>
      </c>
      <c r="Q4" s="19">
        <f>'datos semanales'!AB4</f>
        <v>6374887.6200000001</v>
      </c>
      <c r="R4" s="19">
        <f>'datos semanales'!AC4</f>
        <v>6438163.5300000003</v>
      </c>
      <c r="S4" s="19">
        <f>'datos semanales'!AD4</f>
        <v>6463803.4500000002</v>
      </c>
      <c r="T4" s="19">
        <f>'datos semanales'!AE4</f>
        <v>6524065.1200000001</v>
      </c>
      <c r="U4" s="19">
        <f>'datos semanales'!AF4</f>
        <v>6480904.6100000003</v>
      </c>
      <c r="V4" s="19">
        <f>'datos semanales'!AG4</f>
        <v>6474170.0999999996</v>
      </c>
      <c r="W4" s="19">
        <f>'datos semanales'!AH4</f>
        <v>6455940.8499999996</v>
      </c>
      <c r="X4" s="19">
        <f>'datos semanales'!AI4</f>
        <v>5987077.1500000004</v>
      </c>
      <c r="Y4" s="19">
        <f>'datos semanales'!AJ4</f>
        <v>6436204.6399999997</v>
      </c>
      <c r="Z4" s="19">
        <f>'datos semanales'!AK4</f>
        <v>6275855.9000000004</v>
      </c>
      <c r="AA4" s="19">
        <f>'datos semanales'!AL4</f>
        <v>6436953.3300000001</v>
      </c>
      <c r="AB4" s="19">
        <f>'datos semanales'!AM4</f>
        <v>6587395.0300000003</v>
      </c>
      <c r="AC4" s="19">
        <f>'datos semanales'!AN4</f>
        <v>6800079.46</v>
      </c>
      <c r="AD4" s="19">
        <f>'datos semanales'!AO4</f>
        <v>7832520.4699999997</v>
      </c>
      <c r="AE4" s="19">
        <f>'datos semanales'!AP4</f>
        <v>8178993.6100000003</v>
      </c>
      <c r="AF4" s="19">
        <f>'datos semanales'!AQ4</f>
        <v>2502542.2400000002</v>
      </c>
    </row>
    <row r="5" spans="1:32" hidden="1" outlineLevel="1">
      <c r="A5" s="5" t="str">
        <f>'datos semanales'!F5</f>
        <v>Negocio Cerdos</v>
      </c>
      <c r="B5" s="19">
        <f>'datos semanales'!M5</f>
        <v>0</v>
      </c>
      <c r="C5" s="19">
        <f>'datos semanales'!N5</f>
        <v>0</v>
      </c>
      <c r="D5" s="19">
        <f>'datos semanales'!O5</f>
        <v>1868814.2</v>
      </c>
      <c r="E5" s="19">
        <f>'datos semanales'!P5</f>
        <v>1869624.77</v>
      </c>
      <c r="F5" s="19">
        <f>'datos semanales'!Q5</f>
        <v>1883272.73</v>
      </c>
      <c r="G5" s="19">
        <f>'datos semanales'!R5</f>
        <v>1892454.53</v>
      </c>
      <c r="H5" s="19">
        <f>'datos semanales'!S5</f>
        <v>1895094.02</v>
      </c>
      <c r="I5" s="19">
        <f>'datos semanales'!T5</f>
        <v>1894852.19</v>
      </c>
      <c r="J5" s="19">
        <f>'datos semanales'!U5</f>
        <v>1879113.97</v>
      </c>
      <c r="K5" s="19">
        <f>'datos semanales'!V5</f>
        <v>1873732.64</v>
      </c>
      <c r="L5" s="19">
        <f>'datos semanales'!W5</f>
        <v>1856927.23</v>
      </c>
      <c r="M5" s="19">
        <f>'datos semanales'!X5</f>
        <v>1884804.36</v>
      </c>
      <c r="N5" s="19">
        <f>'datos semanales'!Y5</f>
        <v>1876872.3</v>
      </c>
      <c r="O5" s="19">
        <f>'datos semanales'!Z5</f>
        <v>1870891.02</v>
      </c>
      <c r="P5" s="19">
        <f>'datos semanales'!AA5</f>
        <v>1886058.11</v>
      </c>
      <c r="Q5" s="19">
        <f>'datos semanales'!AB5</f>
        <v>1891474.46</v>
      </c>
      <c r="R5" s="19">
        <f>'datos semanales'!AC5</f>
        <v>1892663.33</v>
      </c>
      <c r="S5" s="19">
        <f>'datos semanales'!AD5</f>
        <v>1892806.4</v>
      </c>
      <c r="T5" s="19">
        <f>'datos semanales'!AE5</f>
        <v>1880888.58</v>
      </c>
      <c r="U5" s="19">
        <f>'datos semanales'!AF5</f>
        <v>1878044.37</v>
      </c>
      <c r="V5" s="19">
        <f>'datos semanales'!AG5</f>
        <v>1878348.96</v>
      </c>
      <c r="W5" s="19">
        <f>'datos semanales'!AH5</f>
        <v>1907073.41</v>
      </c>
      <c r="X5" s="19">
        <f>'datos semanales'!AI5</f>
        <v>1836532.98</v>
      </c>
      <c r="Y5" s="19">
        <f>'datos semanales'!AJ5</f>
        <v>1941170.16</v>
      </c>
      <c r="Z5" s="19">
        <f>'datos semanales'!AK5</f>
        <v>1842449.16</v>
      </c>
      <c r="AA5" s="19">
        <f>'datos semanales'!AL5</f>
        <v>1929489.03</v>
      </c>
      <c r="AB5" s="19">
        <f>'datos semanales'!AM5</f>
        <v>1951735.69</v>
      </c>
      <c r="AC5" s="19">
        <f>'datos semanales'!AN5</f>
        <v>1958269.32</v>
      </c>
      <c r="AD5" s="19">
        <f>'datos semanales'!AO5</f>
        <v>2022354.52</v>
      </c>
      <c r="AE5" s="19">
        <f>'datos semanales'!AP5</f>
        <v>2035628.25</v>
      </c>
      <c r="AF5" s="19">
        <f>'datos semanales'!AQ5</f>
        <v>570196.05000000005</v>
      </c>
    </row>
    <row r="6" spans="1:32" hidden="1" outlineLevel="1">
      <c r="A6" s="5" t="str">
        <f>'datos semanales'!F6</f>
        <v>Linea Agricola INAEXPO INX</v>
      </c>
      <c r="B6" s="19">
        <f>'datos semanales'!M6</f>
        <v>0</v>
      </c>
      <c r="C6" s="19">
        <f>'datos semanales'!N6</f>
        <v>0</v>
      </c>
      <c r="D6" s="19">
        <f>'datos semanales'!O6</f>
        <v>0</v>
      </c>
      <c r="E6" s="19">
        <f>'datos semanales'!P6</f>
        <v>0</v>
      </c>
      <c r="F6" s="19">
        <f>'datos semanales'!Q6</f>
        <v>0</v>
      </c>
      <c r="G6" s="19">
        <f>'datos semanales'!R6</f>
        <v>0</v>
      </c>
      <c r="H6" s="19">
        <f>'datos semanales'!S6</f>
        <v>0</v>
      </c>
      <c r="I6" s="19">
        <f>'datos semanales'!T6</f>
        <v>0</v>
      </c>
      <c r="J6" s="19">
        <f>'datos semanales'!U6</f>
        <v>0</v>
      </c>
      <c r="K6" s="19">
        <f>'datos semanales'!V6</f>
        <v>0</v>
      </c>
      <c r="L6" s="19">
        <f>'datos semanales'!W6</f>
        <v>0</v>
      </c>
      <c r="M6" s="19">
        <f>'datos semanales'!X6</f>
        <v>0</v>
      </c>
      <c r="N6" s="19">
        <f>'datos semanales'!Y6</f>
        <v>0</v>
      </c>
      <c r="O6" s="19">
        <f>'datos semanales'!Z6</f>
        <v>0</v>
      </c>
      <c r="P6" s="19">
        <f>'datos semanales'!AA6</f>
        <v>0</v>
      </c>
      <c r="Q6" s="19">
        <f>'datos semanales'!AB6</f>
        <v>0</v>
      </c>
      <c r="R6" s="19">
        <f>'datos semanales'!AC6</f>
        <v>0</v>
      </c>
      <c r="S6" s="19">
        <f>'datos semanales'!AD6</f>
        <v>0</v>
      </c>
      <c r="T6" s="19">
        <f>'datos semanales'!AE6</f>
        <v>0</v>
      </c>
      <c r="U6" s="19">
        <f>'datos semanales'!AF6</f>
        <v>0</v>
      </c>
      <c r="V6" s="19">
        <f>'datos semanales'!AG6</f>
        <v>0</v>
      </c>
      <c r="W6" s="19">
        <f>'datos semanales'!AH6</f>
        <v>0</v>
      </c>
      <c r="X6" s="19">
        <f>'datos semanales'!AI6</f>
        <v>0</v>
      </c>
      <c r="Y6" s="19">
        <f>'datos semanales'!AJ6</f>
        <v>0</v>
      </c>
      <c r="Z6" s="19">
        <f>'datos semanales'!AK6</f>
        <v>0</v>
      </c>
      <c r="AA6" s="19">
        <f>'datos semanales'!AL6</f>
        <v>0</v>
      </c>
      <c r="AB6" s="19">
        <f>'datos semanales'!AM6</f>
        <v>0</v>
      </c>
      <c r="AC6" s="19">
        <f>'datos semanales'!AN6</f>
        <v>0</v>
      </c>
      <c r="AD6" s="19">
        <f>'datos semanales'!AO6</f>
        <v>0</v>
      </c>
      <c r="AE6" s="19">
        <f>'datos semanales'!AP6</f>
        <v>0</v>
      </c>
      <c r="AF6" s="19">
        <f>'datos semanales'!AQ6</f>
        <v>0</v>
      </c>
    </row>
    <row r="7" spans="1:32" hidden="1" outlineLevel="1">
      <c r="A7" s="5" t="str">
        <f>'datos semanales'!F7</f>
        <v>Negocio Arroz</v>
      </c>
      <c r="B7" s="19">
        <f>'datos semanales'!M7</f>
        <v>0</v>
      </c>
      <c r="C7" s="19">
        <f>'datos semanales'!N7</f>
        <v>0</v>
      </c>
      <c r="D7" s="19">
        <f>'datos semanales'!O7</f>
        <v>181124.52</v>
      </c>
      <c r="E7" s="19">
        <f>'datos semanales'!P7</f>
        <v>182478.34</v>
      </c>
      <c r="F7" s="19">
        <f>'datos semanales'!Q7</f>
        <v>179006.73</v>
      </c>
      <c r="G7" s="19">
        <f>'datos semanales'!R7</f>
        <v>184824.37</v>
      </c>
      <c r="H7" s="19">
        <f>'datos semanales'!S7</f>
        <v>181543.82</v>
      </c>
      <c r="I7" s="19">
        <f>'datos semanales'!T7</f>
        <v>179152.75</v>
      </c>
      <c r="J7" s="19">
        <f>'datos semanales'!U7</f>
        <v>177966.47</v>
      </c>
      <c r="K7" s="19">
        <f>'datos semanales'!V7</f>
        <v>177108.34</v>
      </c>
      <c r="L7" s="19">
        <f>'datos semanales'!W7</f>
        <v>174205.1</v>
      </c>
      <c r="M7" s="19">
        <f>'datos semanales'!X7</f>
        <v>173445.78</v>
      </c>
      <c r="N7" s="19">
        <f>'datos semanales'!Y7</f>
        <v>173887.43</v>
      </c>
      <c r="O7" s="19">
        <f>'datos semanales'!Z7</f>
        <v>176291.36</v>
      </c>
      <c r="P7" s="19">
        <f>'datos semanales'!AA7</f>
        <v>181062.16</v>
      </c>
      <c r="Q7" s="19">
        <f>'datos semanales'!AB7</f>
        <v>185224.76</v>
      </c>
      <c r="R7" s="19">
        <f>'datos semanales'!AC7</f>
        <v>186803.51</v>
      </c>
      <c r="S7" s="19">
        <f>'datos semanales'!AD7</f>
        <v>185186.2</v>
      </c>
      <c r="T7" s="19">
        <f>'datos semanales'!AE7</f>
        <v>187305.61</v>
      </c>
      <c r="U7" s="19">
        <f>'datos semanales'!AF7</f>
        <v>192157.83</v>
      </c>
      <c r="V7" s="19">
        <f>'datos semanales'!AG7</f>
        <v>189192.3</v>
      </c>
      <c r="W7" s="19">
        <f>'datos semanales'!AH7</f>
        <v>189875.43</v>
      </c>
      <c r="X7" s="19">
        <f>'datos semanales'!AI7</f>
        <v>184328.21</v>
      </c>
      <c r="Y7" s="19">
        <f>'datos semanales'!AJ7</f>
        <v>189951.22</v>
      </c>
      <c r="Z7" s="19">
        <f>'datos semanales'!AK7</f>
        <v>192516.26</v>
      </c>
      <c r="AA7" s="19">
        <f>'datos semanales'!AL7</f>
        <v>202797.92</v>
      </c>
      <c r="AB7" s="19">
        <f>'datos semanales'!AM7</f>
        <v>200714.98</v>
      </c>
      <c r="AC7" s="19">
        <f>'datos semanales'!AN7</f>
        <v>188569.02</v>
      </c>
      <c r="AD7" s="19">
        <f>'datos semanales'!AO7</f>
        <v>197293.42</v>
      </c>
      <c r="AE7" s="19">
        <f>'datos semanales'!AP7</f>
        <v>193987.29</v>
      </c>
      <c r="AF7" s="19">
        <f>'datos semanales'!AQ7</f>
        <v>44581.99</v>
      </c>
    </row>
    <row r="8" spans="1:32" hidden="1" outlineLevel="1">
      <c r="A8" s="5" t="str">
        <f>'datos semanales'!F8</f>
        <v>Negocio Conservas</v>
      </c>
      <c r="B8" s="19">
        <f>'datos semanales'!M8</f>
        <v>0</v>
      </c>
      <c r="C8" s="19">
        <f>'datos semanales'!N8</f>
        <v>0</v>
      </c>
      <c r="D8" s="19">
        <f>'datos semanales'!O8</f>
        <v>442033.28</v>
      </c>
      <c r="E8" s="19">
        <f>'datos semanales'!P8</f>
        <v>443314</v>
      </c>
      <c r="F8" s="19">
        <f>'datos semanales'!Q8</f>
        <v>447059.93</v>
      </c>
      <c r="G8" s="19">
        <f>'datos semanales'!R8</f>
        <v>454371.35</v>
      </c>
      <c r="H8" s="19">
        <f>'datos semanales'!S8</f>
        <v>453704.71</v>
      </c>
      <c r="I8" s="19">
        <f>'datos semanales'!T8</f>
        <v>456037.54</v>
      </c>
      <c r="J8" s="19">
        <f>'datos semanales'!U8</f>
        <v>449041.41</v>
      </c>
      <c r="K8" s="19">
        <f>'datos semanales'!V8</f>
        <v>444460.7</v>
      </c>
      <c r="L8" s="19">
        <f>'datos semanales'!W8</f>
        <v>440616.26</v>
      </c>
      <c r="M8" s="19">
        <f>'datos semanales'!X8</f>
        <v>428131.38</v>
      </c>
      <c r="N8" s="19">
        <f>'datos semanales'!Y8</f>
        <v>428093.32</v>
      </c>
      <c r="O8" s="19">
        <f>'datos semanales'!Z8</f>
        <v>425994.93</v>
      </c>
      <c r="P8" s="19">
        <f>'datos semanales'!AA8</f>
        <v>444533.71</v>
      </c>
      <c r="Q8" s="19">
        <f>'datos semanales'!AB8</f>
        <v>473323.34</v>
      </c>
      <c r="R8" s="19">
        <f>'datos semanales'!AC8</f>
        <v>482935.12</v>
      </c>
      <c r="S8" s="19">
        <f>'datos semanales'!AD8</f>
        <v>487388.31</v>
      </c>
      <c r="T8" s="19">
        <f>'datos semanales'!AE8</f>
        <v>482827.55</v>
      </c>
      <c r="U8" s="19">
        <f>'datos semanales'!AF8</f>
        <v>434146.15</v>
      </c>
      <c r="V8" s="19">
        <f>'datos semanales'!AG8</f>
        <v>414166.2</v>
      </c>
      <c r="W8" s="19">
        <f>'datos semanales'!AH8</f>
        <v>413550.84</v>
      </c>
      <c r="X8" s="19">
        <f>'datos semanales'!AI8</f>
        <v>402132.84</v>
      </c>
      <c r="Y8" s="19">
        <f>'datos semanales'!AJ8</f>
        <v>471559.4</v>
      </c>
      <c r="Z8" s="19">
        <f>'datos semanales'!AK8</f>
        <v>492742.56</v>
      </c>
      <c r="AA8" s="19">
        <f>'datos semanales'!AL8</f>
        <v>515505.99</v>
      </c>
      <c r="AB8" s="19">
        <f>'datos semanales'!AM8</f>
        <v>519997.46</v>
      </c>
      <c r="AC8" s="19">
        <f>'datos semanales'!AN8</f>
        <v>539955.55000000005</v>
      </c>
      <c r="AD8" s="19">
        <f>'datos semanales'!AO8</f>
        <v>579456.4</v>
      </c>
      <c r="AE8" s="19">
        <f>'datos semanales'!AP8</f>
        <v>587840.26</v>
      </c>
      <c r="AF8" s="19">
        <f>'datos semanales'!AQ8</f>
        <v>152972.26</v>
      </c>
    </row>
    <row r="9" spans="1:32" hidden="1" outlineLevel="1">
      <c r="A9" s="5" t="str">
        <f>'datos semanales'!F9</f>
        <v>Negocio Huevos</v>
      </c>
      <c r="B9" s="19">
        <f>'datos semanales'!M9</f>
        <v>0</v>
      </c>
      <c r="C9" s="19">
        <f>'datos semanales'!N9</f>
        <v>0</v>
      </c>
      <c r="D9" s="19">
        <f>'datos semanales'!O9</f>
        <v>421419.13</v>
      </c>
      <c r="E9" s="19">
        <f>'datos semanales'!P9</f>
        <v>418540.02</v>
      </c>
      <c r="F9" s="19">
        <f>'datos semanales'!Q9</f>
        <v>417438.44</v>
      </c>
      <c r="G9" s="19">
        <f>'datos semanales'!R9</f>
        <v>422156.35</v>
      </c>
      <c r="H9" s="19">
        <f>'datos semanales'!S9</f>
        <v>428679.66</v>
      </c>
      <c r="I9" s="19">
        <f>'datos semanales'!T9</f>
        <v>428945.79</v>
      </c>
      <c r="J9" s="19">
        <f>'datos semanales'!U9</f>
        <v>430371.07</v>
      </c>
      <c r="K9" s="19">
        <f>'datos semanales'!V9</f>
        <v>423714.83</v>
      </c>
      <c r="L9" s="19">
        <f>'datos semanales'!W9</f>
        <v>413895.66</v>
      </c>
      <c r="M9" s="19">
        <f>'datos semanales'!X9</f>
        <v>411861.48</v>
      </c>
      <c r="N9" s="19">
        <f>'datos semanales'!Y9</f>
        <v>413937.22</v>
      </c>
      <c r="O9" s="19">
        <f>'datos semanales'!Z9</f>
        <v>420069.54</v>
      </c>
      <c r="P9" s="19">
        <f>'datos semanales'!AA9</f>
        <v>433767.13</v>
      </c>
      <c r="Q9" s="19">
        <f>'datos semanales'!AB9</f>
        <v>439298.74</v>
      </c>
      <c r="R9" s="19">
        <f>'datos semanales'!AC9</f>
        <v>436887.47</v>
      </c>
      <c r="S9" s="19">
        <f>'datos semanales'!AD9</f>
        <v>435379.21</v>
      </c>
      <c r="T9" s="19">
        <f>'datos semanales'!AE9</f>
        <v>431882.18</v>
      </c>
      <c r="U9" s="19">
        <f>'datos semanales'!AF9</f>
        <v>437937.03</v>
      </c>
      <c r="V9" s="19">
        <f>'datos semanales'!AG9</f>
        <v>437360.28</v>
      </c>
      <c r="W9" s="19">
        <f>'datos semanales'!AH9</f>
        <v>439422.29</v>
      </c>
      <c r="X9" s="19">
        <f>'datos semanales'!AI9</f>
        <v>424792.8</v>
      </c>
      <c r="Y9" s="19">
        <f>'datos semanales'!AJ9</f>
        <v>447156.79</v>
      </c>
      <c r="Z9" s="19">
        <f>'datos semanales'!AK9</f>
        <v>444997.49</v>
      </c>
      <c r="AA9" s="19">
        <f>'datos semanales'!AL9</f>
        <v>437443.71</v>
      </c>
      <c r="AB9" s="19">
        <f>'datos semanales'!AM9</f>
        <v>438107.21</v>
      </c>
      <c r="AC9" s="19">
        <f>'datos semanales'!AN9</f>
        <v>396186.75</v>
      </c>
      <c r="AD9" s="19">
        <f>'datos semanales'!AO9</f>
        <v>439674.3</v>
      </c>
      <c r="AE9" s="19">
        <f>'datos semanales'!AP9</f>
        <v>440314.12</v>
      </c>
      <c r="AF9" s="19">
        <f>'datos semanales'!AQ9</f>
        <v>86673.21</v>
      </c>
    </row>
    <row r="10" spans="1:32" hidden="1" outlineLevel="1">
      <c r="A10" s="5" t="str">
        <f>'datos semanales'!F10</f>
        <v>Negocio Productos del Mar</v>
      </c>
      <c r="B10" s="19">
        <f>'datos semanales'!M10</f>
        <v>0</v>
      </c>
      <c r="C10" s="19">
        <f>'datos semanales'!N10</f>
        <v>0</v>
      </c>
      <c r="D10" s="19">
        <f>'datos semanales'!O10</f>
        <v>95138.65</v>
      </c>
      <c r="E10" s="19">
        <f>'datos semanales'!P10</f>
        <v>93893.48</v>
      </c>
      <c r="F10" s="19">
        <f>'datos semanales'!Q10</f>
        <v>95094.83</v>
      </c>
      <c r="G10" s="19">
        <f>'datos semanales'!R10</f>
        <v>98488.82</v>
      </c>
      <c r="H10" s="19">
        <f>'datos semanales'!S10</f>
        <v>107365.94</v>
      </c>
      <c r="I10" s="19">
        <f>'datos semanales'!T10</f>
        <v>106834.98</v>
      </c>
      <c r="J10" s="19">
        <f>'datos semanales'!U10</f>
        <v>106709.95</v>
      </c>
      <c r="K10" s="19">
        <f>'datos semanales'!V10</f>
        <v>105435</v>
      </c>
      <c r="L10" s="19">
        <f>'datos semanales'!W10</f>
        <v>99192.38</v>
      </c>
      <c r="M10" s="19">
        <f>'datos semanales'!X10</f>
        <v>102292.74</v>
      </c>
      <c r="N10" s="19">
        <f>'datos semanales'!Y10</f>
        <v>101924.08</v>
      </c>
      <c r="O10" s="19">
        <f>'datos semanales'!Z10</f>
        <v>101325.41</v>
      </c>
      <c r="P10" s="19">
        <f>'datos semanales'!AA10</f>
        <v>103859.97</v>
      </c>
      <c r="Q10" s="19">
        <f>'datos semanales'!AB10</f>
        <v>103997.54</v>
      </c>
      <c r="R10" s="19">
        <f>'datos semanales'!AC10</f>
        <v>104080.42</v>
      </c>
      <c r="S10" s="19">
        <f>'datos semanales'!AD10</f>
        <v>104403.96</v>
      </c>
      <c r="T10" s="19">
        <f>'datos semanales'!AE10</f>
        <v>103374.86</v>
      </c>
      <c r="U10" s="19">
        <f>'datos semanales'!AF10</f>
        <v>108027.96</v>
      </c>
      <c r="V10" s="19">
        <f>'datos semanales'!AG10</f>
        <v>108161.58</v>
      </c>
      <c r="W10" s="19">
        <f>'datos semanales'!AH10</f>
        <v>108245.26</v>
      </c>
      <c r="X10" s="19">
        <f>'datos semanales'!AI10</f>
        <v>106280.19</v>
      </c>
      <c r="Y10" s="19">
        <f>'datos semanales'!AJ10</f>
        <v>106472.32000000001</v>
      </c>
      <c r="Z10" s="19">
        <f>'datos semanales'!AK10</f>
        <v>104821.77</v>
      </c>
      <c r="AA10" s="19">
        <f>'datos semanales'!AL10</f>
        <v>110627.13</v>
      </c>
      <c r="AB10" s="19">
        <f>'datos semanales'!AM10</f>
        <v>110428.28</v>
      </c>
      <c r="AC10" s="19">
        <f>'datos semanales'!AN10</f>
        <v>99746.5</v>
      </c>
      <c r="AD10" s="19">
        <f>'datos semanales'!AO10</f>
        <v>107963.52</v>
      </c>
      <c r="AE10" s="19">
        <f>'datos semanales'!AP10</f>
        <v>105286.32</v>
      </c>
      <c r="AF10" s="19">
        <f>'datos semanales'!AQ10</f>
        <v>23353.57</v>
      </c>
    </row>
    <row r="11" spans="1:32" hidden="1" outlineLevel="1">
      <c r="A11" s="5" t="str">
        <f>'datos semanales'!F11</f>
        <v>Negocio  Reses</v>
      </c>
      <c r="B11" s="19">
        <f>'datos semanales'!M11</f>
        <v>0</v>
      </c>
      <c r="C11" s="19">
        <f>'datos semanales'!N11</f>
        <v>0</v>
      </c>
      <c r="D11" s="19">
        <f>'datos semanales'!O11</f>
        <v>58755.9</v>
      </c>
      <c r="E11" s="19">
        <f>'datos semanales'!P11</f>
        <v>58773.52</v>
      </c>
      <c r="F11" s="19">
        <f>'datos semanales'!Q11</f>
        <v>51569.03</v>
      </c>
      <c r="G11" s="19">
        <f>'datos semanales'!R11</f>
        <v>37472.42</v>
      </c>
      <c r="H11" s="19">
        <f>'datos semanales'!S11</f>
        <v>44710.52</v>
      </c>
      <c r="I11" s="19">
        <f>'datos semanales'!T11</f>
        <v>45043.62</v>
      </c>
      <c r="J11" s="19">
        <f>'datos semanales'!U11</f>
        <v>57887.85</v>
      </c>
      <c r="K11" s="19">
        <f>'datos semanales'!V11</f>
        <v>84295.66</v>
      </c>
      <c r="L11" s="19">
        <f>'datos semanales'!W11</f>
        <v>68471.8</v>
      </c>
      <c r="M11" s="19">
        <f>'datos semanales'!X11</f>
        <v>67852.38</v>
      </c>
      <c r="N11" s="19">
        <f>'datos semanales'!Y11</f>
        <v>67304.899999999994</v>
      </c>
      <c r="O11" s="19">
        <f>'datos semanales'!Z11</f>
        <v>61934.41</v>
      </c>
      <c r="P11" s="19">
        <f>'datos semanales'!AA11</f>
        <v>61813.86</v>
      </c>
      <c r="Q11" s="19">
        <f>'datos semanales'!AB11</f>
        <v>63271.82</v>
      </c>
      <c r="R11" s="19">
        <f>'datos semanales'!AC11</f>
        <v>63405</v>
      </c>
      <c r="S11" s="19">
        <f>'datos semanales'!AD11</f>
        <v>59588.7</v>
      </c>
      <c r="T11" s="19">
        <f>'datos semanales'!AE11</f>
        <v>66284.570000000007</v>
      </c>
      <c r="U11" s="19">
        <f>'datos semanales'!AF11</f>
        <v>71124.210000000006</v>
      </c>
      <c r="V11" s="19">
        <f>'datos semanales'!AG11</f>
        <v>71088.06</v>
      </c>
      <c r="W11" s="19">
        <f>'datos semanales'!AH11</f>
        <v>69980.86</v>
      </c>
      <c r="X11" s="19">
        <f>'datos semanales'!AI11</f>
        <v>56531.360000000001</v>
      </c>
      <c r="Y11" s="19">
        <f>'datos semanales'!AJ11</f>
        <v>56966.86</v>
      </c>
      <c r="Z11" s="19">
        <f>'datos semanales'!AK11</f>
        <v>58573.39</v>
      </c>
      <c r="AA11" s="19">
        <f>'datos semanales'!AL11</f>
        <v>57843.62</v>
      </c>
      <c r="AB11" s="19">
        <f>'datos semanales'!AM11</f>
        <v>58396.75</v>
      </c>
      <c r="AC11" s="19">
        <f>'datos semanales'!AN11</f>
        <v>60908.49</v>
      </c>
      <c r="AD11" s="19">
        <f>'datos semanales'!AO11</f>
        <v>63694.84</v>
      </c>
      <c r="AE11" s="19">
        <f>'datos semanales'!AP11</f>
        <v>63931.33</v>
      </c>
      <c r="AF11" s="19">
        <f>'datos semanales'!AQ11</f>
        <v>19688.5</v>
      </c>
    </row>
    <row r="12" spans="1:32" hidden="1" outlineLevel="1">
      <c r="A12" s="5" t="str">
        <f>'datos semanales'!F12</f>
        <v>negocio pecuario</v>
      </c>
      <c r="B12" s="19">
        <f>'datos semanales'!M12</f>
        <v>0</v>
      </c>
      <c r="C12" s="19">
        <f>'datos semanales'!N12</f>
        <v>0</v>
      </c>
      <c r="D12" s="19">
        <f>'datos semanales'!O12</f>
        <v>2537872.38</v>
      </c>
      <c r="E12" s="19">
        <f>'datos semanales'!P12</f>
        <v>2537907.31</v>
      </c>
      <c r="F12" s="19">
        <f>'datos semanales'!Q12</f>
        <v>2237963.09</v>
      </c>
      <c r="G12" s="19">
        <f>'datos semanales'!R12</f>
        <v>2345438.58</v>
      </c>
      <c r="H12" s="19">
        <f>'datos semanales'!S12</f>
        <v>2245295.65</v>
      </c>
      <c r="I12" s="19">
        <f>'datos semanales'!T12</f>
        <v>2354029.08</v>
      </c>
      <c r="J12" s="19">
        <f>'datos semanales'!U12</f>
        <v>2361899.85</v>
      </c>
      <c r="K12" s="19">
        <f>'datos semanales'!V12</f>
        <v>2369615.7200000002</v>
      </c>
      <c r="L12" s="19">
        <f>'datos semanales'!W12</f>
        <v>2374566.81</v>
      </c>
      <c r="M12" s="19">
        <f>'datos semanales'!X12</f>
        <v>2379584.94</v>
      </c>
      <c r="N12" s="19">
        <f>'datos semanales'!Y12</f>
        <v>2379165.7799999998</v>
      </c>
      <c r="O12" s="19">
        <f>'datos semanales'!Z12</f>
        <v>2517548.62</v>
      </c>
      <c r="P12" s="19">
        <f>'datos semanales'!AA12</f>
        <v>2510914.94</v>
      </c>
      <c r="Q12" s="19">
        <f>'datos semanales'!AB12</f>
        <v>2496636.06</v>
      </c>
      <c r="R12" s="19">
        <f>'datos semanales'!AC12</f>
        <v>2496860.2200000002</v>
      </c>
      <c r="S12" s="19">
        <f>'datos semanales'!AD12</f>
        <v>2402148.23</v>
      </c>
      <c r="T12" s="19">
        <f>'datos semanales'!AE12</f>
        <v>2382803.2000000002</v>
      </c>
      <c r="U12" s="19">
        <f>'datos semanales'!AF12</f>
        <v>2355503.4900000002</v>
      </c>
      <c r="V12" s="19">
        <f>'datos semanales'!AG12</f>
        <v>2350057.86</v>
      </c>
      <c r="W12" s="19">
        <f>'datos semanales'!AH12</f>
        <v>2081990.86</v>
      </c>
      <c r="X12" s="19">
        <f>'datos semanales'!AI12</f>
        <v>2479936.54</v>
      </c>
      <c r="Y12" s="19">
        <f>'datos semanales'!AJ12</f>
        <v>2503133.58</v>
      </c>
      <c r="Z12" s="19">
        <f>'datos semanales'!AK12</f>
        <v>2549523.1800000002</v>
      </c>
      <c r="AA12" s="19">
        <f>'datos semanales'!AL12</f>
        <v>2549523.83</v>
      </c>
      <c r="AB12" s="19">
        <f>'datos semanales'!AM12</f>
        <v>2633185.08</v>
      </c>
      <c r="AC12" s="19">
        <f>'datos semanales'!AN12</f>
        <v>2626269.2999999998</v>
      </c>
      <c r="AD12" s="19">
        <f>'datos semanales'!AO12</f>
        <v>2586499.7999999998</v>
      </c>
      <c r="AE12" s="19">
        <f>'datos semanales'!AP12</f>
        <v>2260911.83</v>
      </c>
      <c r="AF12" s="19">
        <f>'datos semanales'!AQ12</f>
        <v>861693.8</v>
      </c>
    </row>
    <row r="13" spans="1:32" hidden="1" outlineLevel="1">
      <c r="A13" s="5" t="str">
        <f>'datos semanales'!F13</f>
        <v>Negocio Mascotas</v>
      </c>
      <c r="B13" s="19">
        <f>'datos semanales'!M13</f>
        <v>0</v>
      </c>
      <c r="C13" s="19">
        <f>'datos semanales'!N13</f>
        <v>0</v>
      </c>
      <c r="D13" s="19">
        <f>'datos semanales'!O13</f>
        <v>1204302.18</v>
      </c>
      <c r="E13" s="19">
        <f>'datos semanales'!P13</f>
        <v>1204302.18</v>
      </c>
      <c r="F13" s="19">
        <f>'datos semanales'!Q13</f>
        <v>1122913.68</v>
      </c>
      <c r="G13" s="19">
        <f>'datos semanales'!R13</f>
        <v>1140642.6000000001</v>
      </c>
      <c r="H13" s="19">
        <f>'datos semanales'!S13</f>
        <v>1140642.6000000001</v>
      </c>
      <c r="I13" s="19">
        <f>'datos semanales'!T13</f>
        <v>1140642.6000000001</v>
      </c>
      <c r="J13" s="19">
        <f>'datos semanales'!U13</f>
        <v>1152191.04</v>
      </c>
      <c r="K13" s="19">
        <f>'datos semanales'!V13</f>
        <v>1148679.53</v>
      </c>
      <c r="L13" s="19">
        <f>'datos semanales'!W13</f>
        <v>1145667.54</v>
      </c>
      <c r="M13" s="19">
        <f>'datos semanales'!X13</f>
        <v>1145667.54</v>
      </c>
      <c r="N13" s="19">
        <f>'datos semanales'!Y13</f>
        <v>1145667.54</v>
      </c>
      <c r="O13" s="19">
        <f>'datos semanales'!Z13</f>
        <v>1175982.6599999999</v>
      </c>
      <c r="P13" s="19">
        <f>'datos semanales'!AA13</f>
        <v>1176877.02</v>
      </c>
      <c r="Q13" s="19">
        <f>'datos semanales'!AB13</f>
        <v>1176877.02</v>
      </c>
      <c r="R13" s="19">
        <f>'datos semanales'!AC13</f>
        <v>1176877.02</v>
      </c>
      <c r="S13" s="19">
        <f>'datos semanales'!AD13</f>
        <v>1135464.42</v>
      </c>
      <c r="T13" s="19">
        <f>'datos semanales'!AE13</f>
        <v>1140457.8500000001</v>
      </c>
      <c r="U13" s="19">
        <f>'datos semanales'!AF13</f>
        <v>1143113.04</v>
      </c>
      <c r="V13" s="19">
        <f>'datos semanales'!AG13</f>
        <v>1143113.04</v>
      </c>
      <c r="W13" s="19">
        <f>'datos semanales'!AH13</f>
        <v>966569.59</v>
      </c>
      <c r="X13" s="19">
        <f>'datos semanales'!AI13</f>
        <v>1201628.46</v>
      </c>
      <c r="Y13" s="19">
        <f>'datos semanales'!AJ13</f>
        <v>1197596.3400000001</v>
      </c>
      <c r="Z13" s="19">
        <f>'datos semanales'!AK13</f>
        <v>1197596.3400000001</v>
      </c>
      <c r="AA13" s="19">
        <f>'datos semanales'!AL13</f>
        <v>1197596.3400000001</v>
      </c>
      <c r="AB13" s="19">
        <f>'datos semanales'!AM13</f>
        <v>1185453.68</v>
      </c>
      <c r="AC13" s="19">
        <f>'datos semanales'!AN13</f>
        <v>1181140.08</v>
      </c>
      <c r="AD13" s="19">
        <f>'datos semanales'!AO13</f>
        <v>1181140.08</v>
      </c>
      <c r="AE13" s="19">
        <f>'datos semanales'!AP13</f>
        <v>984283.4</v>
      </c>
      <c r="AF13" s="19">
        <f>'datos semanales'!AQ13</f>
        <v>393713.36</v>
      </c>
    </row>
    <row r="14" spans="1:32" hidden="1" outlineLevel="1">
      <c r="A14" s="5" t="str">
        <f>'datos semanales'!F14</f>
        <v>Negocio Carnes Listas y Elaborados</v>
      </c>
      <c r="B14" s="19">
        <f>'datos semanales'!M14</f>
        <v>0</v>
      </c>
      <c r="C14" s="19">
        <f>'datos semanales'!N14</f>
        <v>0</v>
      </c>
      <c r="D14" s="19">
        <f>'datos semanales'!O14</f>
        <v>2157219.58</v>
      </c>
      <c r="E14" s="19">
        <f>'datos semanales'!P14</f>
        <v>2158021.0299999998</v>
      </c>
      <c r="F14" s="19">
        <f>'datos semanales'!Q14</f>
        <v>2160410.39</v>
      </c>
      <c r="G14" s="19">
        <f>'datos semanales'!R14</f>
        <v>2170592.4500000002</v>
      </c>
      <c r="H14" s="19">
        <f>'datos semanales'!S14</f>
        <v>2173153.84</v>
      </c>
      <c r="I14" s="19">
        <f>'datos semanales'!T14</f>
        <v>2171597.36</v>
      </c>
      <c r="J14" s="19">
        <f>'datos semanales'!U14</f>
        <v>2159834.25</v>
      </c>
      <c r="K14" s="19">
        <f>'datos semanales'!V14</f>
        <v>2151146.85</v>
      </c>
      <c r="L14" s="19">
        <f>'datos semanales'!W14</f>
        <v>2125116.16</v>
      </c>
      <c r="M14" s="19">
        <f>'datos semanales'!X14</f>
        <v>2100362.94</v>
      </c>
      <c r="N14" s="19">
        <f>'datos semanales'!Y14</f>
        <v>2107514.17</v>
      </c>
      <c r="O14" s="19">
        <f>'datos semanales'!Z14</f>
        <v>2118112.9300000002</v>
      </c>
      <c r="P14" s="19">
        <f>'datos semanales'!AA14</f>
        <v>2150858.8199999998</v>
      </c>
      <c r="Q14" s="19">
        <f>'datos semanales'!AB14</f>
        <v>2206460.14</v>
      </c>
      <c r="R14" s="19">
        <f>'datos semanales'!AC14</f>
        <v>2229069.17</v>
      </c>
      <c r="S14" s="19">
        <f>'datos semanales'!AD14</f>
        <v>2233495.3199999998</v>
      </c>
      <c r="T14" s="19">
        <f>'datos semanales'!AE14</f>
        <v>2232941.7599999998</v>
      </c>
      <c r="U14" s="19">
        <f>'datos semanales'!AF14</f>
        <v>2227284.0299999998</v>
      </c>
      <c r="V14" s="19">
        <f>'datos semanales'!AG14</f>
        <v>2248685.58</v>
      </c>
      <c r="W14" s="19">
        <f>'datos semanales'!AH14</f>
        <v>2249600.2999999998</v>
      </c>
      <c r="X14" s="19">
        <f>'datos semanales'!AI14</f>
        <v>2210487.17</v>
      </c>
      <c r="Y14" s="19">
        <f>'datos semanales'!AJ14</f>
        <v>2202541.61</v>
      </c>
      <c r="Z14" s="19">
        <f>'datos semanales'!AK14</f>
        <v>2031930.02</v>
      </c>
      <c r="AA14" s="19">
        <f>'datos semanales'!AL14</f>
        <v>2177157.9300000002</v>
      </c>
      <c r="AB14" s="19">
        <f>'datos semanales'!AM14</f>
        <v>2188157.65</v>
      </c>
      <c r="AC14" s="19">
        <f>'datos semanales'!AN14</f>
        <v>2046673.54</v>
      </c>
      <c r="AD14" s="19">
        <f>'datos semanales'!AO14</f>
        <v>2200593.2599999998</v>
      </c>
      <c r="AE14" s="19">
        <f>'datos semanales'!AP14</f>
        <v>2196124.54</v>
      </c>
      <c r="AF14" s="19">
        <f>'datos semanales'!AQ14</f>
        <v>564413.52</v>
      </c>
    </row>
    <row r="15" spans="1:32" hidden="1" outlineLevel="1">
      <c r="A15" s="5" t="str">
        <f>'datos semanales'!F15</f>
        <v>Negocio Corporativo</v>
      </c>
      <c r="B15" s="19">
        <f>'datos semanales'!M15</f>
        <v>0</v>
      </c>
      <c r="C15" s="19">
        <f>'datos semanales'!N15</f>
        <v>0</v>
      </c>
      <c r="D15" s="19">
        <f>'datos semanales'!O15</f>
        <v>18984.599999999999</v>
      </c>
      <c r="E15" s="19">
        <f>'datos semanales'!P15</f>
        <v>18843.490000000002</v>
      </c>
      <c r="F15" s="19">
        <f>'datos semanales'!Q15</f>
        <v>19495.669999999998</v>
      </c>
      <c r="G15" s="19">
        <f>'datos semanales'!R15</f>
        <v>21284.959999999999</v>
      </c>
      <c r="H15" s="19">
        <f>'datos semanales'!S15</f>
        <v>20087.34</v>
      </c>
      <c r="I15" s="19">
        <f>'datos semanales'!T15</f>
        <v>19473.61</v>
      </c>
      <c r="J15" s="19">
        <f>'datos semanales'!U15</f>
        <v>19042.849999999999</v>
      </c>
      <c r="K15" s="19">
        <f>'datos semanales'!V15</f>
        <v>16393.7</v>
      </c>
      <c r="L15" s="19">
        <f>'datos semanales'!W15</f>
        <v>16097.25</v>
      </c>
      <c r="M15" s="19">
        <f>'datos semanales'!X15</f>
        <v>18934.68</v>
      </c>
      <c r="N15" s="19">
        <f>'datos semanales'!Y15</f>
        <v>18944.099999999999</v>
      </c>
      <c r="O15" s="19">
        <f>'datos semanales'!Z15</f>
        <v>19070.98</v>
      </c>
      <c r="P15" s="19">
        <f>'datos semanales'!AA15</f>
        <v>19546.439999999999</v>
      </c>
      <c r="Q15" s="19">
        <f>'datos semanales'!AB15</f>
        <v>19289.66</v>
      </c>
      <c r="R15" s="19">
        <f>'datos semanales'!AC15</f>
        <v>19146.11</v>
      </c>
      <c r="S15" s="19">
        <f>'datos semanales'!AD15</f>
        <v>19195.650000000001</v>
      </c>
      <c r="T15" s="19">
        <f>'datos semanales'!AE15</f>
        <v>18796.72</v>
      </c>
      <c r="U15" s="19">
        <f>'datos semanales'!AF15</f>
        <v>18594.599999999999</v>
      </c>
      <c r="V15" s="19">
        <f>'datos semanales'!AG15</f>
        <v>18425.52</v>
      </c>
      <c r="W15" s="19">
        <f>'datos semanales'!AH15</f>
        <v>18414.66</v>
      </c>
      <c r="X15" s="19">
        <f>'datos semanales'!AI15</f>
        <v>18190.349999999999</v>
      </c>
      <c r="Y15" s="19">
        <f>'datos semanales'!AJ15</f>
        <v>18752.53</v>
      </c>
      <c r="Z15" s="19">
        <f>'datos semanales'!AK15</f>
        <v>16272.09</v>
      </c>
      <c r="AA15" s="19">
        <f>'datos semanales'!AL15</f>
        <v>19031.47</v>
      </c>
      <c r="AB15" s="19">
        <f>'datos semanales'!AM15</f>
        <v>19239.11</v>
      </c>
      <c r="AC15" s="19">
        <f>'datos semanales'!AN15</f>
        <v>19789.64</v>
      </c>
      <c r="AD15" s="19">
        <f>'datos semanales'!AO15</f>
        <v>18749</v>
      </c>
      <c r="AE15" s="19">
        <f>'datos semanales'!AP15</f>
        <v>18227.98</v>
      </c>
      <c r="AF15" s="19">
        <f>'datos semanales'!AQ15</f>
        <v>5703.95</v>
      </c>
    </row>
    <row r="16" spans="1:32" hidden="1" outlineLevel="1">
      <c r="A16" s="5" t="str">
        <f>'datos semanales'!F16</f>
        <v>Cobranza Carnicos</v>
      </c>
      <c r="B16" s="19">
        <f>'datos semanales'!M16</f>
        <v>0</v>
      </c>
      <c r="C16" s="19">
        <f>'datos semanales'!N16</f>
        <v>0</v>
      </c>
      <c r="D16" s="19">
        <f>'datos semanales'!O16</f>
        <v>0</v>
      </c>
      <c r="E16" s="19">
        <f>'datos semanales'!P16</f>
        <v>0</v>
      </c>
      <c r="F16" s="19">
        <f>'datos semanales'!Q16</f>
        <v>0</v>
      </c>
      <c r="G16" s="19">
        <f>'datos semanales'!R16</f>
        <v>0</v>
      </c>
      <c r="H16" s="19">
        <f>'datos semanales'!S16</f>
        <v>0</v>
      </c>
      <c r="I16" s="19">
        <f>'datos semanales'!T16</f>
        <v>0</v>
      </c>
      <c r="J16" s="19">
        <f>'datos semanales'!U16</f>
        <v>0</v>
      </c>
      <c r="K16" s="19">
        <f>'datos semanales'!V16</f>
        <v>0</v>
      </c>
      <c r="L16" s="19">
        <f>'datos semanales'!W16</f>
        <v>0</v>
      </c>
      <c r="M16" s="19">
        <f>'datos semanales'!X16</f>
        <v>0</v>
      </c>
      <c r="N16" s="19">
        <f>'datos semanales'!Y16</f>
        <v>0</v>
      </c>
      <c r="O16" s="19">
        <f>'datos semanales'!Z16</f>
        <v>0</v>
      </c>
      <c r="P16" s="19">
        <f>'datos semanales'!AA16</f>
        <v>0</v>
      </c>
      <c r="Q16" s="19">
        <f>'datos semanales'!AB16</f>
        <v>0</v>
      </c>
      <c r="R16" s="19">
        <f>'datos semanales'!AC16</f>
        <v>0</v>
      </c>
      <c r="S16" s="19">
        <f>'datos semanales'!AD16</f>
        <v>0</v>
      </c>
      <c r="T16" s="19">
        <f>'datos semanales'!AE16</f>
        <v>0</v>
      </c>
      <c r="U16" s="19">
        <f>'datos semanales'!AF16</f>
        <v>0</v>
      </c>
      <c r="V16" s="19">
        <f>'datos semanales'!AG16</f>
        <v>0</v>
      </c>
      <c r="W16" s="19">
        <f>'datos semanales'!AH16</f>
        <v>0</v>
      </c>
      <c r="X16" s="19">
        <f>'datos semanales'!AI16</f>
        <v>0</v>
      </c>
      <c r="Y16" s="19">
        <f>'datos semanales'!AJ16</f>
        <v>0</v>
      </c>
      <c r="Z16" s="19">
        <f>'datos semanales'!AK16</f>
        <v>0</v>
      </c>
      <c r="AA16" s="19">
        <f>'datos semanales'!AL16</f>
        <v>0</v>
      </c>
      <c r="AB16" s="19">
        <f>'datos semanales'!AM16</f>
        <v>0</v>
      </c>
      <c r="AC16" s="19">
        <f>'datos semanales'!AN16</f>
        <v>0</v>
      </c>
      <c r="AD16" s="19">
        <f>'datos semanales'!AO16</f>
        <v>0</v>
      </c>
      <c r="AE16" s="19">
        <f>'datos semanales'!AP16</f>
        <v>0</v>
      </c>
      <c r="AF16" s="19">
        <f>'datos semanales'!AQ16</f>
        <v>0</v>
      </c>
    </row>
    <row r="17" spans="1:32" hidden="1" outlineLevel="1">
      <c r="A17" s="5" t="str">
        <f>'datos semanales'!F17</f>
        <v>Cobranza Nutricion Animal</v>
      </c>
      <c r="B17" s="19">
        <f>'datos semanales'!M17</f>
        <v>0</v>
      </c>
      <c r="C17" s="19">
        <f>'datos semanales'!N17</f>
        <v>0</v>
      </c>
      <c r="D17" s="19">
        <f>'datos semanales'!O17</f>
        <v>0</v>
      </c>
      <c r="E17" s="19">
        <f>'datos semanales'!P17</f>
        <v>0</v>
      </c>
      <c r="F17" s="19">
        <f>'datos semanales'!Q17</f>
        <v>0</v>
      </c>
      <c r="G17" s="19">
        <f>'datos semanales'!R17</f>
        <v>0</v>
      </c>
      <c r="H17" s="19">
        <f>'datos semanales'!S17</f>
        <v>0</v>
      </c>
      <c r="I17" s="19">
        <f>'datos semanales'!T17</f>
        <v>0</v>
      </c>
      <c r="J17" s="19">
        <f>'datos semanales'!U17</f>
        <v>0</v>
      </c>
      <c r="K17" s="19">
        <f>'datos semanales'!V17</f>
        <v>0</v>
      </c>
      <c r="L17" s="19">
        <f>'datos semanales'!W17</f>
        <v>0</v>
      </c>
      <c r="M17" s="19">
        <f>'datos semanales'!X17</f>
        <v>0</v>
      </c>
      <c r="N17" s="19">
        <f>'datos semanales'!Y17</f>
        <v>0</v>
      </c>
      <c r="O17" s="19">
        <f>'datos semanales'!Z17</f>
        <v>0</v>
      </c>
      <c r="P17" s="19">
        <f>'datos semanales'!AA17</f>
        <v>0</v>
      </c>
      <c r="Q17" s="19">
        <f>'datos semanales'!AB17</f>
        <v>0</v>
      </c>
      <c r="R17" s="19">
        <f>'datos semanales'!AC17</f>
        <v>0</v>
      </c>
      <c r="S17" s="19">
        <f>'datos semanales'!AD17</f>
        <v>0</v>
      </c>
      <c r="T17" s="19">
        <f>'datos semanales'!AE17</f>
        <v>0</v>
      </c>
      <c r="U17" s="19">
        <f>'datos semanales'!AF17</f>
        <v>0</v>
      </c>
      <c r="V17" s="19">
        <f>'datos semanales'!AG17</f>
        <v>0</v>
      </c>
      <c r="W17" s="19">
        <f>'datos semanales'!AH17</f>
        <v>0</v>
      </c>
      <c r="X17" s="19">
        <f>'datos semanales'!AI17</f>
        <v>0</v>
      </c>
      <c r="Y17" s="19">
        <f>'datos semanales'!AJ17</f>
        <v>0</v>
      </c>
      <c r="Z17" s="19">
        <f>'datos semanales'!AK17</f>
        <v>0</v>
      </c>
      <c r="AA17" s="19">
        <f>'datos semanales'!AL17</f>
        <v>0</v>
      </c>
      <c r="AB17" s="19">
        <f>'datos semanales'!AM17</f>
        <v>0</v>
      </c>
      <c r="AC17" s="19">
        <f>'datos semanales'!AN17</f>
        <v>0</v>
      </c>
      <c r="AD17" s="19">
        <f>'datos semanales'!AO17</f>
        <v>0</v>
      </c>
      <c r="AE17" s="19">
        <f>'datos semanales'!AP17</f>
        <v>0</v>
      </c>
      <c r="AF17" s="19">
        <f>'datos semanales'!AQ17</f>
        <v>0</v>
      </c>
    </row>
    <row r="18" spans="1:32" hidden="1" outlineLevel="1">
      <c r="A18" s="5" t="str">
        <f>'datos semanales'!F18</f>
        <v>Cobranza INAEXPO</v>
      </c>
      <c r="B18" s="19">
        <f>'datos semanales'!M18</f>
        <v>0</v>
      </c>
      <c r="C18" s="19">
        <f>'datos semanales'!N18</f>
        <v>0</v>
      </c>
      <c r="D18" s="19">
        <f>'datos semanales'!O18</f>
        <v>0</v>
      </c>
      <c r="E18" s="19">
        <f>'datos semanales'!P18</f>
        <v>0</v>
      </c>
      <c r="F18" s="19">
        <f>'datos semanales'!Q18</f>
        <v>0</v>
      </c>
      <c r="G18" s="19">
        <f>'datos semanales'!R18</f>
        <v>0</v>
      </c>
      <c r="H18" s="19">
        <f>'datos semanales'!S18</f>
        <v>0</v>
      </c>
      <c r="I18" s="19">
        <f>'datos semanales'!T18</f>
        <v>0</v>
      </c>
      <c r="J18" s="19">
        <f>'datos semanales'!U18</f>
        <v>0</v>
      </c>
      <c r="K18" s="19">
        <f>'datos semanales'!V18</f>
        <v>0</v>
      </c>
      <c r="L18" s="19">
        <f>'datos semanales'!W18</f>
        <v>0</v>
      </c>
      <c r="M18" s="19">
        <f>'datos semanales'!X18</f>
        <v>0</v>
      </c>
      <c r="N18" s="19">
        <f>'datos semanales'!Y18</f>
        <v>0</v>
      </c>
      <c r="O18" s="19">
        <f>'datos semanales'!Z18</f>
        <v>0</v>
      </c>
      <c r="P18" s="19">
        <f>'datos semanales'!AA18</f>
        <v>0</v>
      </c>
      <c r="Q18" s="19">
        <f>'datos semanales'!AB18</f>
        <v>0</v>
      </c>
      <c r="R18" s="19">
        <f>'datos semanales'!AC18</f>
        <v>0</v>
      </c>
      <c r="S18" s="19">
        <f>'datos semanales'!AD18</f>
        <v>0</v>
      </c>
      <c r="T18" s="19">
        <f>'datos semanales'!AE18</f>
        <v>0</v>
      </c>
      <c r="U18" s="19">
        <f>'datos semanales'!AF18</f>
        <v>0</v>
      </c>
      <c r="V18" s="19">
        <f>'datos semanales'!AG18</f>
        <v>0</v>
      </c>
      <c r="W18" s="19">
        <f>'datos semanales'!AH18</f>
        <v>0</v>
      </c>
      <c r="X18" s="19">
        <f>'datos semanales'!AI18</f>
        <v>0</v>
      </c>
      <c r="Y18" s="19">
        <f>'datos semanales'!AJ18</f>
        <v>0</v>
      </c>
      <c r="Z18" s="19">
        <f>'datos semanales'!AK18</f>
        <v>0</v>
      </c>
      <c r="AA18" s="19">
        <f>'datos semanales'!AL18</f>
        <v>0</v>
      </c>
      <c r="AB18" s="19">
        <f>'datos semanales'!AM18</f>
        <v>0</v>
      </c>
      <c r="AC18" s="19">
        <f>'datos semanales'!AN18</f>
        <v>0</v>
      </c>
      <c r="AD18" s="19">
        <f>'datos semanales'!AO18</f>
        <v>0</v>
      </c>
      <c r="AE18" s="19">
        <f>'datos semanales'!AP18</f>
        <v>0</v>
      </c>
      <c r="AF18" s="19">
        <f>'datos semanales'!AQ18</f>
        <v>0</v>
      </c>
    </row>
    <row r="19" spans="1:32" hidden="1" outlineLevel="1">
      <c r="A19" s="5" t="str">
        <f>'datos semanales'!F19</f>
        <v>Cobranza INCA</v>
      </c>
      <c r="B19" s="19">
        <f>'datos semanales'!M19</f>
        <v>0</v>
      </c>
      <c r="C19" s="19">
        <f>'datos semanales'!N19</f>
        <v>0</v>
      </c>
      <c r="D19" s="19">
        <f>'datos semanales'!O19</f>
        <v>0</v>
      </c>
      <c r="E19" s="19">
        <f>'datos semanales'!P19</f>
        <v>0</v>
      </c>
      <c r="F19" s="19">
        <f>'datos semanales'!Q19</f>
        <v>0</v>
      </c>
      <c r="G19" s="19">
        <f>'datos semanales'!R19</f>
        <v>0</v>
      </c>
      <c r="H19" s="19">
        <f>'datos semanales'!S19</f>
        <v>0</v>
      </c>
      <c r="I19" s="19">
        <f>'datos semanales'!T19</f>
        <v>0</v>
      </c>
      <c r="J19" s="19">
        <f>'datos semanales'!U19</f>
        <v>0</v>
      </c>
      <c r="K19" s="19">
        <f>'datos semanales'!V19</f>
        <v>0</v>
      </c>
      <c r="L19" s="19">
        <f>'datos semanales'!W19</f>
        <v>0</v>
      </c>
      <c r="M19" s="19">
        <f>'datos semanales'!X19</f>
        <v>0</v>
      </c>
      <c r="N19" s="19">
        <f>'datos semanales'!Y19</f>
        <v>0</v>
      </c>
      <c r="O19" s="19">
        <f>'datos semanales'!Z19</f>
        <v>0</v>
      </c>
      <c r="P19" s="19">
        <f>'datos semanales'!AA19</f>
        <v>0</v>
      </c>
      <c r="Q19" s="19">
        <f>'datos semanales'!AB19</f>
        <v>0</v>
      </c>
      <c r="R19" s="19">
        <f>'datos semanales'!AC19</f>
        <v>0</v>
      </c>
      <c r="S19" s="19">
        <f>'datos semanales'!AD19</f>
        <v>0</v>
      </c>
      <c r="T19" s="19">
        <f>'datos semanales'!AE19</f>
        <v>0</v>
      </c>
      <c r="U19" s="19">
        <f>'datos semanales'!AF19</f>
        <v>0</v>
      </c>
      <c r="V19" s="19">
        <f>'datos semanales'!AG19</f>
        <v>0</v>
      </c>
      <c r="W19" s="19">
        <f>'datos semanales'!AH19</f>
        <v>0</v>
      </c>
      <c r="X19" s="19">
        <f>'datos semanales'!AI19</f>
        <v>0</v>
      </c>
      <c r="Y19" s="19">
        <f>'datos semanales'!AJ19</f>
        <v>0</v>
      </c>
      <c r="Z19" s="19">
        <f>'datos semanales'!AK19</f>
        <v>0</v>
      </c>
      <c r="AA19" s="19">
        <f>'datos semanales'!AL19</f>
        <v>0</v>
      </c>
      <c r="AB19" s="19">
        <f>'datos semanales'!AM19</f>
        <v>0</v>
      </c>
      <c r="AC19" s="19">
        <f>'datos semanales'!AN19</f>
        <v>0</v>
      </c>
      <c r="AD19" s="19">
        <f>'datos semanales'!AO19</f>
        <v>0</v>
      </c>
      <c r="AE19" s="19">
        <f>'datos semanales'!AP19</f>
        <v>0</v>
      </c>
      <c r="AF19" s="19">
        <f>'datos semanales'!AQ19</f>
        <v>0</v>
      </c>
    </row>
    <row r="20" spans="1:32" hidden="1" outlineLevel="1">
      <c r="A20" s="5" t="str">
        <f>'datos semanales'!F20</f>
        <v>Ingresos Funacion San Luis</v>
      </c>
      <c r="B20" s="19">
        <f>'datos semanales'!M20</f>
        <v>0</v>
      </c>
      <c r="C20" s="19">
        <f>'datos semanales'!N20</f>
        <v>0</v>
      </c>
      <c r="D20" s="19">
        <f>'datos semanales'!O20</f>
        <v>0</v>
      </c>
      <c r="E20" s="19">
        <f>'datos semanales'!P20</f>
        <v>0</v>
      </c>
      <c r="F20" s="19">
        <f>'datos semanales'!Q20</f>
        <v>0</v>
      </c>
      <c r="G20" s="19">
        <f>'datos semanales'!R20</f>
        <v>0</v>
      </c>
      <c r="H20" s="19">
        <f>'datos semanales'!S20</f>
        <v>0</v>
      </c>
      <c r="I20" s="19">
        <f>'datos semanales'!T20</f>
        <v>0</v>
      </c>
      <c r="J20" s="19">
        <f>'datos semanales'!U20</f>
        <v>0</v>
      </c>
      <c r="K20" s="19">
        <f>'datos semanales'!V20</f>
        <v>0</v>
      </c>
      <c r="L20" s="19">
        <f>'datos semanales'!W20</f>
        <v>0</v>
      </c>
      <c r="M20" s="19">
        <f>'datos semanales'!X20</f>
        <v>0</v>
      </c>
      <c r="N20" s="19">
        <f>'datos semanales'!Y20</f>
        <v>0</v>
      </c>
      <c r="O20" s="19">
        <f>'datos semanales'!Z20</f>
        <v>0</v>
      </c>
      <c r="P20" s="19">
        <f>'datos semanales'!AA20</f>
        <v>0</v>
      </c>
      <c r="Q20" s="19">
        <f>'datos semanales'!AB20</f>
        <v>0</v>
      </c>
      <c r="R20" s="19">
        <f>'datos semanales'!AC20</f>
        <v>0</v>
      </c>
      <c r="S20" s="19">
        <f>'datos semanales'!AD20</f>
        <v>0</v>
      </c>
      <c r="T20" s="19">
        <f>'datos semanales'!AE20</f>
        <v>0</v>
      </c>
      <c r="U20" s="19">
        <f>'datos semanales'!AF20</f>
        <v>0</v>
      </c>
      <c r="V20" s="19">
        <f>'datos semanales'!AG20</f>
        <v>0</v>
      </c>
      <c r="W20" s="19">
        <f>'datos semanales'!AH20</f>
        <v>0</v>
      </c>
      <c r="X20" s="19">
        <f>'datos semanales'!AI20</f>
        <v>0</v>
      </c>
      <c r="Y20" s="19">
        <f>'datos semanales'!AJ20</f>
        <v>0</v>
      </c>
      <c r="Z20" s="19">
        <f>'datos semanales'!AK20</f>
        <v>0</v>
      </c>
      <c r="AA20" s="19">
        <f>'datos semanales'!AL20</f>
        <v>0</v>
      </c>
      <c r="AB20" s="19">
        <f>'datos semanales'!AM20</f>
        <v>0</v>
      </c>
      <c r="AC20" s="19">
        <f>'datos semanales'!AN20</f>
        <v>0</v>
      </c>
      <c r="AD20" s="19">
        <f>'datos semanales'!AO20</f>
        <v>0</v>
      </c>
      <c r="AE20" s="19">
        <f>'datos semanales'!AP20</f>
        <v>0</v>
      </c>
      <c r="AF20" s="19">
        <f>'datos semanales'!AQ20</f>
        <v>0</v>
      </c>
    </row>
    <row r="21" spans="1:32" hidden="1" outlineLevel="1">
      <c r="A21" s="5" t="str">
        <f>'datos semanales'!F21</f>
        <v>Ingresos PRONASER</v>
      </c>
      <c r="B21" s="19">
        <f>'datos semanales'!M21</f>
        <v>0</v>
      </c>
      <c r="C21" s="19">
        <f>'datos semanales'!N21</f>
        <v>0</v>
      </c>
      <c r="D21" s="19">
        <f>'datos semanales'!O21</f>
        <v>0</v>
      </c>
      <c r="E21" s="19">
        <f>'datos semanales'!P21</f>
        <v>0</v>
      </c>
      <c r="F21" s="19">
        <f>'datos semanales'!Q21</f>
        <v>0</v>
      </c>
      <c r="G21" s="19">
        <f>'datos semanales'!R21</f>
        <v>0</v>
      </c>
      <c r="H21" s="19">
        <f>'datos semanales'!S21</f>
        <v>0</v>
      </c>
      <c r="I21" s="19">
        <f>'datos semanales'!T21</f>
        <v>0</v>
      </c>
      <c r="J21" s="19">
        <f>'datos semanales'!U21</f>
        <v>0</v>
      </c>
      <c r="K21" s="19">
        <f>'datos semanales'!V21</f>
        <v>0</v>
      </c>
      <c r="L21" s="19">
        <f>'datos semanales'!W21</f>
        <v>0</v>
      </c>
      <c r="M21" s="19">
        <f>'datos semanales'!X21</f>
        <v>0</v>
      </c>
      <c r="N21" s="19">
        <f>'datos semanales'!Y21</f>
        <v>0</v>
      </c>
      <c r="O21" s="19">
        <f>'datos semanales'!Z21</f>
        <v>0</v>
      </c>
      <c r="P21" s="19">
        <f>'datos semanales'!AA21</f>
        <v>0</v>
      </c>
      <c r="Q21" s="19">
        <f>'datos semanales'!AB21</f>
        <v>0</v>
      </c>
      <c r="R21" s="19">
        <f>'datos semanales'!AC21</f>
        <v>0</v>
      </c>
      <c r="S21" s="19">
        <f>'datos semanales'!AD21</f>
        <v>0</v>
      </c>
      <c r="T21" s="19">
        <f>'datos semanales'!AE21</f>
        <v>0</v>
      </c>
      <c r="U21" s="19">
        <f>'datos semanales'!AF21</f>
        <v>0</v>
      </c>
      <c r="V21" s="19">
        <f>'datos semanales'!AG21</f>
        <v>0</v>
      </c>
      <c r="W21" s="19">
        <f>'datos semanales'!AH21</f>
        <v>0</v>
      </c>
      <c r="X21" s="19">
        <f>'datos semanales'!AI21</f>
        <v>0</v>
      </c>
      <c r="Y21" s="19">
        <f>'datos semanales'!AJ21</f>
        <v>0</v>
      </c>
      <c r="Z21" s="19">
        <f>'datos semanales'!AK21</f>
        <v>0</v>
      </c>
      <c r="AA21" s="19">
        <f>'datos semanales'!AL21</f>
        <v>0</v>
      </c>
      <c r="AB21" s="19">
        <f>'datos semanales'!AM21</f>
        <v>0</v>
      </c>
      <c r="AC21" s="19">
        <f>'datos semanales'!AN21</f>
        <v>0</v>
      </c>
      <c r="AD21" s="19">
        <f>'datos semanales'!AO21</f>
        <v>0</v>
      </c>
      <c r="AE21" s="19">
        <f>'datos semanales'!AP21</f>
        <v>0</v>
      </c>
      <c r="AF21" s="19">
        <f>'datos semanales'!AQ21</f>
        <v>0</v>
      </c>
    </row>
    <row r="22" spans="1:32" hidden="1" outlineLevel="1">
      <c r="A22" s="5" t="str">
        <f>'datos semanales'!F22</f>
        <v>Ingreso PRODUASTRO</v>
      </c>
      <c r="B22" s="19">
        <f>'datos semanales'!M22</f>
        <v>0</v>
      </c>
      <c r="C22" s="19">
        <f>'datos semanales'!N22</f>
        <v>0</v>
      </c>
      <c r="D22" s="19">
        <f>'datos semanales'!O22</f>
        <v>0</v>
      </c>
      <c r="E22" s="19">
        <f>'datos semanales'!P22</f>
        <v>0</v>
      </c>
      <c r="F22" s="19">
        <f>'datos semanales'!Q22</f>
        <v>0</v>
      </c>
      <c r="G22" s="19">
        <f>'datos semanales'!R22</f>
        <v>0</v>
      </c>
      <c r="H22" s="19">
        <f>'datos semanales'!S22</f>
        <v>0</v>
      </c>
      <c r="I22" s="19">
        <f>'datos semanales'!T22</f>
        <v>0</v>
      </c>
      <c r="J22" s="19">
        <f>'datos semanales'!U22</f>
        <v>0</v>
      </c>
      <c r="K22" s="19">
        <f>'datos semanales'!V22</f>
        <v>0</v>
      </c>
      <c r="L22" s="19">
        <f>'datos semanales'!W22</f>
        <v>0</v>
      </c>
      <c r="M22" s="19">
        <f>'datos semanales'!X22</f>
        <v>0</v>
      </c>
      <c r="N22" s="19">
        <f>'datos semanales'!Y22</f>
        <v>0</v>
      </c>
      <c r="O22" s="19">
        <f>'datos semanales'!Z22</f>
        <v>0</v>
      </c>
      <c r="P22" s="19">
        <f>'datos semanales'!AA22</f>
        <v>0</v>
      </c>
      <c r="Q22" s="19">
        <f>'datos semanales'!AB22</f>
        <v>0</v>
      </c>
      <c r="R22" s="19">
        <f>'datos semanales'!AC22</f>
        <v>0</v>
      </c>
      <c r="S22" s="19">
        <f>'datos semanales'!AD22</f>
        <v>0</v>
      </c>
      <c r="T22" s="19">
        <f>'datos semanales'!AE22</f>
        <v>0</v>
      </c>
      <c r="U22" s="19">
        <f>'datos semanales'!AF22</f>
        <v>0</v>
      </c>
      <c r="V22" s="19">
        <f>'datos semanales'!AG22</f>
        <v>0</v>
      </c>
      <c r="W22" s="19">
        <f>'datos semanales'!AH22</f>
        <v>0</v>
      </c>
      <c r="X22" s="19">
        <f>'datos semanales'!AI22</f>
        <v>0</v>
      </c>
      <c r="Y22" s="19">
        <f>'datos semanales'!AJ22</f>
        <v>0</v>
      </c>
      <c r="Z22" s="19">
        <f>'datos semanales'!AK22</f>
        <v>0</v>
      </c>
      <c r="AA22" s="19">
        <f>'datos semanales'!AL22</f>
        <v>0</v>
      </c>
      <c r="AB22" s="19">
        <f>'datos semanales'!AM22</f>
        <v>0</v>
      </c>
      <c r="AC22" s="19">
        <f>'datos semanales'!AN22</f>
        <v>0</v>
      </c>
      <c r="AD22" s="19">
        <f>'datos semanales'!AO22</f>
        <v>0</v>
      </c>
      <c r="AE22" s="19">
        <f>'datos semanales'!AP22</f>
        <v>0</v>
      </c>
      <c r="AF22" s="19">
        <f>'datos semanales'!AQ22</f>
        <v>0</v>
      </c>
    </row>
    <row r="23" spans="1:32" hidden="1" outlineLevel="1">
      <c r="A23" s="5" t="str">
        <f>'datos semanales'!F23</f>
        <v>Ingresos PRONACA COLOMBIA</v>
      </c>
      <c r="B23" s="19">
        <f>'datos semanales'!M23</f>
        <v>0</v>
      </c>
      <c r="C23" s="19">
        <f>'datos semanales'!N23</f>
        <v>0</v>
      </c>
      <c r="D23" s="19">
        <f>'datos semanales'!O23</f>
        <v>0</v>
      </c>
      <c r="E23" s="19">
        <f>'datos semanales'!P23</f>
        <v>0</v>
      </c>
      <c r="F23" s="19">
        <f>'datos semanales'!Q23</f>
        <v>0</v>
      </c>
      <c r="G23" s="19">
        <f>'datos semanales'!R23</f>
        <v>0</v>
      </c>
      <c r="H23" s="19">
        <f>'datos semanales'!S23</f>
        <v>0</v>
      </c>
      <c r="I23" s="19">
        <f>'datos semanales'!T23</f>
        <v>0</v>
      </c>
      <c r="J23" s="19">
        <f>'datos semanales'!U23</f>
        <v>0</v>
      </c>
      <c r="K23" s="19">
        <f>'datos semanales'!V23</f>
        <v>0</v>
      </c>
      <c r="L23" s="19">
        <f>'datos semanales'!W23</f>
        <v>0</v>
      </c>
      <c r="M23" s="19">
        <f>'datos semanales'!X23</f>
        <v>0</v>
      </c>
      <c r="N23" s="19">
        <f>'datos semanales'!Y23</f>
        <v>0</v>
      </c>
      <c r="O23" s="19">
        <f>'datos semanales'!Z23</f>
        <v>0</v>
      </c>
      <c r="P23" s="19">
        <f>'datos semanales'!AA23</f>
        <v>0</v>
      </c>
      <c r="Q23" s="19">
        <f>'datos semanales'!AB23</f>
        <v>0</v>
      </c>
      <c r="R23" s="19">
        <f>'datos semanales'!AC23</f>
        <v>0</v>
      </c>
      <c r="S23" s="19">
        <f>'datos semanales'!AD23</f>
        <v>0</v>
      </c>
      <c r="T23" s="19">
        <f>'datos semanales'!AE23</f>
        <v>0</v>
      </c>
      <c r="U23" s="19">
        <f>'datos semanales'!AF23</f>
        <v>0</v>
      </c>
      <c r="V23" s="19">
        <f>'datos semanales'!AG23</f>
        <v>0</v>
      </c>
      <c r="W23" s="19">
        <f>'datos semanales'!AH23</f>
        <v>0</v>
      </c>
      <c r="X23" s="19">
        <f>'datos semanales'!AI23</f>
        <v>0</v>
      </c>
      <c r="Y23" s="19">
        <f>'datos semanales'!AJ23</f>
        <v>0</v>
      </c>
      <c r="Z23" s="19">
        <f>'datos semanales'!AK23</f>
        <v>0</v>
      </c>
      <c r="AA23" s="19">
        <f>'datos semanales'!AL23</f>
        <v>0</v>
      </c>
      <c r="AB23" s="19">
        <f>'datos semanales'!AM23</f>
        <v>0</v>
      </c>
      <c r="AC23" s="19">
        <f>'datos semanales'!AN23</f>
        <v>0</v>
      </c>
      <c r="AD23" s="19">
        <f>'datos semanales'!AO23</f>
        <v>0</v>
      </c>
      <c r="AE23" s="19">
        <f>'datos semanales'!AP23</f>
        <v>0</v>
      </c>
      <c r="AF23" s="19">
        <f>'datos semanales'!AQ23</f>
        <v>0</v>
      </c>
    </row>
    <row r="24" spans="1:32" hidden="1" outlineLevel="1">
      <c r="A24" s="5" t="str">
        <f>'datos semanales'!F24</f>
        <v>Otros Ingresos</v>
      </c>
      <c r="B24" s="19">
        <f>'datos semanales'!M24</f>
        <v>0</v>
      </c>
      <c r="C24" s="19">
        <f>'datos semanales'!N24</f>
        <v>0</v>
      </c>
      <c r="D24" s="19">
        <f>'datos semanales'!O24</f>
        <v>2654091.2739999974</v>
      </c>
      <c r="E24" s="19">
        <f>'datos semanales'!P24</f>
        <v>374142.624000001</v>
      </c>
      <c r="F24" s="19">
        <f>'datos semanales'!Q24</f>
        <v>815710.42120000278</v>
      </c>
      <c r="G24" s="19">
        <f>'datos semanales'!R24</f>
        <v>638030.68120000255</v>
      </c>
      <c r="H24" s="19">
        <f>'datos semanales'!S24</f>
        <v>486728.79119999823</v>
      </c>
      <c r="I24" s="19">
        <f>'datos semanales'!T24</f>
        <v>548479.32120000129</v>
      </c>
      <c r="J24" s="19">
        <f>'datos semanales'!U24</f>
        <v>495404.18120000442</v>
      </c>
      <c r="K24" s="19">
        <f>'datos semanales'!V24</f>
        <v>543300.25300000189</v>
      </c>
      <c r="L24" s="19">
        <f>'datos semanales'!W24</f>
        <v>479383.08300000377</v>
      </c>
      <c r="M24" s="19">
        <f>'datos semanales'!X24</f>
        <v>224902.4730000025</v>
      </c>
      <c r="N24" s="19">
        <f>'datos semanales'!Y24</f>
        <v>358901.5329999993</v>
      </c>
      <c r="O24" s="19">
        <f>'datos semanales'!Z24</f>
        <v>326565.88100000337</v>
      </c>
      <c r="P24" s="19">
        <f>'datos semanales'!AA24</f>
        <v>250682.73099999555</v>
      </c>
      <c r="Q24" s="19">
        <f>'datos semanales'!AB24</f>
        <v>373523.93100000225</v>
      </c>
      <c r="R24" s="19">
        <f>'datos semanales'!AC24</f>
        <v>318595.93100000225</v>
      </c>
      <c r="S24" s="19">
        <f>'datos semanales'!AD24</f>
        <v>328478.5227999991</v>
      </c>
      <c r="T24" s="19">
        <f>'datos semanales'!AE24</f>
        <v>330056.72280000022</v>
      </c>
      <c r="U24" s="19">
        <f>'datos semanales'!AF24</f>
        <v>501650.34280000313</v>
      </c>
      <c r="V24" s="19">
        <f>'datos semanales'!AG24</f>
        <v>500004.70279999881</v>
      </c>
      <c r="W24" s="19">
        <f>'datos semanales'!AH24</f>
        <v>722456.15279999806</v>
      </c>
      <c r="X24" s="19">
        <f>'datos semanales'!AI24</f>
        <v>505686.25999999867</v>
      </c>
      <c r="Y24" s="19">
        <f>'datos semanales'!AJ24</f>
        <v>-408720.83000000118</v>
      </c>
      <c r="Z24" s="19">
        <f>'datos semanales'!AK24</f>
        <v>968284.60999999824</v>
      </c>
      <c r="AA24" s="19">
        <f>'datos semanales'!AL24</f>
        <v>62854.360000002023</v>
      </c>
      <c r="AB24" s="19">
        <f>'datos semanales'!AM24</f>
        <v>-693551.18999999529</v>
      </c>
      <c r="AC24" s="19">
        <f>'datos semanales'!AN24</f>
        <v>-413423.40000000357</v>
      </c>
      <c r="AD24" s="19">
        <f>'datos semanales'!AO24</f>
        <v>1375127.0400000014</v>
      </c>
      <c r="AE24" s="19">
        <f>'datos semanales'!AP24</f>
        <v>2346605.1000000038</v>
      </c>
      <c r="AF24" s="19">
        <f>'datos semanales'!AQ24</f>
        <v>143516.56999999989</v>
      </c>
    </row>
    <row r="25" spans="1:32" hidden="1" outlineLevel="1">
      <c r="A25" s="5" t="str">
        <f>'datos semanales'!F25</f>
        <v>Venta de Activos</v>
      </c>
      <c r="B25" s="19">
        <f>'datos semanales'!M25</f>
        <v>0</v>
      </c>
      <c r="C25" s="19">
        <f>'datos semanales'!N25</f>
        <v>0</v>
      </c>
      <c r="D25" s="19">
        <f>'datos semanales'!O25</f>
        <v>0</v>
      </c>
      <c r="E25" s="19">
        <f>'datos semanales'!P25</f>
        <v>0</v>
      </c>
      <c r="F25" s="19">
        <f>'datos semanales'!Q25</f>
        <v>0</v>
      </c>
      <c r="G25" s="19">
        <f>'datos semanales'!R25</f>
        <v>0</v>
      </c>
      <c r="H25" s="19">
        <f>'datos semanales'!S25</f>
        <v>0</v>
      </c>
      <c r="I25" s="19">
        <f>'datos semanales'!T25</f>
        <v>0</v>
      </c>
      <c r="J25" s="19">
        <f>'datos semanales'!U25</f>
        <v>0</v>
      </c>
      <c r="K25" s="19">
        <f>'datos semanales'!V25</f>
        <v>0</v>
      </c>
      <c r="L25" s="19">
        <f>'datos semanales'!W25</f>
        <v>0</v>
      </c>
      <c r="M25" s="19">
        <f>'datos semanales'!X25</f>
        <v>0</v>
      </c>
      <c r="N25" s="19">
        <f>'datos semanales'!Y25</f>
        <v>0</v>
      </c>
      <c r="O25" s="19">
        <f>'datos semanales'!Z25</f>
        <v>0</v>
      </c>
      <c r="P25" s="19">
        <f>'datos semanales'!AA25</f>
        <v>0</v>
      </c>
      <c r="Q25" s="19">
        <f>'datos semanales'!AB25</f>
        <v>0</v>
      </c>
      <c r="R25" s="19">
        <f>'datos semanales'!AC25</f>
        <v>0</v>
      </c>
      <c r="S25" s="19">
        <f>'datos semanales'!AD25</f>
        <v>0</v>
      </c>
      <c r="T25" s="19">
        <f>'datos semanales'!AE25</f>
        <v>0</v>
      </c>
      <c r="U25" s="19">
        <f>'datos semanales'!AF25</f>
        <v>0</v>
      </c>
      <c r="V25" s="19">
        <f>'datos semanales'!AG25</f>
        <v>0</v>
      </c>
      <c r="W25" s="19">
        <f>'datos semanales'!AH25</f>
        <v>0</v>
      </c>
      <c r="X25" s="19">
        <f>'datos semanales'!AI25</f>
        <v>0</v>
      </c>
      <c r="Y25" s="19">
        <f>'datos semanales'!AJ25</f>
        <v>0</v>
      </c>
      <c r="Z25" s="19">
        <f>'datos semanales'!AK25</f>
        <v>0</v>
      </c>
      <c r="AA25" s="19">
        <f>'datos semanales'!AL25</f>
        <v>0</v>
      </c>
      <c r="AB25" s="19">
        <f>'datos semanales'!AM25</f>
        <v>0</v>
      </c>
      <c r="AC25" s="19">
        <f>'datos semanales'!AN25</f>
        <v>0</v>
      </c>
      <c r="AD25" s="19">
        <f>'datos semanales'!AO25</f>
        <v>0</v>
      </c>
      <c r="AE25" s="19">
        <f>'datos semanales'!AP25</f>
        <v>0</v>
      </c>
      <c r="AF25" s="19">
        <f>'datos semanales'!AQ25</f>
        <v>0</v>
      </c>
    </row>
    <row r="26" spans="1:32" hidden="1" outlineLevel="1">
      <c r="A26" s="5" t="str">
        <f>'datos semanales'!F26</f>
        <v>Alcachofa</v>
      </c>
      <c r="B26" s="19">
        <f>'datos semanales'!M26</f>
        <v>0</v>
      </c>
      <c r="C26" s="19">
        <f>'datos semanales'!N26</f>
        <v>0</v>
      </c>
      <c r="D26" s="19">
        <f>'datos semanales'!O26</f>
        <v>0</v>
      </c>
      <c r="E26" s="19">
        <f>'datos semanales'!P26</f>
        <v>0</v>
      </c>
      <c r="F26" s="19">
        <f>'datos semanales'!Q26</f>
        <v>0</v>
      </c>
      <c r="G26" s="19">
        <f>'datos semanales'!R26</f>
        <v>0</v>
      </c>
      <c r="H26" s="19">
        <f>'datos semanales'!S26</f>
        <v>0</v>
      </c>
      <c r="I26" s="19">
        <f>'datos semanales'!T26</f>
        <v>0</v>
      </c>
      <c r="J26" s="19">
        <f>'datos semanales'!U26</f>
        <v>0</v>
      </c>
      <c r="K26" s="19">
        <f>'datos semanales'!V26</f>
        <v>0</v>
      </c>
      <c r="L26" s="19">
        <f>'datos semanales'!W26</f>
        <v>0</v>
      </c>
      <c r="M26" s="19">
        <f>'datos semanales'!X26</f>
        <v>0</v>
      </c>
      <c r="N26" s="19">
        <f>'datos semanales'!Y26</f>
        <v>0</v>
      </c>
      <c r="O26" s="19">
        <f>'datos semanales'!Z26</f>
        <v>0</v>
      </c>
      <c r="P26" s="19">
        <f>'datos semanales'!AA26</f>
        <v>0</v>
      </c>
      <c r="Q26" s="19">
        <f>'datos semanales'!AB26</f>
        <v>0</v>
      </c>
      <c r="R26" s="19">
        <f>'datos semanales'!AC26</f>
        <v>0</v>
      </c>
      <c r="S26" s="19">
        <f>'datos semanales'!AD26</f>
        <v>0</v>
      </c>
      <c r="T26" s="19">
        <f>'datos semanales'!AE26</f>
        <v>0</v>
      </c>
      <c r="U26" s="19">
        <f>'datos semanales'!AF26</f>
        <v>0</v>
      </c>
      <c r="V26" s="19">
        <f>'datos semanales'!AG26</f>
        <v>0</v>
      </c>
      <c r="W26" s="19">
        <f>'datos semanales'!AH26</f>
        <v>0</v>
      </c>
      <c r="X26" s="19">
        <f>'datos semanales'!AI26</f>
        <v>0</v>
      </c>
      <c r="Y26" s="19">
        <f>'datos semanales'!AJ26</f>
        <v>0</v>
      </c>
      <c r="Z26" s="19">
        <f>'datos semanales'!AK26</f>
        <v>0</v>
      </c>
      <c r="AA26" s="19">
        <f>'datos semanales'!AL26</f>
        <v>0</v>
      </c>
      <c r="AB26" s="19">
        <f>'datos semanales'!AM26</f>
        <v>0</v>
      </c>
      <c r="AC26" s="19">
        <f>'datos semanales'!AN26</f>
        <v>0</v>
      </c>
      <c r="AD26" s="19">
        <f>'datos semanales'!AO26</f>
        <v>0</v>
      </c>
      <c r="AE26" s="19">
        <f>'datos semanales'!AP26</f>
        <v>0</v>
      </c>
      <c r="AF26" s="19">
        <f>'datos semanales'!AQ26</f>
        <v>0</v>
      </c>
    </row>
    <row r="27" spans="1:32" hidden="1" outlineLevel="1">
      <c r="A27" s="5" t="str">
        <f>'datos semanales'!F27</f>
        <v>Palmito</v>
      </c>
      <c r="B27" s="19">
        <f>'datos semanales'!M27</f>
        <v>0</v>
      </c>
      <c r="C27" s="19">
        <f>'datos semanales'!N27</f>
        <v>0</v>
      </c>
      <c r="D27" s="19">
        <f>'datos semanales'!O27</f>
        <v>0</v>
      </c>
      <c r="E27" s="19">
        <f>'datos semanales'!P27</f>
        <v>0</v>
      </c>
      <c r="F27" s="19">
        <f>'datos semanales'!Q27</f>
        <v>0</v>
      </c>
      <c r="G27" s="19">
        <f>'datos semanales'!R27</f>
        <v>0</v>
      </c>
      <c r="H27" s="19">
        <f>'datos semanales'!S27</f>
        <v>0</v>
      </c>
      <c r="I27" s="19">
        <f>'datos semanales'!T27</f>
        <v>0</v>
      </c>
      <c r="J27" s="19">
        <f>'datos semanales'!U27</f>
        <v>0</v>
      </c>
      <c r="K27" s="19">
        <f>'datos semanales'!V27</f>
        <v>0</v>
      </c>
      <c r="L27" s="19">
        <f>'datos semanales'!W27</f>
        <v>0</v>
      </c>
      <c r="M27" s="19">
        <f>'datos semanales'!X27</f>
        <v>0</v>
      </c>
      <c r="N27" s="19">
        <f>'datos semanales'!Y27</f>
        <v>0</v>
      </c>
      <c r="O27" s="19">
        <f>'datos semanales'!Z27</f>
        <v>0</v>
      </c>
      <c r="P27" s="19">
        <f>'datos semanales'!AA27</f>
        <v>0</v>
      </c>
      <c r="Q27" s="19">
        <f>'datos semanales'!AB27</f>
        <v>0</v>
      </c>
      <c r="R27" s="19">
        <f>'datos semanales'!AC27</f>
        <v>0</v>
      </c>
      <c r="S27" s="19">
        <f>'datos semanales'!AD27</f>
        <v>0</v>
      </c>
      <c r="T27" s="19">
        <f>'datos semanales'!AE27</f>
        <v>0</v>
      </c>
      <c r="U27" s="19">
        <f>'datos semanales'!AF27</f>
        <v>0</v>
      </c>
      <c r="V27" s="19">
        <f>'datos semanales'!AG27</f>
        <v>0</v>
      </c>
      <c r="W27" s="19">
        <f>'datos semanales'!AH27</f>
        <v>0</v>
      </c>
      <c r="X27" s="19">
        <f>'datos semanales'!AI27</f>
        <v>0</v>
      </c>
      <c r="Y27" s="19">
        <f>'datos semanales'!AJ27</f>
        <v>0</v>
      </c>
      <c r="Z27" s="19">
        <f>'datos semanales'!AK27</f>
        <v>0</v>
      </c>
      <c r="AA27" s="19">
        <f>'datos semanales'!AL27</f>
        <v>0</v>
      </c>
      <c r="AB27" s="19">
        <f>'datos semanales'!AM27</f>
        <v>0</v>
      </c>
      <c r="AC27" s="19">
        <f>'datos semanales'!AN27</f>
        <v>0</v>
      </c>
      <c r="AD27" s="19">
        <f>'datos semanales'!AO27</f>
        <v>0</v>
      </c>
      <c r="AE27" s="19">
        <f>'datos semanales'!AP27</f>
        <v>0</v>
      </c>
      <c r="AF27" s="19">
        <f>'datos semanales'!AQ27</f>
        <v>0</v>
      </c>
    </row>
    <row r="28" spans="1:32" hidden="1" outlineLevel="1">
      <c r="A28" s="5" t="str">
        <f>'datos semanales'!F28</f>
        <v>Ingresos Inca</v>
      </c>
      <c r="B28" s="19">
        <f>'datos semanales'!M28</f>
        <v>0</v>
      </c>
      <c r="C28" s="19">
        <f>'datos semanales'!N28</f>
        <v>0</v>
      </c>
      <c r="D28" s="19">
        <f>'datos semanales'!O28</f>
        <v>0</v>
      </c>
      <c r="E28" s="19">
        <f>'datos semanales'!P28</f>
        <v>0</v>
      </c>
      <c r="F28" s="19">
        <f>'datos semanales'!Q28</f>
        <v>0</v>
      </c>
      <c r="G28" s="19">
        <f>'datos semanales'!R28</f>
        <v>0</v>
      </c>
      <c r="H28" s="19">
        <f>'datos semanales'!S28</f>
        <v>0</v>
      </c>
      <c r="I28" s="19">
        <f>'datos semanales'!T28</f>
        <v>0</v>
      </c>
      <c r="J28" s="19">
        <f>'datos semanales'!U28</f>
        <v>0</v>
      </c>
      <c r="K28" s="19">
        <f>'datos semanales'!V28</f>
        <v>0</v>
      </c>
      <c r="L28" s="19">
        <f>'datos semanales'!W28</f>
        <v>0</v>
      </c>
      <c r="M28" s="19">
        <f>'datos semanales'!X28</f>
        <v>0</v>
      </c>
      <c r="N28" s="19">
        <f>'datos semanales'!Y28</f>
        <v>0</v>
      </c>
      <c r="O28" s="19">
        <f>'datos semanales'!Z28</f>
        <v>0</v>
      </c>
      <c r="P28" s="19">
        <f>'datos semanales'!AA28</f>
        <v>0</v>
      </c>
      <c r="Q28" s="19">
        <f>'datos semanales'!AB28</f>
        <v>0</v>
      </c>
      <c r="R28" s="19">
        <f>'datos semanales'!AC28</f>
        <v>0</v>
      </c>
      <c r="S28" s="19">
        <f>'datos semanales'!AD28</f>
        <v>0</v>
      </c>
      <c r="T28" s="19">
        <f>'datos semanales'!AE28</f>
        <v>0</v>
      </c>
      <c r="U28" s="19">
        <f>'datos semanales'!AF28</f>
        <v>0</v>
      </c>
      <c r="V28" s="19">
        <f>'datos semanales'!AG28</f>
        <v>0</v>
      </c>
      <c r="W28" s="19">
        <f>'datos semanales'!AH28</f>
        <v>0</v>
      </c>
      <c r="X28" s="19">
        <f>'datos semanales'!AI28</f>
        <v>0</v>
      </c>
      <c r="Y28" s="19">
        <f>'datos semanales'!AJ28</f>
        <v>0</v>
      </c>
      <c r="Z28" s="19">
        <f>'datos semanales'!AK28</f>
        <v>0</v>
      </c>
      <c r="AA28" s="19">
        <f>'datos semanales'!AL28</f>
        <v>0</v>
      </c>
      <c r="AB28" s="19">
        <f>'datos semanales'!AM28</f>
        <v>0</v>
      </c>
      <c r="AC28" s="19">
        <f>'datos semanales'!AN28</f>
        <v>0</v>
      </c>
      <c r="AD28" s="19">
        <f>'datos semanales'!AO28</f>
        <v>0</v>
      </c>
      <c r="AE28" s="19">
        <f>'datos semanales'!AP28</f>
        <v>0</v>
      </c>
      <c r="AF28" s="19">
        <f>'datos semanales'!AQ28</f>
        <v>0</v>
      </c>
    </row>
    <row r="29" spans="1:32" hidden="1" outlineLevel="1">
      <c r="A29" s="5" t="str">
        <f>'datos semanales'!F29</f>
        <v>Negocio Agricola</v>
      </c>
      <c r="B29" s="19">
        <f>'datos semanales'!M29</f>
        <v>0</v>
      </c>
      <c r="C29" s="19">
        <f>'datos semanales'!N29</f>
        <v>0</v>
      </c>
      <c r="D29" s="19">
        <f>'datos semanales'!O29</f>
        <v>278750</v>
      </c>
      <c r="E29" s="19">
        <f>'datos semanales'!P29</f>
        <v>278750</v>
      </c>
      <c r="F29" s="19">
        <f>'datos semanales'!Q29</f>
        <v>176600</v>
      </c>
      <c r="G29" s="19">
        <f>'datos semanales'!R29</f>
        <v>176600</v>
      </c>
      <c r="H29" s="19">
        <f>'datos semanales'!S29</f>
        <v>176600</v>
      </c>
      <c r="I29" s="19">
        <f>'datos semanales'!T29</f>
        <v>176600</v>
      </c>
      <c r="J29" s="19">
        <f>'datos semanales'!U29</f>
        <v>176600</v>
      </c>
      <c r="K29" s="19">
        <f>'datos semanales'!V29</f>
        <v>123000</v>
      </c>
      <c r="L29" s="19">
        <f>'datos semanales'!W29</f>
        <v>123000</v>
      </c>
      <c r="M29" s="19">
        <f>'datos semanales'!X29</f>
        <v>123000</v>
      </c>
      <c r="N29" s="19">
        <f>'datos semanales'!Y29</f>
        <v>123000</v>
      </c>
      <c r="O29" s="19">
        <f>'datos semanales'!Z29</f>
        <v>31500</v>
      </c>
      <c r="P29" s="19">
        <f>'datos semanales'!AA29</f>
        <v>31500</v>
      </c>
      <c r="Q29" s="19">
        <f>'datos semanales'!AB29</f>
        <v>31500</v>
      </c>
      <c r="R29" s="19">
        <f>'datos semanales'!AC29</f>
        <v>31500</v>
      </c>
      <c r="S29" s="19">
        <f>'datos semanales'!AD29</f>
        <v>1143600</v>
      </c>
      <c r="T29" s="19">
        <f>'datos semanales'!AE29</f>
        <v>1143600</v>
      </c>
      <c r="U29" s="19">
        <f>'datos semanales'!AF29</f>
        <v>1143600</v>
      </c>
      <c r="V29" s="19">
        <f>'datos semanales'!AG29</f>
        <v>1143600</v>
      </c>
      <c r="W29" s="19">
        <f>'datos semanales'!AH29</f>
        <v>1143600</v>
      </c>
      <c r="X29" s="19">
        <f>'datos semanales'!AI29</f>
        <v>4750</v>
      </c>
      <c r="Y29" s="19">
        <f>'datos semanales'!AJ29</f>
        <v>4750</v>
      </c>
      <c r="Z29" s="19">
        <f>'datos semanales'!AK29</f>
        <v>4750</v>
      </c>
      <c r="AA29" s="19">
        <f>'datos semanales'!AL29</f>
        <v>4750</v>
      </c>
      <c r="AB29" s="19">
        <f>'datos semanales'!AM29</f>
        <v>3800</v>
      </c>
      <c r="AC29" s="19">
        <f>'datos semanales'!AN29</f>
        <v>3800</v>
      </c>
      <c r="AD29" s="19">
        <f>'datos semanales'!AO29</f>
        <v>3800</v>
      </c>
      <c r="AE29" s="19">
        <f>'datos semanales'!AP29</f>
        <v>3800</v>
      </c>
      <c r="AF29" s="19">
        <f>'datos semanales'!AQ29</f>
        <v>3800</v>
      </c>
    </row>
    <row r="30" spans="1:32" s="11" customFormat="1" collapsed="1">
      <c r="A30" s="5" t="str">
        <f>'datos semanales'!F30</f>
        <v>SubTotal 'INGRESOS OPERATIVOS'</v>
      </c>
      <c r="B30" s="18">
        <f>SUM(B4:B29)</f>
        <v>0</v>
      </c>
      <c r="C30" s="18">
        <f>SUM(C4:C29)</f>
        <v>0</v>
      </c>
      <c r="D30" s="18">
        <f>SUM(D4:D29)</f>
        <v>18439342.493999995</v>
      </c>
      <c r="E30" s="18">
        <f>SUM(E4:E29)</f>
        <v>16152655.034</v>
      </c>
      <c r="F30" s="18">
        <f t="shared" ref="F30:O30" si="2">SUM(F4:F29)</f>
        <v>16113024.561200002</v>
      </c>
      <c r="G30" s="18">
        <f t="shared" si="2"/>
        <v>16025614.351200005</v>
      </c>
      <c r="H30" s="18">
        <f t="shared" si="2"/>
        <v>15806185.6812</v>
      </c>
      <c r="I30" s="18">
        <f t="shared" si="2"/>
        <v>15991345.191199997</v>
      </c>
      <c r="J30" s="18">
        <f t="shared" si="2"/>
        <v>15890776.691200005</v>
      </c>
      <c r="K30" s="18">
        <f t="shared" si="2"/>
        <v>15818824.163000001</v>
      </c>
      <c r="L30" s="18">
        <f t="shared" si="2"/>
        <v>15620215.953000005</v>
      </c>
      <c r="M30" s="18">
        <f t="shared" si="2"/>
        <v>15220052.253000002</v>
      </c>
      <c r="N30" s="18">
        <f t="shared" si="2"/>
        <v>15375011.943</v>
      </c>
      <c r="O30" s="18">
        <f t="shared" si="2"/>
        <v>15428309.691000005</v>
      </c>
      <c r="P30" s="18">
        <f t="shared" ref="P30:AF30" si="3">SUM(P4:P29)</f>
        <v>15513583.430999996</v>
      </c>
      <c r="Q30" s="18">
        <f t="shared" si="3"/>
        <v>15835765.091000002</v>
      </c>
      <c r="R30" s="18">
        <f t="shared" si="3"/>
        <v>15876986.831000002</v>
      </c>
      <c r="S30" s="18">
        <f t="shared" si="3"/>
        <v>16890938.3728</v>
      </c>
      <c r="T30" s="18">
        <f t="shared" si="3"/>
        <v>16925284.722799998</v>
      </c>
      <c r="U30" s="18">
        <f t="shared" si="3"/>
        <v>16992087.662800003</v>
      </c>
      <c r="V30" s="18">
        <f t="shared" si="3"/>
        <v>16976374.182799995</v>
      </c>
      <c r="W30" s="18">
        <f t="shared" si="3"/>
        <v>16766720.502799995</v>
      </c>
      <c r="X30" s="18">
        <f t="shared" si="3"/>
        <v>15418354.309999999</v>
      </c>
      <c r="Y30" s="18">
        <f t="shared" si="3"/>
        <v>15167534.619999995</v>
      </c>
      <c r="Z30" s="18">
        <f t="shared" si="3"/>
        <v>16180312.769999998</v>
      </c>
      <c r="AA30" s="18">
        <f t="shared" si="3"/>
        <v>15701574.660000004</v>
      </c>
      <c r="AB30" s="18">
        <f t="shared" si="3"/>
        <v>15203059.730000006</v>
      </c>
      <c r="AC30" s="18">
        <f t="shared" si="3"/>
        <v>15507964.249999998</v>
      </c>
      <c r="AD30" s="18">
        <f t="shared" si="3"/>
        <v>18608866.650000002</v>
      </c>
      <c r="AE30" s="18">
        <f t="shared" si="3"/>
        <v>19415934.030000005</v>
      </c>
      <c r="AF30" s="18">
        <f t="shared" si="3"/>
        <v>5372849.0200000005</v>
      </c>
    </row>
    <row r="31" spans="1:32" hidden="1" outlineLevel="1">
      <c r="A31" s="5" t="str">
        <f>'datos semanales'!F31</f>
        <v>M.P. Palmito</v>
      </c>
      <c r="B31" s="19">
        <f>'datos semanales'!M31</f>
        <v>0</v>
      </c>
      <c r="C31" s="19">
        <f>'datos semanales'!N31</f>
        <v>0</v>
      </c>
      <c r="D31" s="19">
        <f>'datos semanales'!O31</f>
        <v>0</v>
      </c>
      <c r="E31" s="19">
        <f>'datos semanales'!P31</f>
        <v>0</v>
      </c>
      <c r="F31" s="19">
        <f>'datos semanales'!Q31</f>
        <v>0</v>
      </c>
      <c r="G31" s="19">
        <f>'datos semanales'!R31</f>
        <v>0</v>
      </c>
      <c r="H31" s="19">
        <f>'datos semanales'!S31</f>
        <v>0</v>
      </c>
      <c r="I31" s="19">
        <f>'datos semanales'!T31</f>
        <v>0</v>
      </c>
      <c r="J31" s="19">
        <f>'datos semanales'!U31</f>
        <v>0</v>
      </c>
      <c r="K31" s="19">
        <f>'datos semanales'!V31</f>
        <v>0</v>
      </c>
      <c r="L31" s="19">
        <f>'datos semanales'!W31</f>
        <v>0</v>
      </c>
      <c r="M31" s="19">
        <f>'datos semanales'!X31</f>
        <v>0</v>
      </c>
      <c r="N31" s="19">
        <f>'datos semanales'!Y31</f>
        <v>0</v>
      </c>
      <c r="O31" s="19">
        <f>'datos semanales'!Z31</f>
        <v>0</v>
      </c>
      <c r="P31" s="19">
        <f>'datos semanales'!AA31</f>
        <v>0</v>
      </c>
      <c r="Q31" s="19">
        <f>'datos semanales'!AB31</f>
        <v>0</v>
      </c>
      <c r="R31" s="19">
        <f>'datos semanales'!AC31</f>
        <v>0</v>
      </c>
      <c r="S31" s="19">
        <f>'datos semanales'!AD31</f>
        <v>0</v>
      </c>
      <c r="T31" s="19">
        <f>'datos semanales'!AE31</f>
        <v>0</v>
      </c>
      <c r="U31" s="19">
        <f>'datos semanales'!AF31</f>
        <v>0</v>
      </c>
      <c r="V31" s="19">
        <f>'datos semanales'!AG31</f>
        <v>0</v>
      </c>
      <c r="W31" s="19">
        <f>'datos semanales'!AH31</f>
        <v>0</v>
      </c>
      <c r="X31" s="19">
        <f>'datos semanales'!AI31</f>
        <v>0</v>
      </c>
      <c r="Y31" s="19">
        <f>'datos semanales'!AJ31</f>
        <v>0</v>
      </c>
      <c r="Z31" s="19">
        <f>'datos semanales'!AK31</f>
        <v>0</v>
      </c>
      <c r="AA31" s="19">
        <f>'datos semanales'!AL31</f>
        <v>0</v>
      </c>
      <c r="AB31" s="19">
        <f>'datos semanales'!AM31</f>
        <v>0</v>
      </c>
      <c r="AC31" s="19">
        <f>'datos semanales'!AN31</f>
        <v>0</v>
      </c>
      <c r="AD31" s="19">
        <f>'datos semanales'!AO31</f>
        <v>0</v>
      </c>
      <c r="AE31" s="19">
        <f>'datos semanales'!AP31</f>
        <v>0</v>
      </c>
      <c r="AF31" s="19">
        <f>'datos semanales'!AQ31</f>
        <v>0</v>
      </c>
    </row>
    <row r="32" spans="1:32" hidden="1" outlineLevel="1">
      <c r="A32" s="5" t="str">
        <f>'datos semanales'!F32</f>
        <v>M.P. Alcachofa</v>
      </c>
      <c r="B32" s="19">
        <f>'datos semanales'!M32</f>
        <v>0</v>
      </c>
      <c r="C32" s="19">
        <f>'datos semanales'!N32</f>
        <v>0</v>
      </c>
      <c r="D32" s="19">
        <f>'datos semanales'!O32</f>
        <v>0</v>
      </c>
      <c r="E32" s="19">
        <f>'datos semanales'!P32</f>
        <v>0</v>
      </c>
      <c r="F32" s="19">
        <f>'datos semanales'!Q32</f>
        <v>0</v>
      </c>
      <c r="G32" s="19">
        <f>'datos semanales'!R32</f>
        <v>0</v>
      </c>
      <c r="H32" s="19">
        <f>'datos semanales'!S32</f>
        <v>0</v>
      </c>
      <c r="I32" s="19">
        <f>'datos semanales'!T32</f>
        <v>0</v>
      </c>
      <c r="J32" s="19">
        <f>'datos semanales'!U32</f>
        <v>0</v>
      </c>
      <c r="K32" s="19">
        <f>'datos semanales'!V32</f>
        <v>0</v>
      </c>
      <c r="L32" s="19">
        <f>'datos semanales'!W32</f>
        <v>0</v>
      </c>
      <c r="M32" s="19">
        <f>'datos semanales'!X32</f>
        <v>0</v>
      </c>
      <c r="N32" s="19">
        <f>'datos semanales'!Y32</f>
        <v>0</v>
      </c>
      <c r="O32" s="19">
        <f>'datos semanales'!Z32</f>
        <v>0</v>
      </c>
      <c r="P32" s="19">
        <f>'datos semanales'!AA32</f>
        <v>0</v>
      </c>
      <c r="Q32" s="19">
        <f>'datos semanales'!AB32</f>
        <v>0</v>
      </c>
      <c r="R32" s="19">
        <f>'datos semanales'!AC32</f>
        <v>0</v>
      </c>
      <c r="S32" s="19">
        <f>'datos semanales'!AD32</f>
        <v>0</v>
      </c>
      <c r="T32" s="19">
        <f>'datos semanales'!AE32</f>
        <v>0</v>
      </c>
      <c r="U32" s="19">
        <f>'datos semanales'!AF32</f>
        <v>0</v>
      </c>
      <c r="V32" s="19">
        <f>'datos semanales'!AG32</f>
        <v>0</v>
      </c>
      <c r="W32" s="19">
        <f>'datos semanales'!AH32</f>
        <v>0</v>
      </c>
      <c r="X32" s="19">
        <f>'datos semanales'!AI32</f>
        <v>0</v>
      </c>
      <c r="Y32" s="19">
        <f>'datos semanales'!AJ32</f>
        <v>0</v>
      </c>
      <c r="Z32" s="19">
        <f>'datos semanales'!AK32</f>
        <v>0</v>
      </c>
      <c r="AA32" s="19">
        <f>'datos semanales'!AL32</f>
        <v>0</v>
      </c>
      <c r="AB32" s="19">
        <f>'datos semanales'!AM32</f>
        <v>0</v>
      </c>
      <c r="AC32" s="19">
        <f>'datos semanales'!AN32</f>
        <v>0</v>
      </c>
      <c r="AD32" s="19">
        <f>'datos semanales'!AO32</f>
        <v>0</v>
      </c>
      <c r="AE32" s="19">
        <f>'datos semanales'!AP32</f>
        <v>0</v>
      </c>
      <c r="AF32" s="19">
        <f>'datos semanales'!AQ32</f>
        <v>0</v>
      </c>
    </row>
    <row r="33" spans="1:32" hidden="1" outlineLevel="1">
      <c r="A33" s="5" t="str">
        <f>'datos semanales'!F33</f>
        <v>Pago Proveedores INAEXPO</v>
      </c>
      <c r="B33" s="19">
        <f>'datos semanales'!M33</f>
        <v>0</v>
      </c>
      <c r="C33" s="19">
        <f>'datos semanales'!N33</f>
        <v>0</v>
      </c>
      <c r="D33" s="19">
        <f>'datos semanales'!O33</f>
        <v>0</v>
      </c>
      <c r="E33" s="19">
        <f>'datos semanales'!P33</f>
        <v>0</v>
      </c>
      <c r="F33" s="19">
        <f>'datos semanales'!Q33</f>
        <v>0</v>
      </c>
      <c r="G33" s="19">
        <f>'datos semanales'!R33</f>
        <v>0</v>
      </c>
      <c r="H33" s="19">
        <f>'datos semanales'!S33</f>
        <v>0</v>
      </c>
      <c r="I33" s="19">
        <f>'datos semanales'!T33</f>
        <v>0</v>
      </c>
      <c r="J33" s="19">
        <f>'datos semanales'!U33</f>
        <v>0</v>
      </c>
      <c r="K33" s="19">
        <f>'datos semanales'!V33</f>
        <v>0</v>
      </c>
      <c r="L33" s="19">
        <f>'datos semanales'!W33</f>
        <v>0</v>
      </c>
      <c r="M33" s="19">
        <f>'datos semanales'!X33</f>
        <v>0</v>
      </c>
      <c r="N33" s="19">
        <f>'datos semanales'!Y33</f>
        <v>0</v>
      </c>
      <c r="O33" s="19">
        <f>'datos semanales'!Z33</f>
        <v>0</v>
      </c>
      <c r="P33" s="19">
        <f>'datos semanales'!AA33</f>
        <v>0</v>
      </c>
      <c r="Q33" s="19">
        <f>'datos semanales'!AB33</f>
        <v>0</v>
      </c>
      <c r="R33" s="19">
        <f>'datos semanales'!AC33</f>
        <v>0</v>
      </c>
      <c r="S33" s="19">
        <f>'datos semanales'!AD33</f>
        <v>0</v>
      </c>
      <c r="T33" s="19">
        <f>'datos semanales'!AE33</f>
        <v>0</v>
      </c>
      <c r="U33" s="19">
        <f>'datos semanales'!AF33</f>
        <v>0</v>
      </c>
      <c r="V33" s="19">
        <f>'datos semanales'!AG33</f>
        <v>0</v>
      </c>
      <c r="W33" s="19">
        <f>'datos semanales'!AH33</f>
        <v>0</v>
      </c>
      <c r="X33" s="19">
        <f>'datos semanales'!AI33</f>
        <v>0</v>
      </c>
      <c r="Y33" s="19">
        <f>'datos semanales'!AJ33</f>
        <v>0</v>
      </c>
      <c r="Z33" s="19">
        <f>'datos semanales'!AK33</f>
        <v>0</v>
      </c>
      <c r="AA33" s="19">
        <f>'datos semanales'!AL33</f>
        <v>0</v>
      </c>
      <c r="AB33" s="19">
        <f>'datos semanales'!AM33</f>
        <v>0</v>
      </c>
      <c r="AC33" s="19">
        <f>'datos semanales'!AN33</f>
        <v>0</v>
      </c>
      <c r="AD33" s="19">
        <f>'datos semanales'!AO33</f>
        <v>0</v>
      </c>
      <c r="AE33" s="19">
        <f>'datos semanales'!AP33</f>
        <v>0</v>
      </c>
      <c r="AF33" s="19">
        <f>'datos semanales'!AQ33</f>
        <v>0</v>
      </c>
    </row>
    <row r="34" spans="1:32" hidden="1" outlineLevel="1">
      <c r="A34" s="5" t="str">
        <f>'datos semanales'!F34</f>
        <v>Importaciones INAEXPO</v>
      </c>
      <c r="B34" s="19">
        <f>'datos semanales'!M34</f>
        <v>0</v>
      </c>
      <c r="C34" s="19">
        <f>'datos semanales'!N34</f>
        <v>0</v>
      </c>
      <c r="D34" s="19">
        <f>'datos semanales'!O34</f>
        <v>0</v>
      </c>
      <c r="E34" s="19">
        <f>'datos semanales'!P34</f>
        <v>0</v>
      </c>
      <c r="F34" s="19">
        <f>'datos semanales'!Q34</f>
        <v>0</v>
      </c>
      <c r="G34" s="19">
        <f>'datos semanales'!R34</f>
        <v>0</v>
      </c>
      <c r="H34" s="19">
        <f>'datos semanales'!S34</f>
        <v>0</v>
      </c>
      <c r="I34" s="19">
        <f>'datos semanales'!T34</f>
        <v>0</v>
      </c>
      <c r="J34" s="19">
        <f>'datos semanales'!U34</f>
        <v>0</v>
      </c>
      <c r="K34" s="19">
        <f>'datos semanales'!V34</f>
        <v>0</v>
      </c>
      <c r="L34" s="19">
        <f>'datos semanales'!W34</f>
        <v>0</v>
      </c>
      <c r="M34" s="19">
        <f>'datos semanales'!X34</f>
        <v>0</v>
      </c>
      <c r="N34" s="19">
        <f>'datos semanales'!Y34</f>
        <v>0</v>
      </c>
      <c r="O34" s="19">
        <f>'datos semanales'!Z34</f>
        <v>0</v>
      </c>
      <c r="P34" s="19">
        <f>'datos semanales'!AA34</f>
        <v>0</v>
      </c>
      <c r="Q34" s="19">
        <f>'datos semanales'!AB34</f>
        <v>0</v>
      </c>
      <c r="R34" s="19">
        <f>'datos semanales'!AC34</f>
        <v>0</v>
      </c>
      <c r="S34" s="19">
        <f>'datos semanales'!AD34</f>
        <v>0</v>
      </c>
      <c r="T34" s="19">
        <f>'datos semanales'!AE34</f>
        <v>0</v>
      </c>
      <c r="U34" s="19">
        <f>'datos semanales'!AF34</f>
        <v>0</v>
      </c>
      <c r="V34" s="19">
        <f>'datos semanales'!AG34</f>
        <v>0</v>
      </c>
      <c r="W34" s="19">
        <f>'datos semanales'!AH34</f>
        <v>0</v>
      </c>
      <c r="X34" s="19">
        <f>'datos semanales'!AI34</f>
        <v>0</v>
      </c>
      <c r="Y34" s="19">
        <f>'datos semanales'!AJ34</f>
        <v>0</v>
      </c>
      <c r="Z34" s="19">
        <f>'datos semanales'!AK34</f>
        <v>0</v>
      </c>
      <c r="AA34" s="19">
        <f>'datos semanales'!AL34</f>
        <v>0</v>
      </c>
      <c r="AB34" s="19">
        <f>'datos semanales'!AM34</f>
        <v>0</v>
      </c>
      <c r="AC34" s="19">
        <f>'datos semanales'!AN34</f>
        <v>0</v>
      </c>
      <c r="AD34" s="19">
        <f>'datos semanales'!AO34</f>
        <v>0</v>
      </c>
      <c r="AE34" s="19">
        <f>'datos semanales'!AP34</f>
        <v>0</v>
      </c>
      <c r="AF34" s="19">
        <f>'datos semanales'!AQ34</f>
        <v>0</v>
      </c>
    </row>
    <row r="35" spans="1:32" hidden="1" outlineLevel="1">
      <c r="A35" s="5" t="str">
        <f>'datos semanales'!F35</f>
        <v>Pago Proveedores INCA</v>
      </c>
      <c r="B35" s="19">
        <f>'datos semanales'!M35</f>
        <v>0</v>
      </c>
      <c r="C35" s="19">
        <f>'datos semanales'!N35</f>
        <v>0</v>
      </c>
      <c r="D35" s="19">
        <f>'datos semanales'!O35</f>
        <v>0</v>
      </c>
      <c r="E35" s="19">
        <f>'datos semanales'!P35</f>
        <v>0</v>
      </c>
      <c r="F35" s="19">
        <f>'datos semanales'!Q35</f>
        <v>0</v>
      </c>
      <c r="G35" s="19">
        <f>'datos semanales'!R35</f>
        <v>0</v>
      </c>
      <c r="H35" s="19">
        <f>'datos semanales'!S35</f>
        <v>0</v>
      </c>
      <c r="I35" s="19">
        <f>'datos semanales'!T35</f>
        <v>0</v>
      </c>
      <c r="J35" s="19">
        <f>'datos semanales'!U35</f>
        <v>0</v>
      </c>
      <c r="K35" s="19">
        <f>'datos semanales'!V35</f>
        <v>0</v>
      </c>
      <c r="L35" s="19">
        <f>'datos semanales'!W35</f>
        <v>0</v>
      </c>
      <c r="M35" s="19">
        <f>'datos semanales'!X35</f>
        <v>0</v>
      </c>
      <c r="N35" s="19">
        <f>'datos semanales'!Y35</f>
        <v>0</v>
      </c>
      <c r="O35" s="19">
        <f>'datos semanales'!Z35</f>
        <v>0</v>
      </c>
      <c r="P35" s="19">
        <f>'datos semanales'!AA35</f>
        <v>0</v>
      </c>
      <c r="Q35" s="19">
        <f>'datos semanales'!AB35</f>
        <v>0</v>
      </c>
      <c r="R35" s="19">
        <f>'datos semanales'!AC35</f>
        <v>0</v>
      </c>
      <c r="S35" s="19">
        <f>'datos semanales'!AD35</f>
        <v>0</v>
      </c>
      <c r="T35" s="19">
        <f>'datos semanales'!AE35</f>
        <v>0</v>
      </c>
      <c r="U35" s="19">
        <f>'datos semanales'!AF35</f>
        <v>0</v>
      </c>
      <c r="V35" s="19">
        <f>'datos semanales'!AG35</f>
        <v>0</v>
      </c>
      <c r="W35" s="19">
        <f>'datos semanales'!AH35</f>
        <v>0</v>
      </c>
      <c r="X35" s="19">
        <f>'datos semanales'!AI35</f>
        <v>0</v>
      </c>
      <c r="Y35" s="19">
        <f>'datos semanales'!AJ35</f>
        <v>0</v>
      </c>
      <c r="Z35" s="19">
        <f>'datos semanales'!AK35</f>
        <v>0</v>
      </c>
      <c r="AA35" s="19">
        <f>'datos semanales'!AL35</f>
        <v>0</v>
      </c>
      <c r="AB35" s="19">
        <f>'datos semanales'!AM35</f>
        <v>0</v>
      </c>
      <c r="AC35" s="19">
        <f>'datos semanales'!AN35</f>
        <v>0</v>
      </c>
      <c r="AD35" s="19">
        <f>'datos semanales'!AO35</f>
        <v>0</v>
      </c>
      <c r="AE35" s="19">
        <f>'datos semanales'!AP35</f>
        <v>0</v>
      </c>
      <c r="AF35" s="19">
        <f>'datos semanales'!AQ35</f>
        <v>0</v>
      </c>
    </row>
    <row r="36" spans="1:32" hidden="1" outlineLevel="1">
      <c r="A36" s="5" t="str">
        <f>'datos semanales'!F36</f>
        <v>Pago Proveedores FSL</v>
      </c>
      <c r="B36" s="19">
        <f>'datos semanales'!M36</f>
        <v>0</v>
      </c>
      <c r="C36" s="19">
        <f>'datos semanales'!N36</f>
        <v>0</v>
      </c>
      <c r="D36" s="19">
        <f>'datos semanales'!O36</f>
        <v>0</v>
      </c>
      <c r="E36" s="19">
        <f>'datos semanales'!P36</f>
        <v>0</v>
      </c>
      <c r="F36" s="19">
        <f>'datos semanales'!Q36</f>
        <v>0</v>
      </c>
      <c r="G36" s="19">
        <f>'datos semanales'!R36</f>
        <v>0</v>
      </c>
      <c r="H36" s="19">
        <f>'datos semanales'!S36</f>
        <v>0</v>
      </c>
      <c r="I36" s="19">
        <f>'datos semanales'!T36</f>
        <v>0</v>
      </c>
      <c r="J36" s="19">
        <f>'datos semanales'!U36</f>
        <v>0</v>
      </c>
      <c r="K36" s="19">
        <f>'datos semanales'!V36</f>
        <v>0</v>
      </c>
      <c r="L36" s="19">
        <f>'datos semanales'!W36</f>
        <v>0</v>
      </c>
      <c r="M36" s="19">
        <f>'datos semanales'!X36</f>
        <v>0</v>
      </c>
      <c r="N36" s="19">
        <f>'datos semanales'!Y36</f>
        <v>0</v>
      </c>
      <c r="O36" s="19">
        <f>'datos semanales'!Z36</f>
        <v>0</v>
      </c>
      <c r="P36" s="19">
        <f>'datos semanales'!AA36</f>
        <v>0</v>
      </c>
      <c r="Q36" s="19">
        <f>'datos semanales'!AB36</f>
        <v>0</v>
      </c>
      <c r="R36" s="19">
        <f>'datos semanales'!AC36</f>
        <v>0</v>
      </c>
      <c r="S36" s="19">
        <f>'datos semanales'!AD36</f>
        <v>0</v>
      </c>
      <c r="T36" s="19">
        <f>'datos semanales'!AE36</f>
        <v>0</v>
      </c>
      <c r="U36" s="19">
        <f>'datos semanales'!AF36</f>
        <v>0</v>
      </c>
      <c r="V36" s="19">
        <f>'datos semanales'!AG36</f>
        <v>0</v>
      </c>
      <c r="W36" s="19">
        <f>'datos semanales'!AH36</f>
        <v>0</v>
      </c>
      <c r="X36" s="19">
        <f>'datos semanales'!AI36</f>
        <v>0</v>
      </c>
      <c r="Y36" s="19">
        <f>'datos semanales'!AJ36</f>
        <v>0</v>
      </c>
      <c r="Z36" s="19">
        <f>'datos semanales'!AK36</f>
        <v>0</v>
      </c>
      <c r="AA36" s="19">
        <f>'datos semanales'!AL36</f>
        <v>0</v>
      </c>
      <c r="AB36" s="19">
        <f>'datos semanales'!AM36</f>
        <v>0</v>
      </c>
      <c r="AC36" s="19">
        <f>'datos semanales'!AN36</f>
        <v>0</v>
      </c>
      <c r="AD36" s="19">
        <f>'datos semanales'!AO36</f>
        <v>0</v>
      </c>
      <c r="AE36" s="19">
        <f>'datos semanales'!AP36</f>
        <v>0</v>
      </c>
      <c r="AF36" s="19">
        <f>'datos semanales'!AQ36</f>
        <v>0</v>
      </c>
    </row>
    <row r="37" spans="1:32" hidden="1" outlineLevel="1">
      <c r="A37" s="5" t="str">
        <f>'datos semanales'!F37</f>
        <v>Importaciones FSL</v>
      </c>
      <c r="B37" s="19">
        <f>'datos semanales'!M37</f>
        <v>0</v>
      </c>
      <c r="C37" s="19">
        <f>'datos semanales'!N37</f>
        <v>0</v>
      </c>
      <c r="D37" s="19">
        <f>'datos semanales'!O37</f>
        <v>0</v>
      </c>
      <c r="E37" s="19">
        <f>'datos semanales'!P37</f>
        <v>0</v>
      </c>
      <c r="F37" s="19">
        <f>'datos semanales'!Q37</f>
        <v>0</v>
      </c>
      <c r="G37" s="19">
        <f>'datos semanales'!R37</f>
        <v>0</v>
      </c>
      <c r="H37" s="19">
        <f>'datos semanales'!S37</f>
        <v>0</v>
      </c>
      <c r="I37" s="19">
        <f>'datos semanales'!T37</f>
        <v>0</v>
      </c>
      <c r="J37" s="19">
        <f>'datos semanales'!U37</f>
        <v>0</v>
      </c>
      <c r="K37" s="19">
        <f>'datos semanales'!V37</f>
        <v>0</v>
      </c>
      <c r="L37" s="19">
        <f>'datos semanales'!W37</f>
        <v>0</v>
      </c>
      <c r="M37" s="19">
        <f>'datos semanales'!X37</f>
        <v>0</v>
      </c>
      <c r="N37" s="19">
        <f>'datos semanales'!Y37</f>
        <v>0</v>
      </c>
      <c r="O37" s="19">
        <f>'datos semanales'!Z37</f>
        <v>0</v>
      </c>
      <c r="P37" s="19">
        <f>'datos semanales'!AA37</f>
        <v>0</v>
      </c>
      <c r="Q37" s="19">
        <f>'datos semanales'!AB37</f>
        <v>0</v>
      </c>
      <c r="R37" s="19">
        <f>'datos semanales'!AC37</f>
        <v>0</v>
      </c>
      <c r="S37" s="19">
        <f>'datos semanales'!AD37</f>
        <v>0</v>
      </c>
      <c r="T37" s="19">
        <f>'datos semanales'!AE37</f>
        <v>0</v>
      </c>
      <c r="U37" s="19">
        <f>'datos semanales'!AF37</f>
        <v>0</v>
      </c>
      <c r="V37" s="19">
        <f>'datos semanales'!AG37</f>
        <v>0</v>
      </c>
      <c r="W37" s="19">
        <f>'datos semanales'!AH37</f>
        <v>0</v>
      </c>
      <c r="X37" s="19">
        <f>'datos semanales'!AI37</f>
        <v>0</v>
      </c>
      <c r="Y37" s="19">
        <f>'datos semanales'!AJ37</f>
        <v>0</v>
      </c>
      <c r="Z37" s="19">
        <f>'datos semanales'!AK37</f>
        <v>0</v>
      </c>
      <c r="AA37" s="19">
        <f>'datos semanales'!AL37</f>
        <v>0</v>
      </c>
      <c r="AB37" s="19">
        <f>'datos semanales'!AM37</f>
        <v>0</v>
      </c>
      <c r="AC37" s="19">
        <f>'datos semanales'!AN37</f>
        <v>0</v>
      </c>
      <c r="AD37" s="19">
        <f>'datos semanales'!AO37</f>
        <v>0</v>
      </c>
      <c r="AE37" s="19">
        <f>'datos semanales'!AP37</f>
        <v>0</v>
      </c>
      <c r="AF37" s="19">
        <f>'datos semanales'!AQ37</f>
        <v>0</v>
      </c>
    </row>
    <row r="38" spans="1:32" hidden="1" outlineLevel="1">
      <c r="A38" s="5" t="str">
        <f>'datos semanales'!F38</f>
        <v>Pago Proveedores PRONASER</v>
      </c>
      <c r="B38" s="19">
        <f>'datos semanales'!M38</f>
        <v>0</v>
      </c>
      <c r="C38" s="19">
        <f>'datos semanales'!N38</f>
        <v>0</v>
      </c>
      <c r="D38" s="19">
        <f>'datos semanales'!O38</f>
        <v>0</v>
      </c>
      <c r="E38" s="19">
        <f>'datos semanales'!P38</f>
        <v>0</v>
      </c>
      <c r="F38" s="19">
        <f>'datos semanales'!Q38</f>
        <v>0</v>
      </c>
      <c r="G38" s="19">
        <f>'datos semanales'!R38</f>
        <v>0</v>
      </c>
      <c r="H38" s="19">
        <f>'datos semanales'!S38</f>
        <v>0</v>
      </c>
      <c r="I38" s="19">
        <f>'datos semanales'!T38</f>
        <v>0</v>
      </c>
      <c r="J38" s="19">
        <f>'datos semanales'!U38</f>
        <v>0</v>
      </c>
      <c r="K38" s="19">
        <f>'datos semanales'!V38</f>
        <v>0</v>
      </c>
      <c r="L38" s="19">
        <f>'datos semanales'!W38</f>
        <v>0</v>
      </c>
      <c r="M38" s="19">
        <f>'datos semanales'!X38</f>
        <v>0</v>
      </c>
      <c r="N38" s="19">
        <f>'datos semanales'!Y38</f>
        <v>0</v>
      </c>
      <c r="O38" s="19">
        <f>'datos semanales'!Z38</f>
        <v>0</v>
      </c>
      <c r="P38" s="19">
        <f>'datos semanales'!AA38</f>
        <v>0</v>
      </c>
      <c r="Q38" s="19">
        <f>'datos semanales'!AB38</f>
        <v>0</v>
      </c>
      <c r="R38" s="19">
        <f>'datos semanales'!AC38</f>
        <v>0</v>
      </c>
      <c r="S38" s="19">
        <f>'datos semanales'!AD38</f>
        <v>0</v>
      </c>
      <c r="T38" s="19">
        <f>'datos semanales'!AE38</f>
        <v>0</v>
      </c>
      <c r="U38" s="19">
        <f>'datos semanales'!AF38</f>
        <v>0</v>
      </c>
      <c r="V38" s="19">
        <f>'datos semanales'!AG38</f>
        <v>0</v>
      </c>
      <c r="W38" s="19">
        <f>'datos semanales'!AH38</f>
        <v>0</v>
      </c>
      <c r="X38" s="19">
        <f>'datos semanales'!AI38</f>
        <v>0</v>
      </c>
      <c r="Y38" s="19">
        <f>'datos semanales'!AJ38</f>
        <v>0</v>
      </c>
      <c r="Z38" s="19">
        <f>'datos semanales'!AK38</f>
        <v>0</v>
      </c>
      <c r="AA38" s="19">
        <f>'datos semanales'!AL38</f>
        <v>0</v>
      </c>
      <c r="AB38" s="19">
        <f>'datos semanales'!AM38</f>
        <v>0</v>
      </c>
      <c r="AC38" s="19">
        <f>'datos semanales'!AN38</f>
        <v>0</v>
      </c>
      <c r="AD38" s="19">
        <f>'datos semanales'!AO38</f>
        <v>0</v>
      </c>
      <c r="AE38" s="19">
        <f>'datos semanales'!AP38</f>
        <v>0</v>
      </c>
      <c r="AF38" s="19">
        <f>'datos semanales'!AQ38</f>
        <v>0</v>
      </c>
    </row>
    <row r="39" spans="1:32" hidden="1" outlineLevel="1">
      <c r="A39" s="5" t="str">
        <f>'datos semanales'!F39</f>
        <v>Importaciones Pronaser</v>
      </c>
      <c r="B39" s="19">
        <f>'datos semanales'!M39</f>
        <v>0</v>
      </c>
      <c r="C39" s="19">
        <f>'datos semanales'!N39</f>
        <v>0</v>
      </c>
      <c r="D39" s="19">
        <f>'datos semanales'!O39</f>
        <v>0</v>
      </c>
      <c r="E39" s="19">
        <f>'datos semanales'!P39</f>
        <v>0</v>
      </c>
      <c r="F39" s="19">
        <f>'datos semanales'!Q39</f>
        <v>0</v>
      </c>
      <c r="G39" s="19">
        <f>'datos semanales'!R39</f>
        <v>0</v>
      </c>
      <c r="H39" s="19">
        <f>'datos semanales'!S39</f>
        <v>0</v>
      </c>
      <c r="I39" s="19">
        <f>'datos semanales'!T39</f>
        <v>0</v>
      </c>
      <c r="J39" s="19">
        <f>'datos semanales'!U39</f>
        <v>0</v>
      </c>
      <c r="K39" s="19">
        <f>'datos semanales'!V39</f>
        <v>0</v>
      </c>
      <c r="L39" s="19">
        <f>'datos semanales'!W39</f>
        <v>0</v>
      </c>
      <c r="M39" s="19">
        <f>'datos semanales'!X39</f>
        <v>0</v>
      </c>
      <c r="N39" s="19">
        <f>'datos semanales'!Y39</f>
        <v>0</v>
      </c>
      <c r="O39" s="19">
        <f>'datos semanales'!Z39</f>
        <v>0</v>
      </c>
      <c r="P39" s="19">
        <f>'datos semanales'!AA39</f>
        <v>0</v>
      </c>
      <c r="Q39" s="19">
        <f>'datos semanales'!AB39</f>
        <v>0</v>
      </c>
      <c r="R39" s="19">
        <f>'datos semanales'!AC39</f>
        <v>0</v>
      </c>
      <c r="S39" s="19">
        <f>'datos semanales'!AD39</f>
        <v>0</v>
      </c>
      <c r="T39" s="19">
        <f>'datos semanales'!AE39</f>
        <v>0</v>
      </c>
      <c r="U39" s="19">
        <f>'datos semanales'!AF39</f>
        <v>0</v>
      </c>
      <c r="V39" s="19">
        <f>'datos semanales'!AG39</f>
        <v>0</v>
      </c>
      <c r="W39" s="19">
        <f>'datos semanales'!AH39</f>
        <v>0</v>
      </c>
      <c r="X39" s="19">
        <f>'datos semanales'!AI39</f>
        <v>0</v>
      </c>
      <c r="Y39" s="19">
        <f>'datos semanales'!AJ39</f>
        <v>0</v>
      </c>
      <c r="Z39" s="19">
        <f>'datos semanales'!AK39</f>
        <v>0</v>
      </c>
      <c r="AA39" s="19">
        <f>'datos semanales'!AL39</f>
        <v>0</v>
      </c>
      <c r="AB39" s="19">
        <f>'datos semanales'!AM39</f>
        <v>0</v>
      </c>
      <c r="AC39" s="19">
        <f>'datos semanales'!AN39</f>
        <v>0</v>
      </c>
      <c r="AD39" s="19">
        <f>'datos semanales'!AO39</f>
        <v>0</v>
      </c>
      <c r="AE39" s="19">
        <f>'datos semanales'!AP39</f>
        <v>0</v>
      </c>
      <c r="AF39" s="19">
        <f>'datos semanales'!AQ39</f>
        <v>0</v>
      </c>
    </row>
    <row r="40" spans="1:32" hidden="1" outlineLevel="1">
      <c r="A40" s="5" t="str">
        <f>'datos semanales'!F40</f>
        <v>Pago Proveedores Produastro</v>
      </c>
      <c r="B40" s="19">
        <f>'datos semanales'!M40</f>
        <v>0</v>
      </c>
      <c r="C40" s="19">
        <f>'datos semanales'!N40</f>
        <v>0</v>
      </c>
      <c r="D40" s="19">
        <f>'datos semanales'!O40</f>
        <v>0</v>
      </c>
      <c r="E40" s="19">
        <f>'datos semanales'!P40</f>
        <v>0</v>
      </c>
      <c r="F40" s="19">
        <f>'datos semanales'!Q40</f>
        <v>0</v>
      </c>
      <c r="G40" s="19">
        <f>'datos semanales'!R40</f>
        <v>0</v>
      </c>
      <c r="H40" s="19">
        <f>'datos semanales'!S40</f>
        <v>0</v>
      </c>
      <c r="I40" s="19">
        <f>'datos semanales'!T40</f>
        <v>0</v>
      </c>
      <c r="J40" s="19">
        <f>'datos semanales'!U40</f>
        <v>0</v>
      </c>
      <c r="K40" s="19">
        <f>'datos semanales'!V40</f>
        <v>0</v>
      </c>
      <c r="L40" s="19">
        <f>'datos semanales'!W40</f>
        <v>0</v>
      </c>
      <c r="M40" s="19">
        <f>'datos semanales'!X40</f>
        <v>0</v>
      </c>
      <c r="N40" s="19">
        <f>'datos semanales'!Y40</f>
        <v>0</v>
      </c>
      <c r="O40" s="19">
        <f>'datos semanales'!Z40</f>
        <v>0</v>
      </c>
      <c r="P40" s="19">
        <f>'datos semanales'!AA40</f>
        <v>0</v>
      </c>
      <c r="Q40" s="19">
        <f>'datos semanales'!AB40</f>
        <v>0</v>
      </c>
      <c r="R40" s="19">
        <f>'datos semanales'!AC40</f>
        <v>0</v>
      </c>
      <c r="S40" s="19">
        <f>'datos semanales'!AD40</f>
        <v>0</v>
      </c>
      <c r="T40" s="19">
        <f>'datos semanales'!AE40</f>
        <v>0</v>
      </c>
      <c r="U40" s="19">
        <f>'datos semanales'!AF40</f>
        <v>0</v>
      </c>
      <c r="V40" s="19">
        <f>'datos semanales'!AG40</f>
        <v>0</v>
      </c>
      <c r="W40" s="19">
        <f>'datos semanales'!AH40</f>
        <v>0</v>
      </c>
      <c r="X40" s="19">
        <f>'datos semanales'!AI40</f>
        <v>0</v>
      </c>
      <c r="Y40" s="19">
        <f>'datos semanales'!AJ40</f>
        <v>0</v>
      </c>
      <c r="Z40" s="19">
        <f>'datos semanales'!AK40</f>
        <v>0</v>
      </c>
      <c r="AA40" s="19">
        <f>'datos semanales'!AL40</f>
        <v>0</v>
      </c>
      <c r="AB40" s="19">
        <f>'datos semanales'!AM40</f>
        <v>0</v>
      </c>
      <c r="AC40" s="19">
        <f>'datos semanales'!AN40</f>
        <v>0</v>
      </c>
      <c r="AD40" s="19">
        <f>'datos semanales'!AO40</f>
        <v>0</v>
      </c>
      <c r="AE40" s="19">
        <f>'datos semanales'!AP40</f>
        <v>0</v>
      </c>
      <c r="AF40" s="19">
        <f>'datos semanales'!AQ40</f>
        <v>0</v>
      </c>
    </row>
    <row r="41" spans="1:32" hidden="1" outlineLevel="1">
      <c r="A41" s="5" t="str">
        <f>'datos semanales'!F41</f>
        <v>Importaciones PRODUASTRO</v>
      </c>
      <c r="B41" s="19">
        <f>'datos semanales'!M41</f>
        <v>0</v>
      </c>
      <c r="C41" s="19">
        <f>'datos semanales'!N41</f>
        <v>0</v>
      </c>
      <c r="D41" s="19">
        <f>'datos semanales'!O41</f>
        <v>0</v>
      </c>
      <c r="E41" s="19">
        <f>'datos semanales'!P41</f>
        <v>0</v>
      </c>
      <c r="F41" s="19">
        <f>'datos semanales'!Q41</f>
        <v>0</v>
      </c>
      <c r="G41" s="19">
        <f>'datos semanales'!R41</f>
        <v>0</v>
      </c>
      <c r="H41" s="19">
        <f>'datos semanales'!S41</f>
        <v>0</v>
      </c>
      <c r="I41" s="19">
        <f>'datos semanales'!T41</f>
        <v>0</v>
      </c>
      <c r="J41" s="19">
        <f>'datos semanales'!U41</f>
        <v>0</v>
      </c>
      <c r="K41" s="19">
        <f>'datos semanales'!V41</f>
        <v>0</v>
      </c>
      <c r="L41" s="19">
        <f>'datos semanales'!W41</f>
        <v>0</v>
      </c>
      <c r="M41" s="19">
        <f>'datos semanales'!X41</f>
        <v>0</v>
      </c>
      <c r="N41" s="19">
        <f>'datos semanales'!Y41</f>
        <v>0</v>
      </c>
      <c r="O41" s="19">
        <f>'datos semanales'!Z41</f>
        <v>0</v>
      </c>
      <c r="P41" s="19">
        <f>'datos semanales'!AA41</f>
        <v>0</v>
      </c>
      <c r="Q41" s="19">
        <f>'datos semanales'!AB41</f>
        <v>0</v>
      </c>
      <c r="R41" s="19">
        <f>'datos semanales'!AC41</f>
        <v>0</v>
      </c>
      <c r="S41" s="19">
        <f>'datos semanales'!AD41</f>
        <v>0</v>
      </c>
      <c r="T41" s="19">
        <f>'datos semanales'!AE41</f>
        <v>0</v>
      </c>
      <c r="U41" s="19">
        <f>'datos semanales'!AF41</f>
        <v>0</v>
      </c>
      <c r="V41" s="19">
        <f>'datos semanales'!AG41</f>
        <v>0</v>
      </c>
      <c r="W41" s="19">
        <f>'datos semanales'!AH41</f>
        <v>0</v>
      </c>
      <c r="X41" s="19">
        <f>'datos semanales'!AI41</f>
        <v>0</v>
      </c>
      <c r="Y41" s="19">
        <f>'datos semanales'!AJ41</f>
        <v>0</v>
      </c>
      <c r="Z41" s="19">
        <f>'datos semanales'!AK41</f>
        <v>0</v>
      </c>
      <c r="AA41" s="19">
        <f>'datos semanales'!AL41</f>
        <v>0</v>
      </c>
      <c r="AB41" s="19">
        <f>'datos semanales'!AM41</f>
        <v>0</v>
      </c>
      <c r="AC41" s="19">
        <f>'datos semanales'!AN41</f>
        <v>0</v>
      </c>
      <c r="AD41" s="19">
        <f>'datos semanales'!AO41</f>
        <v>0</v>
      </c>
      <c r="AE41" s="19">
        <f>'datos semanales'!AP41</f>
        <v>0</v>
      </c>
      <c r="AF41" s="19">
        <f>'datos semanales'!AQ41</f>
        <v>0</v>
      </c>
    </row>
    <row r="42" spans="1:32" hidden="1" outlineLevel="1">
      <c r="A42" s="5" t="str">
        <f>'datos semanales'!F42</f>
        <v>Cheques Pagados</v>
      </c>
      <c r="B42" s="19">
        <f>'datos semanales'!M42</f>
        <v>0</v>
      </c>
      <c r="C42" s="19">
        <f>'datos semanales'!N42</f>
        <v>0</v>
      </c>
      <c r="D42" s="19">
        <f>'datos semanales'!O42</f>
        <v>-297811.62</v>
      </c>
      <c r="E42" s="19">
        <f>'datos semanales'!P42</f>
        <v>0</v>
      </c>
      <c r="F42" s="19">
        <f>'datos semanales'!Q42</f>
        <v>0</v>
      </c>
      <c r="G42" s="19">
        <f>'datos semanales'!R42</f>
        <v>0</v>
      </c>
      <c r="H42" s="19">
        <f>'datos semanales'!S42</f>
        <v>0</v>
      </c>
      <c r="I42" s="19">
        <f>'datos semanales'!T42</f>
        <v>0</v>
      </c>
      <c r="J42" s="19">
        <f>'datos semanales'!U42</f>
        <v>0</v>
      </c>
      <c r="K42" s="19">
        <f>'datos semanales'!V42</f>
        <v>0</v>
      </c>
      <c r="L42" s="19">
        <f>'datos semanales'!W42</f>
        <v>0</v>
      </c>
      <c r="M42" s="19">
        <f>'datos semanales'!X42</f>
        <v>0</v>
      </c>
      <c r="N42" s="19">
        <f>'datos semanales'!Y42</f>
        <v>0</v>
      </c>
      <c r="O42" s="19">
        <f>'datos semanales'!Z42</f>
        <v>0</v>
      </c>
      <c r="P42" s="19">
        <f>'datos semanales'!AA42</f>
        <v>0</v>
      </c>
      <c r="Q42" s="19">
        <f>'datos semanales'!AB42</f>
        <v>0</v>
      </c>
      <c r="R42" s="19">
        <f>'datos semanales'!AC42</f>
        <v>0</v>
      </c>
      <c r="S42" s="19">
        <f>'datos semanales'!AD42</f>
        <v>0</v>
      </c>
      <c r="T42" s="19">
        <f>'datos semanales'!AE42</f>
        <v>0</v>
      </c>
      <c r="U42" s="19">
        <f>'datos semanales'!AF42</f>
        <v>0</v>
      </c>
      <c r="V42" s="19">
        <f>'datos semanales'!AG42</f>
        <v>0</v>
      </c>
      <c r="W42" s="19">
        <f>'datos semanales'!AH42</f>
        <v>0</v>
      </c>
      <c r="X42" s="19">
        <f>'datos semanales'!AI42</f>
        <v>0</v>
      </c>
      <c r="Y42" s="19">
        <f>'datos semanales'!AJ42</f>
        <v>0</v>
      </c>
      <c r="Z42" s="19">
        <f>'datos semanales'!AK42</f>
        <v>0</v>
      </c>
      <c r="AA42" s="19">
        <f>'datos semanales'!AL42</f>
        <v>0</v>
      </c>
      <c r="AB42" s="19">
        <f>'datos semanales'!AM42</f>
        <v>0</v>
      </c>
      <c r="AC42" s="19">
        <f>'datos semanales'!AN42</f>
        <v>0</v>
      </c>
      <c r="AD42" s="19">
        <f>'datos semanales'!AO42</f>
        <v>0</v>
      </c>
      <c r="AE42" s="19">
        <f>'datos semanales'!AP42</f>
        <v>0</v>
      </c>
      <c r="AF42" s="19">
        <f>'datos semanales'!AQ42</f>
        <v>0</v>
      </c>
    </row>
    <row r="43" spans="1:32" hidden="1" outlineLevel="1">
      <c r="A43" s="5" t="str">
        <f>'datos semanales'!F43</f>
        <v>Nomina</v>
      </c>
      <c r="B43" s="19">
        <f>'datos semanales'!M43</f>
        <v>0</v>
      </c>
      <c r="C43" s="19">
        <f>'datos semanales'!N43</f>
        <v>0</v>
      </c>
      <c r="D43" s="19">
        <f>'datos semanales'!O43</f>
        <v>0</v>
      </c>
      <c r="E43" s="19">
        <f>'datos semanales'!P43</f>
        <v>-4096540.15</v>
      </c>
      <c r="F43" s="19">
        <f>'datos semanales'!Q43</f>
        <v>0</v>
      </c>
      <c r="G43" s="19">
        <f>'datos semanales'!R43</f>
        <v>0</v>
      </c>
      <c r="H43" s="19">
        <f>'datos semanales'!S43</f>
        <v>-2206341.15</v>
      </c>
      <c r="I43" s="19">
        <f>'datos semanales'!T43</f>
        <v>0</v>
      </c>
      <c r="J43" s="19">
        <f>'datos semanales'!U43</f>
        <v>-4097490.71</v>
      </c>
      <c r="K43" s="19">
        <f>'datos semanales'!V43</f>
        <v>-1409719.2</v>
      </c>
      <c r="L43" s="19">
        <f>'datos semanales'!W43</f>
        <v>-2653589.08</v>
      </c>
      <c r="M43" s="19">
        <f>'datos semanales'!X43</f>
        <v>0</v>
      </c>
      <c r="N43" s="19">
        <f>'datos semanales'!Y43</f>
        <v>-4229157.59</v>
      </c>
      <c r="O43" s="19">
        <f>'datos semanales'!Z43</f>
        <v>0</v>
      </c>
      <c r="P43" s="19">
        <f>'datos semanales'!AA43</f>
        <v>-2201095.4900000002</v>
      </c>
      <c r="Q43" s="19">
        <f>'datos semanales'!AB43</f>
        <v>0</v>
      </c>
      <c r="R43" s="19">
        <f>'datos semanales'!AC43</f>
        <v>0</v>
      </c>
      <c r="S43" s="19">
        <f>'datos semanales'!AD43</f>
        <v>-4087748.77</v>
      </c>
      <c r="T43" s="19">
        <f>'datos semanales'!AE43</f>
        <v>0</v>
      </c>
      <c r="U43" s="19">
        <f>'datos semanales'!AF43</f>
        <v>-2199298.31</v>
      </c>
      <c r="V43" s="19">
        <f>'datos semanales'!AG43</f>
        <v>0</v>
      </c>
      <c r="W43" s="19">
        <f>'datos semanales'!AH43</f>
        <v>-4084411.15</v>
      </c>
      <c r="X43" s="19">
        <f>'datos semanales'!AI43</f>
        <v>0</v>
      </c>
      <c r="Y43" s="19">
        <f>'datos semanales'!AJ43</f>
        <v>-2216389.37</v>
      </c>
      <c r="Z43" s="19">
        <f>'datos semanales'!AK43</f>
        <v>0</v>
      </c>
      <c r="AA43" s="19">
        <f>'datos semanales'!AL43</f>
        <v>-4116151.69</v>
      </c>
      <c r="AB43" s="19">
        <f>'datos semanales'!AM43</f>
        <v>0</v>
      </c>
      <c r="AC43" s="19">
        <f>'datos semanales'!AN43</f>
        <v>-9666544.8399999999</v>
      </c>
      <c r="AD43" s="19">
        <f>'datos semanales'!AO43</f>
        <v>0</v>
      </c>
      <c r="AE43" s="19">
        <f>'datos semanales'!AP43</f>
        <v>0</v>
      </c>
      <c r="AF43" s="19">
        <f>'datos semanales'!AQ43</f>
        <v>-4142804.93</v>
      </c>
    </row>
    <row r="44" spans="1:32" hidden="1" outlineLevel="1">
      <c r="A44" s="5" t="str">
        <f>'datos semanales'!F44</f>
        <v>Pagos Ejecutados</v>
      </c>
      <c r="B44" s="19">
        <f>'datos semanales'!M44</f>
        <v>0</v>
      </c>
      <c r="C44" s="19">
        <f>'datos semanales'!N44</f>
        <v>0</v>
      </c>
      <c r="D44" s="19">
        <f>'datos semanales'!O44</f>
        <v>-152928.92000000001</v>
      </c>
      <c r="E44" s="19">
        <f>'datos semanales'!P44</f>
        <v>0</v>
      </c>
      <c r="F44" s="19">
        <f>'datos semanales'!Q44</f>
        <v>0</v>
      </c>
      <c r="G44" s="19">
        <f>'datos semanales'!R44</f>
        <v>0</v>
      </c>
      <c r="H44" s="19">
        <f>'datos semanales'!S44</f>
        <v>0</v>
      </c>
      <c r="I44" s="19">
        <f>'datos semanales'!T44</f>
        <v>0</v>
      </c>
      <c r="J44" s="19">
        <f>'datos semanales'!U44</f>
        <v>0</v>
      </c>
      <c r="K44" s="19">
        <f>'datos semanales'!V44</f>
        <v>0</v>
      </c>
      <c r="L44" s="19">
        <f>'datos semanales'!W44</f>
        <v>0</v>
      </c>
      <c r="M44" s="19">
        <f>'datos semanales'!X44</f>
        <v>0</v>
      </c>
      <c r="N44" s="19">
        <f>'datos semanales'!Y44</f>
        <v>0</v>
      </c>
      <c r="O44" s="19">
        <f>'datos semanales'!Z44</f>
        <v>0</v>
      </c>
      <c r="P44" s="19">
        <f>'datos semanales'!AA44</f>
        <v>0</v>
      </c>
      <c r="Q44" s="19">
        <f>'datos semanales'!AB44</f>
        <v>0</v>
      </c>
      <c r="R44" s="19">
        <f>'datos semanales'!AC44</f>
        <v>0</v>
      </c>
      <c r="S44" s="19">
        <f>'datos semanales'!AD44</f>
        <v>0</v>
      </c>
      <c r="T44" s="19">
        <f>'datos semanales'!AE44</f>
        <v>0</v>
      </c>
      <c r="U44" s="19">
        <f>'datos semanales'!AF44</f>
        <v>0</v>
      </c>
      <c r="V44" s="19">
        <f>'datos semanales'!AG44</f>
        <v>0</v>
      </c>
      <c r="W44" s="19">
        <f>'datos semanales'!AH44</f>
        <v>0</v>
      </c>
      <c r="X44" s="19">
        <f>'datos semanales'!AI44</f>
        <v>0</v>
      </c>
      <c r="Y44" s="19">
        <f>'datos semanales'!AJ44</f>
        <v>0</v>
      </c>
      <c r="Z44" s="19">
        <f>'datos semanales'!AK44</f>
        <v>0</v>
      </c>
      <c r="AA44" s="19">
        <f>'datos semanales'!AL44</f>
        <v>0</v>
      </c>
      <c r="AB44" s="19">
        <f>'datos semanales'!AM44</f>
        <v>0</v>
      </c>
      <c r="AC44" s="19">
        <f>'datos semanales'!AN44</f>
        <v>0</v>
      </c>
      <c r="AD44" s="19">
        <f>'datos semanales'!AO44</f>
        <v>0</v>
      </c>
      <c r="AE44" s="19">
        <f>'datos semanales'!AP44</f>
        <v>0</v>
      </c>
      <c r="AF44" s="19">
        <f>'datos semanales'!AQ44</f>
        <v>0</v>
      </c>
    </row>
    <row r="45" spans="1:32" hidden="1" outlineLevel="1">
      <c r="A45" s="5" t="str">
        <f>'datos semanales'!F45</f>
        <v>Participacion Empleados</v>
      </c>
      <c r="B45" s="19">
        <f>'datos semanales'!M45</f>
        <v>0</v>
      </c>
      <c r="C45" s="19">
        <f>'datos semanales'!N45</f>
        <v>0</v>
      </c>
      <c r="D45" s="19">
        <f>'datos semanales'!O45</f>
        <v>0</v>
      </c>
      <c r="E45" s="19">
        <f>'datos semanales'!P45</f>
        <v>0</v>
      </c>
      <c r="F45" s="19">
        <f>'datos semanales'!Q45</f>
        <v>0</v>
      </c>
      <c r="G45" s="19">
        <f>'datos semanales'!R45</f>
        <v>0</v>
      </c>
      <c r="H45" s="19">
        <f>'datos semanales'!S45</f>
        <v>0</v>
      </c>
      <c r="I45" s="19">
        <f>'datos semanales'!T45</f>
        <v>0</v>
      </c>
      <c r="J45" s="19">
        <f>'datos semanales'!U45</f>
        <v>0</v>
      </c>
      <c r="K45" s="19">
        <f>'datos semanales'!V45</f>
        <v>0</v>
      </c>
      <c r="L45" s="19">
        <f>'datos semanales'!W45</f>
        <v>0</v>
      </c>
      <c r="M45" s="19">
        <f>'datos semanales'!X45</f>
        <v>0</v>
      </c>
      <c r="N45" s="19">
        <f>'datos semanales'!Y45</f>
        <v>0</v>
      </c>
      <c r="O45" s="19">
        <f>'datos semanales'!Z45</f>
        <v>0</v>
      </c>
      <c r="P45" s="19">
        <f>'datos semanales'!AA45</f>
        <v>0</v>
      </c>
      <c r="Q45" s="19">
        <f>'datos semanales'!AB45</f>
        <v>0</v>
      </c>
      <c r="R45" s="19">
        <f>'datos semanales'!AC45</f>
        <v>0</v>
      </c>
      <c r="S45" s="19">
        <f>'datos semanales'!AD45</f>
        <v>0</v>
      </c>
      <c r="T45" s="19">
        <f>'datos semanales'!AE45</f>
        <v>0</v>
      </c>
      <c r="U45" s="19">
        <f>'datos semanales'!AF45</f>
        <v>0</v>
      </c>
      <c r="V45" s="19">
        <f>'datos semanales'!AG45</f>
        <v>0</v>
      </c>
      <c r="W45" s="19">
        <f>'datos semanales'!AH45</f>
        <v>0</v>
      </c>
      <c r="X45" s="19">
        <f>'datos semanales'!AI45</f>
        <v>0</v>
      </c>
      <c r="Y45" s="19">
        <f>'datos semanales'!AJ45</f>
        <v>0</v>
      </c>
      <c r="Z45" s="19">
        <f>'datos semanales'!AK45</f>
        <v>0</v>
      </c>
      <c r="AA45" s="19">
        <f>'datos semanales'!AL45</f>
        <v>0</v>
      </c>
      <c r="AB45" s="19">
        <f>'datos semanales'!AM45</f>
        <v>0</v>
      </c>
      <c r="AC45" s="19">
        <f>'datos semanales'!AN45</f>
        <v>0</v>
      </c>
      <c r="AD45" s="19">
        <f>'datos semanales'!AO45</f>
        <v>0</v>
      </c>
      <c r="AE45" s="19">
        <f>'datos semanales'!AP45</f>
        <v>0</v>
      </c>
      <c r="AF45" s="19">
        <f>'datos semanales'!AQ45</f>
        <v>0</v>
      </c>
    </row>
    <row r="46" spans="1:32" hidden="1" outlineLevel="1">
      <c r="A46" s="5" t="str">
        <f>'datos semanales'!F46</f>
        <v>Servicios Basicos</v>
      </c>
      <c r="B46" s="19">
        <f>'datos semanales'!M46</f>
        <v>0</v>
      </c>
      <c r="C46" s="19">
        <f>'datos semanales'!N46</f>
        <v>0</v>
      </c>
      <c r="D46" s="19">
        <f>'datos semanales'!O46</f>
        <v>-635822.91</v>
      </c>
      <c r="E46" s="19">
        <f>'datos semanales'!P46</f>
        <v>-11996.66</v>
      </c>
      <c r="F46" s="19">
        <f>'datos semanales'!Q46</f>
        <v>-86110.66</v>
      </c>
      <c r="G46" s="19">
        <f>'datos semanales'!R46</f>
        <v>-467457.86</v>
      </c>
      <c r="H46" s="19">
        <f>'datos semanales'!S46</f>
        <v>-651980.71</v>
      </c>
      <c r="I46" s="19">
        <f>'datos semanales'!T46</f>
        <v>-24603.05</v>
      </c>
      <c r="J46" s="19">
        <f>'datos semanales'!U46</f>
        <v>-85818.02</v>
      </c>
      <c r="K46" s="19">
        <f>'datos semanales'!V46</f>
        <v>-465869.24</v>
      </c>
      <c r="L46" s="19">
        <f>'datos semanales'!W46</f>
        <v>-649764.99</v>
      </c>
      <c r="M46" s="19">
        <f>'datos semanales'!X46</f>
        <v>-24519.43</v>
      </c>
      <c r="N46" s="19">
        <f>'datos semanales'!Y46</f>
        <v>-12256.55</v>
      </c>
      <c r="O46" s="19">
        <f>'datos semanales'!Z46</f>
        <v>-85795.82</v>
      </c>
      <c r="P46" s="19">
        <f>'datos semanales'!AA46</f>
        <v>-465748.72</v>
      </c>
      <c r="Q46" s="19">
        <f>'datos semanales'!AB46</f>
        <v>-649596.9</v>
      </c>
      <c r="R46" s="19">
        <f>'datos semanales'!AC46</f>
        <v>-12256.55</v>
      </c>
      <c r="S46" s="19">
        <f>'datos semanales'!AD46</f>
        <v>-88679.19</v>
      </c>
      <c r="T46" s="19">
        <f>'datos semanales'!AE46</f>
        <v>-481401.33</v>
      </c>
      <c r="U46" s="19">
        <f>'datos semanales'!AF46</f>
        <v>-671428.17</v>
      </c>
      <c r="V46" s="19">
        <f>'datos semanales'!AG46</f>
        <v>-25336.91</v>
      </c>
      <c r="W46" s="19">
        <f>'datos semanales'!AH46</f>
        <v>-85898.16</v>
      </c>
      <c r="X46" s="19">
        <f>'datos semanales'!AI46</f>
        <v>-466304.3</v>
      </c>
      <c r="Y46" s="19">
        <f>'datos semanales'!AJ46</f>
        <v>-650371.79</v>
      </c>
      <c r="Z46" s="19">
        <f>'datos semanales'!AK46</f>
        <v>-24542.33</v>
      </c>
      <c r="AA46" s="19">
        <f>'datos semanales'!AL46</f>
        <v>-11934.55</v>
      </c>
      <c r="AB46" s="19">
        <f>'datos semanales'!AM46</f>
        <v>-83541.850000000006</v>
      </c>
      <c r="AC46" s="19">
        <f>'datos semanales'!AN46</f>
        <v>-453512.91</v>
      </c>
      <c r="AD46" s="19">
        <f>'datos semanales'!AO46</f>
        <v>-632531.17000000004</v>
      </c>
      <c r="AE46" s="19">
        <f>'datos semanales'!AP46</f>
        <v>-11934.55</v>
      </c>
      <c r="AF46" s="19">
        <f>'datos semanales'!AQ46</f>
        <v>0</v>
      </c>
    </row>
    <row r="47" spans="1:32" hidden="1" outlineLevel="1">
      <c r="A47" s="5" t="str">
        <f>'datos semanales'!F47</f>
        <v>IESS  E IMP  A LA RENTA</v>
      </c>
      <c r="B47" s="19">
        <f>'datos semanales'!M47</f>
        <v>0</v>
      </c>
      <c r="C47" s="19">
        <f>'datos semanales'!N47</f>
        <v>0</v>
      </c>
      <c r="D47" s="64">
        <f>'datos semanales'!O47</f>
        <v>0</v>
      </c>
      <c r="E47" s="19">
        <f>'datos semanales'!P47</f>
        <v>0</v>
      </c>
      <c r="F47" s="19">
        <f>'datos semanales'!Q47</f>
        <v>0</v>
      </c>
      <c r="G47" s="19">
        <f>'datos semanales'!R47</f>
        <v>-2505426.42</v>
      </c>
      <c r="H47" s="19">
        <f>'datos semanales'!S47</f>
        <v>0</v>
      </c>
      <c r="I47" s="19">
        <f>'datos semanales'!T47</f>
        <v>0</v>
      </c>
      <c r="J47" s="19">
        <f>'datos semanales'!U47</f>
        <v>0</v>
      </c>
      <c r="K47" s="19">
        <f>'datos semanales'!V47</f>
        <v>0</v>
      </c>
      <c r="L47" s="19">
        <f>'datos semanales'!W47</f>
        <v>-2493070.92</v>
      </c>
      <c r="M47" s="19">
        <f>'datos semanales'!X47</f>
        <v>0</v>
      </c>
      <c r="N47" s="19">
        <f>'datos semanales'!Y47</f>
        <v>0</v>
      </c>
      <c r="O47" s="19">
        <f>'datos semanales'!Z47</f>
        <v>0</v>
      </c>
      <c r="P47" s="19">
        <f>'datos semanales'!AA47</f>
        <v>-2815939.95</v>
      </c>
      <c r="Q47" s="19">
        <f>'datos semanales'!AB47</f>
        <v>0</v>
      </c>
      <c r="R47" s="19">
        <f>'datos semanales'!AC47</f>
        <v>0</v>
      </c>
      <c r="S47" s="19">
        <f>'datos semanales'!AD47</f>
        <v>0</v>
      </c>
      <c r="T47" s="19">
        <f>'datos semanales'!AE47</f>
        <v>0</v>
      </c>
      <c r="U47" s="19">
        <f>'datos semanales'!AF47</f>
        <v>-2492184.5</v>
      </c>
      <c r="V47" s="19">
        <f>'datos semanales'!AG47</f>
        <v>0</v>
      </c>
      <c r="W47" s="19">
        <f>'datos semanales'!AH47</f>
        <v>0</v>
      </c>
      <c r="X47" s="19">
        <f>'datos semanales'!AI47</f>
        <v>0</v>
      </c>
      <c r="Y47" s="19">
        <f>'datos semanales'!AJ47</f>
        <v>-2498449.6</v>
      </c>
      <c r="Z47" s="19">
        <f>'datos semanales'!AK47</f>
        <v>0</v>
      </c>
      <c r="AA47" s="19">
        <f>'datos semanales'!AL47</f>
        <v>0</v>
      </c>
      <c r="AB47" s="19">
        <f>'datos semanales'!AM47</f>
        <v>0</v>
      </c>
      <c r="AC47" s="19">
        <f>'datos semanales'!AN47</f>
        <v>-2514747.71</v>
      </c>
      <c r="AD47" s="19">
        <f>'datos semanales'!AO47</f>
        <v>0</v>
      </c>
      <c r="AE47" s="19">
        <f>'datos semanales'!AP47</f>
        <v>0</v>
      </c>
      <c r="AF47" s="19">
        <f>'datos semanales'!AQ47</f>
        <v>0</v>
      </c>
    </row>
    <row r="48" spans="1:32" hidden="1" outlineLevel="1">
      <c r="A48" s="5" t="str">
        <f>'datos semanales'!F48</f>
        <v>Renta</v>
      </c>
      <c r="B48" s="19">
        <f>'datos semanales'!M48</f>
        <v>0</v>
      </c>
      <c r="C48" s="19">
        <f>'datos semanales'!N48</f>
        <v>0</v>
      </c>
      <c r="D48" s="19">
        <f>'datos semanales'!O48</f>
        <v>0</v>
      </c>
      <c r="E48" s="19">
        <f>'datos semanales'!P48</f>
        <v>0</v>
      </c>
      <c r="F48" s="19">
        <f>'datos semanales'!Q48</f>
        <v>0</v>
      </c>
      <c r="G48" s="19">
        <f>'datos semanales'!R48</f>
        <v>0</v>
      </c>
      <c r="H48" s="19">
        <f>'datos semanales'!S48</f>
        <v>0</v>
      </c>
      <c r="I48" s="19">
        <f>'datos semanales'!T48</f>
        <v>0</v>
      </c>
      <c r="J48" s="19">
        <f>'datos semanales'!U48</f>
        <v>0</v>
      </c>
      <c r="K48" s="19">
        <f>'datos semanales'!V48</f>
        <v>0</v>
      </c>
      <c r="L48" s="19">
        <f>'datos semanales'!W48</f>
        <v>0</v>
      </c>
      <c r="M48" s="19">
        <f>'datos semanales'!X48</f>
        <v>0</v>
      </c>
      <c r="N48" s="19">
        <f>'datos semanales'!Y48</f>
        <v>0</v>
      </c>
      <c r="O48" s="19">
        <f>'datos semanales'!Z48</f>
        <v>0</v>
      </c>
      <c r="P48" s="19">
        <f>'datos semanales'!AA48</f>
        <v>0</v>
      </c>
      <c r="Q48" s="19">
        <f>'datos semanales'!AB48</f>
        <v>0</v>
      </c>
      <c r="R48" s="19">
        <f>'datos semanales'!AC48</f>
        <v>0</v>
      </c>
      <c r="S48" s="19">
        <f>'datos semanales'!AD48</f>
        <v>0</v>
      </c>
      <c r="T48" s="19">
        <f>'datos semanales'!AE48</f>
        <v>0</v>
      </c>
      <c r="U48" s="19">
        <f>'datos semanales'!AF48</f>
        <v>0</v>
      </c>
      <c r="V48" s="19">
        <f>'datos semanales'!AG48</f>
        <v>0</v>
      </c>
      <c r="W48" s="19">
        <f>'datos semanales'!AH48</f>
        <v>0</v>
      </c>
      <c r="X48" s="19">
        <f>'datos semanales'!AI48</f>
        <v>0</v>
      </c>
      <c r="Y48" s="19">
        <f>'datos semanales'!AJ48</f>
        <v>0</v>
      </c>
      <c r="Z48" s="19">
        <f>'datos semanales'!AK48</f>
        <v>0</v>
      </c>
      <c r="AA48" s="19">
        <f>'datos semanales'!AL48</f>
        <v>0</v>
      </c>
      <c r="AB48" s="19">
        <f>'datos semanales'!AM48</f>
        <v>0</v>
      </c>
      <c r="AC48" s="19">
        <f>'datos semanales'!AN48</f>
        <v>0</v>
      </c>
      <c r="AD48" s="19">
        <f>'datos semanales'!AO48</f>
        <v>0</v>
      </c>
      <c r="AE48" s="19">
        <f>'datos semanales'!AP48</f>
        <v>0</v>
      </c>
      <c r="AF48" s="19">
        <f>'datos semanales'!AQ48</f>
        <v>0</v>
      </c>
    </row>
    <row r="49" spans="1:32" hidden="1" outlineLevel="1">
      <c r="A49" s="5" t="str">
        <f>'datos semanales'!F49</f>
        <v>IVA Y RETENCION RENTA</v>
      </c>
      <c r="B49" s="19">
        <f>'datos semanales'!M49</f>
        <v>0</v>
      </c>
      <c r="C49" s="19">
        <f>'datos semanales'!N49</f>
        <v>0</v>
      </c>
      <c r="D49" s="19">
        <f>'datos semanales'!O49</f>
        <v>-2244192</v>
      </c>
      <c r="E49" s="19">
        <f>'datos semanales'!P49</f>
        <v>0</v>
      </c>
      <c r="F49" s="19">
        <f>'datos semanales'!Q49</f>
        <v>0</v>
      </c>
      <c r="G49" s="19">
        <f>'datos semanales'!R49</f>
        <v>0</v>
      </c>
      <c r="H49" s="19">
        <f>'datos semanales'!S49</f>
        <v>-2840421.23</v>
      </c>
      <c r="I49" s="19">
        <f>'datos semanales'!T49</f>
        <v>0</v>
      </c>
      <c r="J49" s="19">
        <f>'datos semanales'!U49</f>
        <v>0</v>
      </c>
      <c r="K49" s="19">
        <f>'datos semanales'!V49</f>
        <v>0</v>
      </c>
      <c r="L49" s="19">
        <f>'datos semanales'!W49</f>
        <v>0</v>
      </c>
      <c r="M49" s="19">
        <f>'datos semanales'!X49</f>
        <v>-2635202.23</v>
      </c>
      <c r="N49" s="19">
        <f>'datos semanales'!Y49</f>
        <v>0</v>
      </c>
      <c r="O49" s="19">
        <f>'datos semanales'!Z49</f>
        <v>0</v>
      </c>
      <c r="P49" s="19">
        <f>'datos semanales'!AA49</f>
        <v>0</v>
      </c>
      <c r="Q49" s="19">
        <f>'datos semanales'!AB49</f>
        <v>-2686706.72</v>
      </c>
      <c r="R49" s="19">
        <f>'datos semanales'!AC49</f>
        <v>0</v>
      </c>
      <c r="S49" s="19">
        <f>'datos semanales'!AD49</f>
        <v>0</v>
      </c>
      <c r="T49" s="19">
        <f>'datos semanales'!AE49</f>
        <v>0</v>
      </c>
      <c r="U49" s="19">
        <f>'datos semanales'!AF49</f>
        <v>-2318451.08</v>
      </c>
      <c r="V49" s="19">
        <f>'datos semanales'!AG49</f>
        <v>0</v>
      </c>
      <c r="W49" s="19">
        <f>'datos semanales'!AH49</f>
        <v>0</v>
      </c>
      <c r="X49" s="19">
        <f>'datos semanales'!AI49</f>
        <v>0</v>
      </c>
      <c r="Y49" s="19">
        <f>'datos semanales'!AJ49</f>
        <v>0</v>
      </c>
      <c r="Z49" s="19">
        <f>'datos semanales'!AK49</f>
        <v>-2598867.6</v>
      </c>
      <c r="AA49" s="19">
        <f>'datos semanales'!AL49</f>
        <v>0</v>
      </c>
      <c r="AB49" s="19">
        <f>'datos semanales'!AM49</f>
        <v>0</v>
      </c>
      <c r="AC49" s="19">
        <f>'datos semanales'!AN49</f>
        <v>0</v>
      </c>
      <c r="AD49" s="19">
        <f>'datos semanales'!AO49</f>
        <v>-2728359.6</v>
      </c>
      <c r="AE49" s="19">
        <f>'datos semanales'!AP49</f>
        <v>0</v>
      </c>
      <c r="AF49" s="19">
        <f>'datos semanales'!AQ49</f>
        <v>0</v>
      </c>
    </row>
    <row r="50" spans="1:32" hidden="1" outlineLevel="1">
      <c r="A50" s="5" t="str">
        <f>'datos semanales'!F50</f>
        <v>Otros Impuestos</v>
      </c>
      <c r="B50" s="19">
        <f>'datos semanales'!M50</f>
        <v>0</v>
      </c>
      <c r="C50" s="19">
        <f>'datos semanales'!N50</f>
        <v>0</v>
      </c>
      <c r="D50" s="19">
        <f>'datos semanales'!O50</f>
        <v>0</v>
      </c>
      <c r="E50" s="19">
        <f>'datos semanales'!P50</f>
        <v>0</v>
      </c>
      <c r="F50" s="19">
        <f>'datos semanales'!Q50</f>
        <v>0</v>
      </c>
      <c r="G50" s="19">
        <f>'datos semanales'!R50</f>
        <v>0</v>
      </c>
      <c r="H50" s="19">
        <f>'datos semanales'!S50</f>
        <v>0</v>
      </c>
      <c r="I50" s="19">
        <f>'datos semanales'!T50</f>
        <v>0</v>
      </c>
      <c r="J50" s="19">
        <f>'datos semanales'!U50</f>
        <v>0</v>
      </c>
      <c r="K50" s="19">
        <f>'datos semanales'!V50</f>
        <v>0</v>
      </c>
      <c r="L50" s="19">
        <f>'datos semanales'!W50</f>
        <v>0</v>
      </c>
      <c r="M50" s="19">
        <f>'datos semanales'!X50</f>
        <v>0</v>
      </c>
      <c r="N50" s="19">
        <f>'datos semanales'!Y50</f>
        <v>0</v>
      </c>
      <c r="O50" s="19">
        <f>'datos semanales'!Z50</f>
        <v>0</v>
      </c>
      <c r="P50" s="19">
        <f>'datos semanales'!AA50</f>
        <v>0</v>
      </c>
      <c r="Q50" s="19">
        <f>'datos semanales'!AB50</f>
        <v>0</v>
      </c>
      <c r="R50" s="19">
        <f>'datos semanales'!AC50</f>
        <v>0</v>
      </c>
      <c r="S50" s="19">
        <f>'datos semanales'!AD50</f>
        <v>0</v>
      </c>
      <c r="T50" s="19">
        <f>'datos semanales'!AE50</f>
        <v>0</v>
      </c>
      <c r="U50" s="19">
        <f>'datos semanales'!AF50</f>
        <v>0</v>
      </c>
      <c r="V50" s="19">
        <f>'datos semanales'!AG50</f>
        <v>0</v>
      </c>
      <c r="W50" s="19">
        <f>'datos semanales'!AH50</f>
        <v>0</v>
      </c>
      <c r="X50" s="19">
        <f>'datos semanales'!AI50</f>
        <v>0</v>
      </c>
      <c r="Y50" s="19">
        <f>'datos semanales'!AJ50</f>
        <v>0</v>
      </c>
      <c r="Z50" s="19">
        <f>'datos semanales'!AK50</f>
        <v>0</v>
      </c>
      <c r="AA50" s="19">
        <f>'datos semanales'!AL50</f>
        <v>0</v>
      </c>
      <c r="AB50" s="19">
        <f>'datos semanales'!AM50</f>
        <v>0</v>
      </c>
      <c r="AC50" s="19">
        <f>'datos semanales'!AN50</f>
        <v>0</v>
      </c>
      <c r="AD50" s="19">
        <f>'datos semanales'!AO50</f>
        <v>0</v>
      </c>
      <c r="AE50" s="19">
        <f>'datos semanales'!AP50</f>
        <v>0</v>
      </c>
      <c r="AF50" s="19">
        <f>'datos semanales'!AQ50</f>
        <v>0</v>
      </c>
    </row>
    <row r="51" spans="1:32" hidden="1" outlineLevel="1">
      <c r="A51" s="5" t="str">
        <f>'datos semanales'!F51</f>
        <v>Gastos y Comisiones Bancarias</v>
      </c>
      <c r="B51" s="19">
        <f>'datos semanales'!M51</f>
        <v>0</v>
      </c>
      <c r="C51" s="19">
        <f>'datos semanales'!N51</f>
        <v>0</v>
      </c>
      <c r="D51" s="19">
        <f>'datos semanales'!O51</f>
        <v>0</v>
      </c>
      <c r="E51" s="19">
        <f>'datos semanales'!P51</f>
        <v>0</v>
      </c>
      <c r="F51" s="19">
        <f>'datos semanales'!Q51</f>
        <v>0</v>
      </c>
      <c r="G51" s="19">
        <f>'datos semanales'!R51</f>
        <v>0</v>
      </c>
      <c r="H51" s="19">
        <f>'datos semanales'!S51</f>
        <v>0</v>
      </c>
      <c r="I51" s="19">
        <f>'datos semanales'!T51</f>
        <v>0</v>
      </c>
      <c r="J51" s="19">
        <f>'datos semanales'!U51</f>
        <v>0</v>
      </c>
      <c r="K51" s="19">
        <f>'datos semanales'!V51</f>
        <v>0</v>
      </c>
      <c r="L51" s="19">
        <f>'datos semanales'!W51</f>
        <v>0</v>
      </c>
      <c r="M51" s="19">
        <f>'datos semanales'!X51</f>
        <v>0</v>
      </c>
      <c r="N51" s="19">
        <f>'datos semanales'!Y51</f>
        <v>0</v>
      </c>
      <c r="O51" s="19">
        <f>'datos semanales'!Z51</f>
        <v>0</v>
      </c>
      <c r="P51" s="19">
        <f>'datos semanales'!AA51</f>
        <v>0</v>
      </c>
      <c r="Q51" s="19">
        <f>'datos semanales'!AB51</f>
        <v>0</v>
      </c>
      <c r="R51" s="19">
        <f>'datos semanales'!AC51</f>
        <v>0</v>
      </c>
      <c r="S51" s="19">
        <f>'datos semanales'!AD51</f>
        <v>0</v>
      </c>
      <c r="T51" s="19">
        <f>'datos semanales'!AE51</f>
        <v>0</v>
      </c>
      <c r="U51" s="19">
        <f>'datos semanales'!AF51</f>
        <v>0</v>
      </c>
      <c r="V51" s="19">
        <f>'datos semanales'!AG51</f>
        <v>0</v>
      </c>
      <c r="W51" s="19">
        <f>'datos semanales'!AH51</f>
        <v>0</v>
      </c>
      <c r="X51" s="19">
        <f>'datos semanales'!AI51</f>
        <v>0</v>
      </c>
      <c r="Y51" s="19">
        <f>'datos semanales'!AJ51</f>
        <v>0</v>
      </c>
      <c r="Z51" s="19">
        <f>'datos semanales'!AK51</f>
        <v>0</v>
      </c>
      <c r="AA51" s="19">
        <f>'datos semanales'!AL51</f>
        <v>0</v>
      </c>
      <c r="AB51" s="19">
        <f>'datos semanales'!AM51</f>
        <v>0</v>
      </c>
      <c r="AC51" s="19">
        <f>'datos semanales'!AN51</f>
        <v>0</v>
      </c>
      <c r="AD51" s="19">
        <f>'datos semanales'!AO51</f>
        <v>0</v>
      </c>
      <c r="AE51" s="19">
        <f>'datos semanales'!AP51</f>
        <v>0</v>
      </c>
      <c r="AF51" s="19">
        <f>'datos semanales'!AQ51</f>
        <v>0</v>
      </c>
    </row>
    <row r="52" spans="1:32" hidden="1" outlineLevel="1">
      <c r="A52" s="5" t="str">
        <f>'datos semanales'!F52</f>
        <v>Interes por Sobregiro</v>
      </c>
      <c r="B52" s="19">
        <f>'datos semanales'!M52</f>
        <v>0</v>
      </c>
      <c r="C52" s="19">
        <f>'datos semanales'!N52</f>
        <v>0</v>
      </c>
      <c r="D52" s="19">
        <f>'datos semanales'!O52</f>
        <v>0</v>
      </c>
      <c r="E52" s="19">
        <f>'datos semanales'!P52</f>
        <v>0</v>
      </c>
      <c r="F52" s="19">
        <f>'datos semanales'!Q52</f>
        <v>0</v>
      </c>
      <c r="G52" s="19">
        <f>'datos semanales'!R52</f>
        <v>0</v>
      </c>
      <c r="H52" s="19">
        <f>'datos semanales'!S52</f>
        <v>0</v>
      </c>
      <c r="I52" s="19">
        <f>'datos semanales'!T52</f>
        <v>0</v>
      </c>
      <c r="J52" s="19">
        <f>'datos semanales'!U52</f>
        <v>0</v>
      </c>
      <c r="K52" s="19">
        <f>'datos semanales'!V52</f>
        <v>0</v>
      </c>
      <c r="L52" s="19">
        <f>'datos semanales'!W52</f>
        <v>0</v>
      </c>
      <c r="M52" s="19">
        <f>'datos semanales'!X52</f>
        <v>0</v>
      </c>
      <c r="N52" s="19">
        <f>'datos semanales'!Y52</f>
        <v>0</v>
      </c>
      <c r="O52" s="19">
        <f>'datos semanales'!Z52</f>
        <v>0</v>
      </c>
      <c r="P52" s="19">
        <f>'datos semanales'!AA52</f>
        <v>0</v>
      </c>
      <c r="Q52" s="19">
        <f>'datos semanales'!AB52</f>
        <v>0</v>
      </c>
      <c r="R52" s="19">
        <f>'datos semanales'!AC52</f>
        <v>0</v>
      </c>
      <c r="S52" s="19">
        <f>'datos semanales'!AD52</f>
        <v>0</v>
      </c>
      <c r="T52" s="19">
        <f>'datos semanales'!AE52</f>
        <v>0</v>
      </c>
      <c r="U52" s="19">
        <f>'datos semanales'!AF52</f>
        <v>0</v>
      </c>
      <c r="V52" s="19">
        <f>'datos semanales'!AG52</f>
        <v>0</v>
      </c>
      <c r="W52" s="19">
        <f>'datos semanales'!AH52</f>
        <v>0</v>
      </c>
      <c r="X52" s="19">
        <f>'datos semanales'!AI52</f>
        <v>0</v>
      </c>
      <c r="Y52" s="19">
        <f>'datos semanales'!AJ52</f>
        <v>0</v>
      </c>
      <c r="Z52" s="19">
        <f>'datos semanales'!AK52</f>
        <v>0</v>
      </c>
      <c r="AA52" s="19">
        <f>'datos semanales'!AL52</f>
        <v>0</v>
      </c>
      <c r="AB52" s="19">
        <f>'datos semanales'!AM52</f>
        <v>0</v>
      </c>
      <c r="AC52" s="19">
        <f>'datos semanales'!AN52</f>
        <v>0</v>
      </c>
      <c r="AD52" s="19">
        <f>'datos semanales'!AO52</f>
        <v>0</v>
      </c>
      <c r="AE52" s="19">
        <f>'datos semanales'!AP52</f>
        <v>0</v>
      </c>
      <c r="AF52" s="19">
        <f>'datos semanales'!AQ52</f>
        <v>0</v>
      </c>
    </row>
    <row r="53" spans="1:32" hidden="1" outlineLevel="1">
      <c r="A53" s="5" t="str">
        <f>'datos semanales'!F53</f>
        <v>Otros  Egresos</v>
      </c>
      <c r="B53" s="19">
        <f>'datos semanales'!M53</f>
        <v>0</v>
      </c>
      <c r="C53" s="19">
        <f>'datos semanales'!N53</f>
        <v>0</v>
      </c>
      <c r="D53" s="19">
        <f>'datos semanales'!O53</f>
        <v>0</v>
      </c>
      <c r="E53" s="19">
        <f>'datos semanales'!P53</f>
        <v>0</v>
      </c>
      <c r="F53" s="19">
        <f>'datos semanales'!Q53</f>
        <v>0</v>
      </c>
      <c r="G53" s="19">
        <f>'datos semanales'!R53</f>
        <v>0</v>
      </c>
      <c r="H53" s="19">
        <f>'datos semanales'!S53</f>
        <v>0</v>
      </c>
      <c r="I53" s="19">
        <f>'datos semanales'!T53</f>
        <v>0</v>
      </c>
      <c r="J53" s="19">
        <f>'datos semanales'!U53</f>
        <v>0</v>
      </c>
      <c r="K53" s="19">
        <f>'datos semanales'!V53</f>
        <v>0</v>
      </c>
      <c r="L53" s="19">
        <f>'datos semanales'!W53</f>
        <v>0</v>
      </c>
      <c r="M53" s="19">
        <f>'datos semanales'!X53</f>
        <v>0</v>
      </c>
      <c r="N53" s="19">
        <f>'datos semanales'!Y53</f>
        <v>0</v>
      </c>
      <c r="O53" s="19">
        <f>'datos semanales'!Z53</f>
        <v>0</v>
      </c>
      <c r="P53" s="19">
        <f>'datos semanales'!AA53</f>
        <v>0</v>
      </c>
      <c r="Q53" s="19">
        <f>'datos semanales'!AB53</f>
        <v>0</v>
      </c>
      <c r="R53" s="19">
        <f>'datos semanales'!AC53</f>
        <v>0</v>
      </c>
      <c r="S53" s="19">
        <f>'datos semanales'!AD53</f>
        <v>0</v>
      </c>
      <c r="T53" s="19">
        <f>'datos semanales'!AE53</f>
        <v>0</v>
      </c>
      <c r="U53" s="19">
        <f>'datos semanales'!AF53</f>
        <v>0</v>
      </c>
      <c r="V53" s="19">
        <f>'datos semanales'!AG53</f>
        <v>0</v>
      </c>
      <c r="W53" s="19">
        <f>'datos semanales'!AH53</f>
        <v>0</v>
      </c>
      <c r="X53" s="19">
        <f>'datos semanales'!AI53</f>
        <v>0</v>
      </c>
      <c r="Y53" s="19">
        <f>'datos semanales'!AJ53</f>
        <v>0</v>
      </c>
      <c r="Z53" s="19">
        <f>'datos semanales'!AK53</f>
        <v>0</v>
      </c>
      <c r="AA53" s="19">
        <f>'datos semanales'!AL53</f>
        <v>0</v>
      </c>
      <c r="AB53" s="19">
        <f>'datos semanales'!AM53</f>
        <v>0</v>
      </c>
      <c r="AC53" s="19">
        <f>'datos semanales'!AN53</f>
        <v>0</v>
      </c>
      <c r="AD53" s="19">
        <f>'datos semanales'!AO53</f>
        <v>0</v>
      </c>
      <c r="AE53" s="19">
        <f>'datos semanales'!AP53</f>
        <v>0</v>
      </c>
      <c r="AF53" s="19">
        <f>'datos semanales'!AQ53</f>
        <v>0</v>
      </c>
    </row>
    <row r="54" spans="1:32" hidden="1" outlineLevel="1">
      <c r="A54" s="5" t="str">
        <f>'datos semanales'!F54</f>
        <v>CHEQUE DEVUELTOS</v>
      </c>
      <c r="B54" s="19">
        <f>'datos semanales'!M54</f>
        <v>0</v>
      </c>
      <c r="C54" s="19">
        <f>'datos semanales'!N54</f>
        <v>0</v>
      </c>
      <c r="D54" s="19">
        <f>'datos semanales'!O54</f>
        <v>0</v>
      </c>
      <c r="E54" s="19">
        <f>'datos semanales'!P54</f>
        <v>0</v>
      </c>
      <c r="F54" s="19">
        <f>'datos semanales'!Q54</f>
        <v>0</v>
      </c>
      <c r="G54" s="19">
        <f>'datos semanales'!R54</f>
        <v>0</v>
      </c>
      <c r="H54" s="19">
        <f>'datos semanales'!S54</f>
        <v>0</v>
      </c>
      <c r="I54" s="19">
        <f>'datos semanales'!T54</f>
        <v>0</v>
      </c>
      <c r="J54" s="19">
        <f>'datos semanales'!U54</f>
        <v>0</v>
      </c>
      <c r="K54" s="19">
        <f>'datos semanales'!V54</f>
        <v>0</v>
      </c>
      <c r="L54" s="19">
        <f>'datos semanales'!W54</f>
        <v>0</v>
      </c>
      <c r="M54" s="19">
        <f>'datos semanales'!X54</f>
        <v>0</v>
      </c>
      <c r="N54" s="19">
        <f>'datos semanales'!Y54</f>
        <v>0</v>
      </c>
      <c r="O54" s="19">
        <f>'datos semanales'!Z54</f>
        <v>0</v>
      </c>
      <c r="P54" s="19">
        <f>'datos semanales'!AA54</f>
        <v>0</v>
      </c>
      <c r="Q54" s="19">
        <f>'datos semanales'!AB54</f>
        <v>0</v>
      </c>
      <c r="R54" s="19">
        <f>'datos semanales'!AC54</f>
        <v>0</v>
      </c>
      <c r="S54" s="19">
        <f>'datos semanales'!AD54</f>
        <v>0</v>
      </c>
      <c r="T54" s="19">
        <f>'datos semanales'!AE54</f>
        <v>0</v>
      </c>
      <c r="U54" s="19">
        <f>'datos semanales'!AF54</f>
        <v>0</v>
      </c>
      <c r="V54" s="19">
        <f>'datos semanales'!AG54</f>
        <v>0</v>
      </c>
      <c r="W54" s="19">
        <f>'datos semanales'!AH54</f>
        <v>0</v>
      </c>
      <c r="X54" s="19">
        <f>'datos semanales'!AI54</f>
        <v>0</v>
      </c>
      <c r="Y54" s="19">
        <f>'datos semanales'!AJ54</f>
        <v>0</v>
      </c>
      <c r="Z54" s="19">
        <f>'datos semanales'!AK54</f>
        <v>0</v>
      </c>
      <c r="AA54" s="19">
        <f>'datos semanales'!AL54</f>
        <v>0</v>
      </c>
      <c r="AB54" s="19">
        <f>'datos semanales'!AM54</f>
        <v>0</v>
      </c>
      <c r="AC54" s="19">
        <f>'datos semanales'!AN54</f>
        <v>0</v>
      </c>
      <c r="AD54" s="19">
        <f>'datos semanales'!AO54</f>
        <v>0</v>
      </c>
      <c r="AE54" s="19">
        <f>'datos semanales'!AP54</f>
        <v>0</v>
      </c>
      <c r="AF54" s="19">
        <f>'datos semanales'!AQ54</f>
        <v>0</v>
      </c>
    </row>
    <row r="55" spans="1:32" hidden="1" outlineLevel="1">
      <c r="A55" s="5" t="str">
        <f>'datos semanales'!F55</f>
        <v>COMISION BANCARIA</v>
      </c>
      <c r="B55" s="19">
        <f>'datos semanales'!M55</f>
        <v>0</v>
      </c>
      <c r="C55" s="19">
        <f>'datos semanales'!N55</f>
        <v>0</v>
      </c>
      <c r="D55" s="19">
        <f>'datos semanales'!O55</f>
        <v>0</v>
      </c>
      <c r="E55" s="19">
        <f>'datos semanales'!P55</f>
        <v>0</v>
      </c>
      <c r="F55" s="19">
        <f>'datos semanales'!Q55</f>
        <v>0</v>
      </c>
      <c r="G55" s="19">
        <f>'datos semanales'!R55</f>
        <v>0</v>
      </c>
      <c r="H55" s="19">
        <f>'datos semanales'!S55</f>
        <v>0</v>
      </c>
      <c r="I55" s="19">
        <f>'datos semanales'!T55</f>
        <v>0</v>
      </c>
      <c r="J55" s="19">
        <f>'datos semanales'!U55</f>
        <v>0</v>
      </c>
      <c r="K55" s="19">
        <f>'datos semanales'!V55</f>
        <v>0</v>
      </c>
      <c r="L55" s="19">
        <f>'datos semanales'!W55</f>
        <v>0</v>
      </c>
      <c r="M55" s="19">
        <f>'datos semanales'!X55</f>
        <v>0</v>
      </c>
      <c r="N55" s="19">
        <f>'datos semanales'!Y55</f>
        <v>0</v>
      </c>
      <c r="O55" s="19">
        <f>'datos semanales'!Z55</f>
        <v>0</v>
      </c>
      <c r="P55" s="19">
        <f>'datos semanales'!AA55</f>
        <v>0</v>
      </c>
      <c r="Q55" s="19">
        <f>'datos semanales'!AB55</f>
        <v>0</v>
      </c>
      <c r="R55" s="19">
        <f>'datos semanales'!AC55</f>
        <v>0</v>
      </c>
      <c r="S55" s="19">
        <f>'datos semanales'!AD55</f>
        <v>0</v>
      </c>
      <c r="T55" s="19">
        <f>'datos semanales'!AE55</f>
        <v>0</v>
      </c>
      <c r="U55" s="19">
        <f>'datos semanales'!AF55</f>
        <v>0</v>
      </c>
      <c r="V55" s="19">
        <f>'datos semanales'!AG55</f>
        <v>0</v>
      </c>
      <c r="W55" s="19">
        <f>'datos semanales'!AH55</f>
        <v>0</v>
      </c>
      <c r="X55" s="19">
        <f>'datos semanales'!AI55</f>
        <v>0</v>
      </c>
      <c r="Y55" s="19">
        <f>'datos semanales'!AJ55</f>
        <v>0</v>
      </c>
      <c r="Z55" s="19">
        <f>'datos semanales'!AK55</f>
        <v>0</v>
      </c>
      <c r="AA55" s="19">
        <f>'datos semanales'!AL55</f>
        <v>0</v>
      </c>
      <c r="AB55" s="19">
        <f>'datos semanales'!AM55</f>
        <v>0</v>
      </c>
      <c r="AC55" s="19">
        <f>'datos semanales'!AN55</f>
        <v>0</v>
      </c>
      <c r="AD55" s="19">
        <f>'datos semanales'!AO55</f>
        <v>0</v>
      </c>
      <c r="AE55" s="19">
        <f>'datos semanales'!AP55</f>
        <v>0</v>
      </c>
      <c r="AF55" s="19">
        <f>'datos semanales'!AQ55</f>
        <v>0</v>
      </c>
    </row>
    <row r="56" spans="1:32" hidden="1" outlineLevel="1">
      <c r="A56" s="5" t="str">
        <f>'datos semanales'!F56</f>
        <v>SERVICIOS BANCARIOS CASH</v>
      </c>
      <c r="B56" s="19">
        <f>'datos semanales'!M56</f>
        <v>0</v>
      </c>
      <c r="C56" s="19">
        <f>'datos semanales'!N56</f>
        <v>0</v>
      </c>
      <c r="D56" s="19">
        <f>'datos semanales'!O56</f>
        <v>0</v>
      </c>
      <c r="E56" s="19">
        <f>'datos semanales'!P56</f>
        <v>0</v>
      </c>
      <c r="F56" s="19">
        <f>'datos semanales'!Q56</f>
        <v>0</v>
      </c>
      <c r="G56" s="19">
        <f>'datos semanales'!R56</f>
        <v>0</v>
      </c>
      <c r="H56" s="19">
        <f>'datos semanales'!S56</f>
        <v>0</v>
      </c>
      <c r="I56" s="19">
        <f>'datos semanales'!T56</f>
        <v>0</v>
      </c>
      <c r="J56" s="19">
        <f>'datos semanales'!U56</f>
        <v>0</v>
      </c>
      <c r="K56" s="19">
        <f>'datos semanales'!V56</f>
        <v>0</v>
      </c>
      <c r="L56" s="19">
        <f>'datos semanales'!W56</f>
        <v>0</v>
      </c>
      <c r="M56" s="19">
        <f>'datos semanales'!X56</f>
        <v>0</v>
      </c>
      <c r="N56" s="19">
        <f>'datos semanales'!Y56</f>
        <v>0</v>
      </c>
      <c r="O56" s="19">
        <f>'datos semanales'!Z56</f>
        <v>0</v>
      </c>
      <c r="P56" s="19">
        <f>'datos semanales'!AA56</f>
        <v>0</v>
      </c>
      <c r="Q56" s="19">
        <f>'datos semanales'!AB56</f>
        <v>0</v>
      </c>
      <c r="R56" s="19">
        <f>'datos semanales'!AC56</f>
        <v>0</v>
      </c>
      <c r="S56" s="19">
        <f>'datos semanales'!AD56</f>
        <v>0</v>
      </c>
      <c r="T56" s="19">
        <f>'datos semanales'!AE56</f>
        <v>0</v>
      </c>
      <c r="U56" s="19">
        <f>'datos semanales'!AF56</f>
        <v>0</v>
      </c>
      <c r="V56" s="19">
        <f>'datos semanales'!AG56</f>
        <v>0</v>
      </c>
      <c r="W56" s="19">
        <f>'datos semanales'!AH56</f>
        <v>0</v>
      </c>
      <c r="X56" s="19">
        <f>'datos semanales'!AI56</f>
        <v>0</v>
      </c>
      <c r="Y56" s="19">
        <f>'datos semanales'!AJ56</f>
        <v>0</v>
      </c>
      <c r="Z56" s="19">
        <f>'datos semanales'!AK56</f>
        <v>0</v>
      </c>
      <c r="AA56" s="19">
        <f>'datos semanales'!AL56</f>
        <v>0</v>
      </c>
      <c r="AB56" s="19">
        <f>'datos semanales'!AM56</f>
        <v>0</v>
      </c>
      <c r="AC56" s="19">
        <f>'datos semanales'!AN56</f>
        <v>0</v>
      </c>
      <c r="AD56" s="19">
        <f>'datos semanales'!AO56</f>
        <v>0</v>
      </c>
      <c r="AE56" s="19">
        <f>'datos semanales'!AP56</f>
        <v>0</v>
      </c>
      <c r="AF56" s="19">
        <f>'datos semanales'!AQ56</f>
        <v>0</v>
      </c>
    </row>
    <row r="57" spans="1:32" hidden="1" outlineLevel="1">
      <c r="A57" s="5" t="str">
        <f>'datos semanales'!F57</f>
        <v>Impuesto Rendimiento Financiero</v>
      </c>
      <c r="B57" s="19">
        <f>'datos semanales'!M57</f>
        <v>0</v>
      </c>
      <c r="C57" s="19">
        <f>'datos semanales'!N57</f>
        <v>0</v>
      </c>
      <c r="D57" s="19">
        <f>'datos semanales'!O57</f>
        <v>0</v>
      </c>
      <c r="E57" s="19">
        <f>'datos semanales'!P57</f>
        <v>0</v>
      </c>
      <c r="F57" s="19">
        <f>'datos semanales'!Q57</f>
        <v>0</v>
      </c>
      <c r="G57" s="19">
        <f>'datos semanales'!R57</f>
        <v>0</v>
      </c>
      <c r="H57" s="19">
        <f>'datos semanales'!S57</f>
        <v>0</v>
      </c>
      <c r="I57" s="19">
        <f>'datos semanales'!T57</f>
        <v>0</v>
      </c>
      <c r="J57" s="19">
        <f>'datos semanales'!U57</f>
        <v>0</v>
      </c>
      <c r="K57" s="19">
        <f>'datos semanales'!V57</f>
        <v>0</v>
      </c>
      <c r="L57" s="19">
        <f>'datos semanales'!W57</f>
        <v>0</v>
      </c>
      <c r="M57" s="19">
        <f>'datos semanales'!X57</f>
        <v>0</v>
      </c>
      <c r="N57" s="19">
        <f>'datos semanales'!Y57</f>
        <v>0</v>
      </c>
      <c r="O57" s="19">
        <f>'datos semanales'!Z57</f>
        <v>0</v>
      </c>
      <c r="P57" s="19">
        <f>'datos semanales'!AA57</f>
        <v>0</v>
      </c>
      <c r="Q57" s="19">
        <f>'datos semanales'!AB57</f>
        <v>0</v>
      </c>
      <c r="R57" s="19">
        <f>'datos semanales'!AC57</f>
        <v>0</v>
      </c>
      <c r="S57" s="19">
        <f>'datos semanales'!AD57</f>
        <v>0</v>
      </c>
      <c r="T57" s="19">
        <f>'datos semanales'!AE57</f>
        <v>0</v>
      </c>
      <c r="U57" s="19">
        <f>'datos semanales'!AF57</f>
        <v>0</v>
      </c>
      <c r="V57" s="19">
        <f>'datos semanales'!AG57</f>
        <v>0</v>
      </c>
      <c r="W57" s="19">
        <f>'datos semanales'!AH57</f>
        <v>0</v>
      </c>
      <c r="X57" s="19">
        <f>'datos semanales'!AI57</f>
        <v>0</v>
      </c>
      <c r="Y57" s="19">
        <f>'datos semanales'!AJ57</f>
        <v>0</v>
      </c>
      <c r="Z57" s="19">
        <f>'datos semanales'!AK57</f>
        <v>0</v>
      </c>
      <c r="AA57" s="19">
        <f>'datos semanales'!AL57</f>
        <v>0</v>
      </c>
      <c r="AB57" s="19">
        <f>'datos semanales'!AM57</f>
        <v>0</v>
      </c>
      <c r="AC57" s="19">
        <f>'datos semanales'!AN57</f>
        <v>0</v>
      </c>
      <c r="AD57" s="19">
        <f>'datos semanales'!AO57</f>
        <v>0</v>
      </c>
      <c r="AE57" s="19">
        <f>'datos semanales'!AP57</f>
        <v>0</v>
      </c>
      <c r="AF57" s="19">
        <f>'datos semanales'!AQ57</f>
        <v>0</v>
      </c>
    </row>
    <row r="58" spans="1:32" hidden="1" outlineLevel="1">
      <c r="A58" s="5" t="str">
        <f>'datos semanales'!F58</f>
        <v>GASTOS BANCARIOS</v>
      </c>
      <c r="B58" s="19">
        <f>'datos semanales'!M58</f>
        <v>0</v>
      </c>
      <c r="C58" s="19">
        <f>'datos semanales'!N58</f>
        <v>0</v>
      </c>
      <c r="D58" s="19">
        <f>'datos semanales'!O58</f>
        <v>0</v>
      </c>
      <c r="E58" s="19">
        <f>'datos semanales'!P58</f>
        <v>0</v>
      </c>
      <c r="F58" s="19">
        <f>'datos semanales'!Q58</f>
        <v>0</v>
      </c>
      <c r="G58" s="19">
        <f>'datos semanales'!R58</f>
        <v>0</v>
      </c>
      <c r="H58" s="19">
        <f>'datos semanales'!S58</f>
        <v>0</v>
      </c>
      <c r="I58" s="19">
        <f>'datos semanales'!T58</f>
        <v>0</v>
      </c>
      <c r="J58" s="19">
        <f>'datos semanales'!U58</f>
        <v>0</v>
      </c>
      <c r="K58" s="19">
        <f>'datos semanales'!V58</f>
        <v>0</v>
      </c>
      <c r="L58" s="19">
        <f>'datos semanales'!W58</f>
        <v>0</v>
      </c>
      <c r="M58" s="19">
        <f>'datos semanales'!X58</f>
        <v>0</v>
      </c>
      <c r="N58" s="19">
        <f>'datos semanales'!Y58</f>
        <v>0</v>
      </c>
      <c r="O58" s="19">
        <f>'datos semanales'!Z58</f>
        <v>0</v>
      </c>
      <c r="P58" s="19">
        <f>'datos semanales'!AA58</f>
        <v>0</v>
      </c>
      <c r="Q58" s="19">
        <f>'datos semanales'!AB58</f>
        <v>0</v>
      </c>
      <c r="R58" s="19">
        <f>'datos semanales'!AC58</f>
        <v>0</v>
      </c>
      <c r="S58" s="19">
        <f>'datos semanales'!AD58</f>
        <v>0</v>
      </c>
      <c r="T58" s="19">
        <f>'datos semanales'!AE58</f>
        <v>0</v>
      </c>
      <c r="U58" s="19">
        <f>'datos semanales'!AF58</f>
        <v>0</v>
      </c>
      <c r="V58" s="19">
        <f>'datos semanales'!AG58</f>
        <v>0</v>
      </c>
      <c r="W58" s="19">
        <f>'datos semanales'!AH58</f>
        <v>0</v>
      </c>
      <c r="X58" s="19">
        <f>'datos semanales'!AI58</f>
        <v>0</v>
      </c>
      <c r="Y58" s="19">
        <f>'datos semanales'!AJ58</f>
        <v>0</v>
      </c>
      <c r="Z58" s="19">
        <f>'datos semanales'!AK58</f>
        <v>0</v>
      </c>
      <c r="AA58" s="19">
        <f>'datos semanales'!AL58</f>
        <v>0</v>
      </c>
      <c r="AB58" s="19">
        <f>'datos semanales'!AM58</f>
        <v>0</v>
      </c>
      <c r="AC58" s="19">
        <f>'datos semanales'!AN58</f>
        <v>0</v>
      </c>
      <c r="AD58" s="19">
        <f>'datos semanales'!AO58</f>
        <v>0</v>
      </c>
      <c r="AE58" s="19">
        <f>'datos semanales'!AP58</f>
        <v>0</v>
      </c>
      <c r="AF58" s="19">
        <f>'datos semanales'!AQ58</f>
        <v>0</v>
      </c>
    </row>
    <row r="59" spans="1:32" hidden="1" outlineLevel="1">
      <c r="A59" s="5" t="str">
        <f>'datos semanales'!F59</f>
        <v>Mascotas</v>
      </c>
      <c r="B59" s="19">
        <f>'datos semanales'!M59</f>
        <v>0</v>
      </c>
      <c r="C59" s="19">
        <f>'datos semanales'!N59</f>
        <v>0</v>
      </c>
      <c r="D59" s="19">
        <f>'datos semanales'!O59</f>
        <v>-310389.64</v>
      </c>
      <c r="E59" s="19">
        <f>'datos semanales'!P59</f>
        <v>-60868.39</v>
      </c>
      <c r="F59" s="19">
        <f>'datos semanales'!Q59</f>
        <v>-63681.3</v>
      </c>
      <c r="G59" s="19">
        <f>'datos semanales'!R59</f>
        <v>-63681.3</v>
      </c>
      <c r="H59" s="19">
        <f>'datos semanales'!S59</f>
        <v>-63681.3</v>
      </c>
      <c r="I59" s="19">
        <f>'datos semanales'!T59</f>
        <v>-63681.3</v>
      </c>
      <c r="J59" s="19">
        <f>'datos semanales'!U59</f>
        <v>-50449.74</v>
      </c>
      <c r="K59" s="19">
        <f>'datos semanales'!V59</f>
        <v>-50449.74</v>
      </c>
      <c r="L59" s="19">
        <f>'datos semanales'!W59</f>
        <v>-50449.74</v>
      </c>
      <c r="M59" s="19">
        <f>'datos semanales'!X59</f>
        <v>-50449.74</v>
      </c>
      <c r="N59" s="19">
        <f>'datos semanales'!Y59</f>
        <v>-24657.78</v>
      </c>
      <c r="O59" s="19">
        <f>'datos semanales'!Z59</f>
        <v>-24657.78</v>
      </c>
      <c r="P59" s="19">
        <f>'datos semanales'!AA59</f>
        <v>-24657.78</v>
      </c>
      <c r="Q59" s="19">
        <f>'datos semanales'!AB59</f>
        <v>-24657.78</v>
      </c>
      <c r="R59" s="19">
        <f>'datos semanales'!AC59</f>
        <v>-24657.78</v>
      </c>
      <c r="S59" s="19">
        <f>'datos semanales'!AD59</f>
        <v>-31461.51</v>
      </c>
      <c r="T59" s="19">
        <f>'datos semanales'!AE59</f>
        <v>-31461.51</v>
      </c>
      <c r="U59" s="19">
        <f>'datos semanales'!AF59</f>
        <v>-31461.51</v>
      </c>
      <c r="V59" s="19">
        <f>'datos semanales'!AG59</f>
        <v>-31461.51</v>
      </c>
      <c r="W59" s="19">
        <f>'datos semanales'!AH59</f>
        <v>-23226.74</v>
      </c>
      <c r="X59" s="19">
        <f>'datos semanales'!AI59</f>
        <v>-23226.74</v>
      </c>
      <c r="Y59" s="19">
        <f>'datos semanales'!AJ59</f>
        <v>-23226.74</v>
      </c>
      <c r="Z59" s="19">
        <f>'datos semanales'!AK59</f>
        <v>-23226.74</v>
      </c>
      <c r="AA59" s="19">
        <f>'datos semanales'!AL59</f>
        <v>-9204.4500000000007</v>
      </c>
      <c r="AB59" s="19">
        <f>'datos semanales'!AM59</f>
        <v>-9204.4500000000007</v>
      </c>
      <c r="AC59" s="19">
        <f>'datos semanales'!AN59</f>
        <v>-9204.4500000000007</v>
      </c>
      <c r="AD59" s="19">
        <f>'datos semanales'!AO59</f>
        <v>-9204.4500000000007</v>
      </c>
      <c r="AE59" s="19">
        <f>'datos semanales'!AP59</f>
        <v>-9204.4500000000007</v>
      </c>
      <c r="AF59" s="19">
        <f>'datos semanales'!AQ59</f>
        <v>-9204.4500000000007</v>
      </c>
    </row>
    <row r="60" spans="1:32" s="50" customFormat="1" hidden="1" outlineLevel="1">
      <c r="A60" s="45" t="str">
        <f>'datos semanales'!F60</f>
        <v>Cancela Interes Exterior</v>
      </c>
      <c r="B60" s="46">
        <f>'datos semanales'!M60</f>
        <v>0</v>
      </c>
      <c r="C60" s="46">
        <f>'datos semanales'!N60</f>
        <v>0</v>
      </c>
      <c r="D60" s="46">
        <f>'datos semanales'!O60</f>
        <v>0</v>
      </c>
      <c r="E60" s="46">
        <f>'datos semanales'!P60</f>
        <v>0</v>
      </c>
      <c r="F60" s="46">
        <f>'datos semanales'!Q60</f>
        <v>0</v>
      </c>
      <c r="G60" s="46">
        <f>'datos semanales'!R60</f>
        <v>0</v>
      </c>
      <c r="H60" s="46">
        <f>'datos semanales'!S60</f>
        <v>0</v>
      </c>
      <c r="I60" s="46">
        <f>'datos semanales'!T60</f>
        <v>0</v>
      </c>
      <c r="J60" s="46">
        <f>'datos semanales'!U60</f>
        <v>0</v>
      </c>
      <c r="K60" s="46">
        <f>'datos semanales'!V60</f>
        <v>0</v>
      </c>
      <c r="L60" s="46">
        <f>'datos semanales'!W60</f>
        <v>-40044.32</v>
      </c>
      <c r="M60" s="46">
        <f>'datos semanales'!X60</f>
        <v>0</v>
      </c>
      <c r="N60" s="46">
        <f>'datos semanales'!Y60</f>
        <v>0</v>
      </c>
      <c r="O60" s="46">
        <f>'datos semanales'!Z60</f>
        <v>0</v>
      </c>
      <c r="P60" s="46">
        <f>'datos semanales'!AA60</f>
        <v>0</v>
      </c>
      <c r="Q60" s="46">
        <f>'datos semanales'!AB60</f>
        <v>-129116.46</v>
      </c>
      <c r="R60" s="46">
        <f>'datos semanales'!AC60</f>
        <v>0</v>
      </c>
      <c r="S60" s="46">
        <f>'datos semanales'!AD60</f>
        <v>0</v>
      </c>
      <c r="T60" s="46">
        <f>'datos semanales'!AE60</f>
        <v>0</v>
      </c>
      <c r="U60" s="46">
        <f>'datos semanales'!AF60</f>
        <v>0</v>
      </c>
      <c r="V60" s="46">
        <f>'datos semanales'!AG60</f>
        <v>0</v>
      </c>
      <c r="W60" s="46">
        <f>'datos semanales'!AH60</f>
        <v>0</v>
      </c>
      <c r="X60" s="46">
        <f>'datos semanales'!AI60</f>
        <v>0</v>
      </c>
      <c r="Y60" s="46">
        <f>'datos semanales'!AJ60</f>
        <v>-34233.129999999997</v>
      </c>
      <c r="Z60" s="46">
        <f>'datos semanales'!AK60</f>
        <v>0</v>
      </c>
      <c r="AA60" s="46">
        <f>'datos semanales'!AL60</f>
        <v>0</v>
      </c>
      <c r="AB60" s="46">
        <f>'datos semanales'!AM60</f>
        <v>0</v>
      </c>
      <c r="AC60" s="46">
        <f>'datos semanales'!AN60</f>
        <v>0</v>
      </c>
      <c r="AD60" s="46">
        <f>'datos semanales'!AO60</f>
        <v>-110184.47</v>
      </c>
      <c r="AE60" s="46">
        <f>'datos semanales'!AP60</f>
        <v>0</v>
      </c>
      <c r="AF60" s="46">
        <f>'datos semanales'!AQ60</f>
        <v>0</v>
      </c>
    </row>
    <row r="61" spans="1:32" s="50" customFormat="1" hidden="1" outlineLevel="1">
      <c r="A61" s="45" t="str">
        <f>'datos semanales'!F61</f>
        <v>Cancela Interes Local</v>
      </c>
      <c r="B61" s="46">
        <f>'datos semanales'!M61</f>
        <v>0</v>
      </c>
      <c r="C61" s="46">
        <f>'datos semanales'!N61</f>
        <v>0</v>
      </c>
      <c r="D61" s="46">
        <f>'datos semanales'!O61</f>
        <v>-75340.91</v>
      </c>
      <c r="E61" s="46">
        <f>'datos semanales'!P61</f>
        <v>0</v>
      </c>
      <c r="F61" s="46">
        <f>'datos semanales'!Q61</f>
        <v>-44877.17</v>
      </c>
      <c r="G61" s="46">
        <f>'datos semanales'!R61</f>
        <v>-98914.31</v>
      </c>
      <c r="H61" s="46">
        <f>'datos semanales'!S61</f>
        <v>0</v>
      </c>
      <c r="I61" s="46">
        <f>'datos semanales'!T61</f>
        <v>0</v>
      </c>
      <c r="J61" s="46">
        <f>'datos semanales'!U61</f>
        <v>0</v>
      </c>
      <c r="K61" s="46">
        <f>'datos semanales'!V61</f>
        <v>0</v>
      </c>
      <c r="L61" s="46">
        <f>'datos semanales'!W61</f>
        <v>0</v>
      </c>
      <c r="M61" s="46">
        <f>'datos semanales'!X61</f>
        <v>0</v>
      </c>
      <c r="N61" s="46">
        <f>'datos semanales'!Y61</f>
        <v>0</v>
      </c>
      <c r="O61" s="46">
        <f>'datos semanales'!Z61</f>
        <v>0</v>
      </c>
      <c r="P61" s="46">
        <f>'datos semanales'!AA61</f>
        <v>0</v>
      </c>
      <c r="Q61" s="46">
        <f>'datos semanales'!AB61</f>
        <v>-70909.09</v>
      </c>
      <c r="R61" s="46">
        <f>'datos semanales'!AC61</f>
        <v>0</v>
      </c>
      <c r="S61" s="46">
        <f>'datos semanales'!AD61</f>
        <v>-287559.07</v>
      </c>
      <c r="T61" s="46">
        <f>'datos semanales'!AE61</f>
        <v>0</v>
      </c>
      <c r="U61" s="46">
        <f>'datos semanales'!AF61</f>
        <v>-94549.31</v>
      </c>
      <c r="V61" s="46">
        <f>'datos semanales'!AG61</f>
        <v>0</v>
      </c>
      <c r="W61" s="46">
        <f>'datos semanales'!AH61</f>
        <v>-321893.75</v>
      </c>
      <c r="X61" s="46">
        <f>'datos semanales'!AI61</f>
        <v>0</v>
      </c>
      <c r="Y61" s="46">
        <f>'datos semanales'!AJ61</f>
        <v>-228076.05</v>
      </c>
      <c r="Z61" s="46">
        <f>'datos semanales'!AK61</f>
        <v>0</v>
      </c>
      <c r="AA61" s="46">
        <f>'datos semanales'!AL61</f>
        <v>-140643.75</v>
      </c>
      <c r="AB61" s="46">
        <f>'datos semanales'!AM61</f>
        <v>-60416.67</v>
      </c>
      <c r="AC61" s="46">
        <f>'datos semanales'!AN61</f>
        <v>0</v>
      </c>
      <c r="AD61" s="46">
        <f>'datos semanales'!AO61</f>
        <v>-66477.27</v>
      </c>
      <c r="AE61" s="46">
        <f>'datos semanales'!AP61</f>
        <v>0</v>
      </c>
      <c r="AF61" s="46">
        <f>'datos semanales'!AQ61</f>
        <v>0</v>
      </c>
    </row>
    <row r="62" spans="1:32" hidden="1" outlineLevel="1">
      <c r="A62" s="5" t="str">
        <f>'datos semanales'!F62</f>
        <v>Agricola</v>
      </c>
      <c r="B62" s="19">
        <f>'datos semanales'!M62</f>
        <v>0</v>
      </c>
      <c r="C62" s="19">
        <f>'datos semanales'!N62</f>
        <v>0</v>
      </c>
      <c r="D62" s="19">
        <f>'datos semanales'!O62</f>
        <v>0</v>
      </c>
      <c r="E62" s="19">
        <f>'datos semanales'!P62</f>
        <v>-65000</v>
      </c>
      <c r="F62" s="19">
        <f>'datos semanales'!Q62</f>
        <v>-56250</v>
      </c>
      <c r="G62" s="19">
        <f>'datos semanales'!R62</f>
        <v>-56250</v>
      </c>
      <c r="H62" s="19">
        <f>'datos semanales'!S62</f>
        <v>-56250</v>
      </c>
      <c r="I62" s="19">
        <f>'datos semanales'!T62</f>
        <v>-56250</v>
      </c>
      <c r="J62" s="19">
        <f>'datos semanales'!U62</f>
        <v>-56250</v>
      </c>
      <c r="K62" s="19">
        <f>'datos semanales'!V62</f>
        <v>-56250</v>
      </c>
      <c r="L62" s="19">
        <f>'datos semanales'!W62</f>
        <v>-56250</v>
      </c>
      <c r="M62" s="19">
        <f>'datos semanales'!X62</f>
        <v>-56250</v>
      </c>
      <c r="N62" s="19">
        <f>'datos semanales'!Y62</f>
        <v>-17000</v>
      </c>
      <c r="O62" s="19">
        <f>'datos semanales'!Z62</f>
        <v>-17000</v>
      </c>
      <c r="P62" s="19">
        <f>'datos semanales'!AA62</f>
        <v>-17000</v>
      </c>
      <c r="Q62" s="19">
        <f>'datos semanales'!AB62</f>
        <v>-17000</v>
      </c>
      <c r="R62" s="19">
        <f>'datos semanales'!AC62</f>
        <v>-17000</v>
      </c>
      <c r="S62" s="19">
        <f>'datos semanales'!AD62</f>
        <v>-21250</v>
      </c>
      <c r="T62" s="19">
        <f>'datos semanales'!AE62</f>
        <v>-21250</v>
      </c>
      <c r="U62" s="19">
        <f>'datos semanales'!AF62</f>
        <v>-21250</v>
      </c>
      <c r="V62" s="19">
        <f>'datos semanales'!AG62</f>
        <v>-21250</v>
      </c>
      <c r="W62" s="19">
        <f>'datos semanales'!AH62</f>
        <v>-137500</v>
      </c>
      <c r="X62" s="19">
        <f>'datos semanales'!AI62</f>
        <v>-137500</v>
      </c>
      <c r="Y62" s="19">
        <f>'datos semanales'!AJ62</f>
        <v>-137500</v>
      </c>
      <c r="Z62" s="19">
        <f>'datos semanales'!AK62</f>
        <v>-137500</v>
      </c>
      <c r="AA62" s="19">
        <f>'datos semanales'!AL62</f>
        <v>0</v>
      </c>
      <c r="AB62" s="19">
        <f>'datos semanales'!AM62</f>
        <v>0</v>
      </c>
      <c r="AC62" s="19">
        <f>'datos semanales'!AN62</f>
        <v>0</v>
      </c>
      <c r="AD62" s="19">
        <f>'datos semanales'!AO62</f>
        <v>0</v>
      </c>
      <c r="AE62" s="19">
        <f>'datos semanales'!AP62</f>
        <v>0</v>
      </c>
      <c r="AF62" s="19">
        <f>'datos semanales'!AQ62</f>
        <v>0</v>
      </c>
    </row>
    <row r="63" spans="1:32" hidden="1" outlineLevel="1">
      <c r="A63" s="5" t="str">
        <f>'datos semanales'!F63</f>
        <v>BODEGA/ALMACEN CONSUMO ANIMAL</v>
      </c>
      <c r="B63" s="19">
        <f>'datos semanales'!M63</f>
        <v>0</v>
      </c>
      <c r="C63" s="19">
        <f>'datos semanales'!N63</f>
        <v>0</v>
      </c>
      <c r="D63" s="19">
        <f>'datos semanales'!O63</f>
        <v>0</v>
      </c>
      <c r="E63" s="19">
        <f>'datos semanales'!P63</f>
        <v>0</v>
      </c>
      <c r="F63" s="19">
        <f>'datos semanales'!Q63</f>
        <v>0</v>
      </c>
      <c r="G63" s="19">
        <f>'datos semanales'!R63</f>
        <v>0</v>
      </c>
      <c r="H63" s="19">
        <f>'datos semanales'!S63</f>
        <v>0</v>
      </c>
      <c r="I63" s="19">
        <f>'datos semanales'!T63</f>
        <v>0</v>
      </c>
      <c r="J63" s="19">
        <f>'datos semanales'!U63</f>
        <v>0</v>
      </c>
      <c r="K63" s="19">
        <f>'datos semanales'!V63</f>
        <v>0</v>
      </c>
      <c r="L63" s="19">
        <f>'datos semanales'!W63</f>
        <v>0</v>
      </c>
      <c r="M63" s="19">
        <f>'datos semanales'!X63</f>
        <v>0</v>
      </c>
      <c r="N63" s="19">
        <f>'datos semanales'!Y63</f>
        <v>0</v>
      </c>
      <c r="O63" s="19">
        <f>'datos semanales'!Z63</f>
        <v>0</v>
      </c>
      <c r="P63" s="19">
        <f>'datos semanales'!AA63</f>
        <v>0</v>
      </c>
      <c r="Q63" s="19">
        <f>'datos semanales'!AB63</f>
        <v>0</v>
      </c>
      <c r="R63" s="19">
        <f>'datos semanales'!AC63</f>
        <v>0</v>
      </c>
      <c r="S63" s="19">
        <f>'datos semanales'!AD63</f>
        <v>0</v>
      </c>
      <c r="T63" s="19">
        <f>'datos semanales'!AE63</f>
        <v>0</v>
      </c>
      <c r="U63" s="19">
        <f>'datos semanales'!AF63</f>
        <v>0</v>
      </c>
      <c r="V63" s="19">
        <f>'datos semanales'!AG63</f>
        <v>0</v>
      </c>
      <c r="W63" s="19">
        <f>'datos semanales'!AH63</f>
        <v>0</v>
      </c>
      <c r="X63" s="19">
        <f>'datos semanales'!AI63</f>
        <v>0</v>
      </c>
      <c r="Y63" s="19">
        <f>'datos semanales'!AJ63</f>
        <v>0</v>
      </c>
      <c r="Z63" s="19">
        <f>'datos semanales'!AK63</f>
        <v>0</v>
      </c>
      <c r="AA63" s="19">
        <f>'datos semanales'!AL63</f>
        <v>0</v>
      </c>
      <c r="AB63" s="19">
        <f>'datos semanales'!AM63</f>
        <v>0</v>
      </c>
      <c r="AC63" s="19">
        <f>'datos semanales'!AN63</f>
        <v>0</v>
      </c>
      <c r="AD63" s="19">
        <f>'datos semanales'!AO63</f>
        <v>0</v>
      </c>
      <c r="AE63" s="19">
        <f>'datos semanales'!AP63</f>
        <v>0</v>
      </c>
      <c r="AF63" s="19">
        <f>'datos semanales'!AQ63</f>
        <v>0</v>
      </c>
    </row>
    <row r="64" spans="1:32" hidden="1" outlineLevel="1">
      <c r="A64" s="5" t="str">
        <f>'datos semanales'!F64</f>
        <v>BODEGA/ALMACEN CONS.HUMANO</v>
      </c>
      <c r="B64" s="19">
        <f>'datos semanales'!M64</f>
        <v>0</v>
      </c>
      <c r="C64" s="19">
        <f>'datos semanales'!N64</f>
        <v>0</v>
      </c>
      <c r="D64" s="19">
        <f>'datos semanales'!O64</f>
        <v>0</v>
      </c>
      <c r="E64" s="19">
        <f>'datos semanales'!P64</f>
        <v>0</v>
      </c>
      <c r="F64" s="19">
        <f>'datos semanales'!Q64</f>
        <v>0</v>
      </c>
      <c r="G64" s="19">
        <f>'datos semanales'!R64</f>
        <v>0</v>
      </c>
      <c r="H64" s="19">
        <f>'datos semanales'!S64</f>
        <v>0</v>
      </c>
      <c r="I64" s="19">
        <f>'datos semanales'!T64</f>
        <v>0</v>
      </c>
      <c r="J64" s="19">
        <f>'datos semanales'!U64</f>
        <v>0</v>
      </c>
      <c r="K64" s="19">
        <f>'datos semanales'!V64</f>
        <v>0</v>
      </c>
      <c r="L64" s="19">
        <f>'datos semanales'!W64</f>
        <v>0</v>
      </c>
      <c r="M64" s="19">
        <f>'datos semanales'!X64</f>
        <v>0</v>
      </c>
      <c r="N64" s="19">
        <f>'datos semanales'!Y64</f>
        <v>0</v>
      </c>
      <c r="O64" s="19">
        <f>'datos semanales'!Z64</f>
        <v>0</v>
      </c>
      <c r="P64" s="19">
        <f>'datos semanales'!AA64</f>
        <v>0</v>
      </c>
      <c r="Q64" s="19">
        <f>'datos semanales'!AB64</f>
        <v>0</v>
      </c>
      <c r="R64" s="19">
        <f>'datos semanales'!AC64</f>
        <v>0</v>
      </c>
      <c r="S64" s="19">
        <f>'datos semanales'!AD64</f>
        <v>0</v>
      </c>
      <c r="T64" s="19">
        <f>'datos semanales'!AE64</f>
        <v>0</v>
      </c>
      <c r="U64" s="19">
        <f>'datos semanales'!AF64</f>
        <v>0</v>
      </c>
      <c r="V64" s="19">
        <f>'datos semanales'!AG64</f>
        <v>0</v>
      </c>
      <c r="W64" s="19">
        <f>'datos semanales'!AH64</f>
        <v>0</v>
      </c>
      <c r="X64" s="19">
        <f>'datos semanales'!AI64</f>
        <v>0</v>
      </c>
      <c r="Y64" s="19">
        <f>'datos semanales'!AJ64</f>
        <v>0</v>
      </c>
      <c r="Z64" s="19">
        <f>'datos semanales'!AK64</f>
        <v>0</v>
      </c>
      <c r="AA64" s="19">
        <f>'datos semanales'!AL64</f>
        <v>0</v>
      </c>
      <c r="AB64" s="19">
        <f>'datos semanales'!AM64</f>
        <v>0</v>
      </c>
      <c r="AC64" s="19">
        <f>'datos semanales'!AN64</f>
        <v>0</v>
      </c>
      <c r="AD64" s="19">
        <f>'datos semanales'!AO64</f>
        <v>0</v>
      </c>
      <c r="AE64" s="19">
        <f>'datos semanales'!AP64</f>
        <v>0</v>
      </c>
      <c r="AF64" s="19">
        <f>'datos semanales'!AQ64</f>
        <v>0</v>
      </c>
    </row>
    <row r="65" spans="1:32" hidden="1" outlineLevel="1">
      <c r="A65" s="5" t="str">
        <f>'datos semanales'!F65</f>
        <v>Arroz</v>
      </c>
      <c r="B65" s="19">
        <f>'datos semanales'!M65</f>
        <v>0</v>
      </c>
      <c r="C65" s="19">
        <f>'datos semanales'!N65</f>
        <v>0</v>
      </c>
      <c r="D65" s="19">
        <f>'datos semanales'!O65</f>
        <v>0</v>
      </c>
      <c r="E65" s="19">
        <f>'datos semanales'!P65</f>
        <v>-155251.23000000001</v>
      </c>
      <c r="F65" s="19">
        <f>'datos semanales'!Q65</f>
        <v>-195793.28</v>
      </c>
      <c r="G65" s="19">
        <f>'datos semanales'!R65</f>
        <v>-195793.28</v>
      </c>
      <c r="H65" s="19">
        <f>'datos semanales'!S65</f>
        <v>-195793.28</v>
      </c>
      <c r="I65" s="19">
        <f>'datos semanales'!T65</f>
        <v>-195793.28</v>
      </c>
      <c r="J65" s="19">
        <f>'datos semanales'!U65</f>
        <v>-197750.44</v>
      </c>
      <c r="K65" s="19">
        <f>'datos semanales'!V65</f>
        <v>-197750.44</v>
      </c>
      <c r="L65" s="19">
        <f>'datos semanales'!W65</f>
        <v>-197750.44</v>
      </c>
      <c r="M65" s="19">
        <f>'datos semanales'!X65</f>
        <v>-197750.44</v>
      </c>
      <c r="N65" s="19">
        <f>'datos semanales'!Y65</f>
        <v>-139782.14000000001</v>
      </c>
      <c r="O65" s="19">
        <f>'datos semanales'!Z65</f>
        <v>-139782.14000000001</v>
      </c>
      <c r="P65" s="19">
        <f>'datos semanales'!AA65</f>
        <v>-139782.14000000001</v>
      </c>
      <c r="Q65" s="19">
        <f>'datos semanales'!AB65</f>
        <v>-139782.14000000001</v>
      </c>
      <c r="R65" s="19">
        <f>'datos semanales'!AC65</f>
        <v>-139782.14000000001</v>
      </c>
      <c r="S65" s="19">
        <f>'datos semanales'!AD65</f>
        <v>-177141.23</v>
      </c>
      <c r="T65" s="19">
        <f>'datos semanales'!AE65</f>
        <v>-177141.23</v>
      </c>
      <c r="U65" s="19">
        <f>'datos semanales'!AF65</f>
        <v>-177141.23</v>
      </c>
      <c r="V65" s="19">
        <f>'datos semanales'!AG65</f>
        <v>-177141.23</v>
      </c>
      <c r="W65" s="19">
        <f>'datos semanales'!AH65</f>
        <v>-181401.48</v>
      </c>
      <c r="X65" s="19">
        <f>'datos semanales'!AI65</f>
        <v>-181401.48</v>
      </c>
      <c r="Y65" s="19">
        <f>'datos semanales'!AJ65</f>
        <v>-181401.48</v>
      </c>
      <c r="Z65" s="19">
        <f>'datos semanales'!AK65</f>
        <v>-181401.48</v>
      </c>
      <c r="AA65" s="19">
        <f>'datos semanales'!AL65</f>
        <v>-137635.89000000001</v>
      </c>
      <c r="AB65" s="19">
        <f>'datos semanales'!AM65</f>
        <v>-137635.89000000001</v>
      </c>
      <c r="AC65" s="19">
        <f>'datos semanales'!AN65</f>
        <v>-137635.89000000001</v>
      </c>
      <c r="AD65" s="19">
        <f>'datos semanales'!AO65</f>
        <v>-137635.89000000001</v>
      </c>
      <c r="AE65" s="19">
        <f>'datos semanales'!AP65</f>
        <v>-137635.89000000001</v>
      </c>
      <c r="AF65" s="19">
        <f>'datos semanales'!AQ65</f>
        <v>-137635.89000000001</v>
      </c>
    </row>
    <row r="66" spans="1:32" hidden="1" outlineLevel="1">
      <c r="A66" s="5" t="str">
        <f>'datos semanales'!F66</f>
        <v>AVES EN PIE</v>
      </c>
      <c r="B66" s="19">
        <f>'datos semanales'!M66</f>
        <v>0</v>
      </c>
      <c r="C66" s="19">
        <f>'datos semanales'!N66</f>
        <v>0</v>
      </c>
      <c r="D66" s="19">
        <f>'datos semanales'!O66</f>
        <v>0</v>
      </c>
      <c r="E66" s="19">
        <f>'datos semanales'!P66</f>
        <v>0</v>
      </c>
      <c r="F66" s="19">
        <f>'datos semanales'!Q66</f>
        <v>0</v>
      </c>
      <c r="G66" s="19">
        <f>'datos semanales'!R66</f>
        <v>0</v>
      </c>
      <c r="H66" s="19">
        <f>'datos semanales'!S66</f>
        <v>0</v>
      </c>
      <c r="I66" s="19">
        <f>'datos semanales'!T66</f>
        <v>0</v>
      </c>
      <c r="J66" s="19">
        <f>'datos semanales'!U66</f>
        <v>0</v>
      </c>
      <c r="K66" s="19">
        <f>'datos semanales'!V66</f>
        <v>0</v>
      </c>
      <c r="L66" s="19">
        <f>'datos semanales'!W66</f>
        <v>0</v>
      </c>
      <c r="M66" s="19">
        <f>'datos semanales'!X66</f>
        <v>0</v>
      </c>
      <c r="N66" s="19">
        <f>'datos semanales'!Y66</f>
        <v>0</v>
      </c>
      <c r="O66" s="19">
        <f>'datos semanales'!Z66</f>
        <v>0</v>
      </c>
      <c r="P66" s="19">
        <f>'datos semanales'!AA66</f>
        <v>0</v>
      </c>
      <c r="Q66" s="19">
        <f>'datos semanales'!AB66</f>
        <v>0</v>
      </c>
      <c r="R66" s="19">
        <f>'datos semanales'!AC66</f>
        <v>0</v>
      </c>
      <c r="S66" s="19">
        <f>'datos semanales'!AD66</f>
        <v>0</v>
      </c>
      <c r="T66" s="19">
        <f>'datos semanales'!AE66</f>
        <v>0</v>
      </c>
      <c r="U66" s="19">
        <f>'datos semanales'!AF66</f>
        <v>0</v>
      </c>
      <c r="V66" s="19">
        <f>'datos semanales'!AG66</f>
        <v>0</v>
      </c>
      <c r="W66" s="19">
        <f>'datos semanales'!AH66</f>
        <v>0</v>
      </c>
      <c r="X66" s="19">
        <f>'datos semanales'!AI66</f>
        <v>0</v>
      </c>
      <c r="Y66" s="19">
        <f>'datos semanales'!AJ66</f>
        <v>0</v>
      </c>
      <c r="Z66" s="19">
        <f>'datos semanales'!AK66</f>
        <v>0</v>
      </c>
      <c r="AA66" s="19">
        <f>'datos semanales'!AL66</f>
        <v>0</v>
      </c>
      <c r="AB66" s="19">
        <f>'datos semanales'!AM66</f>
        <v>0</v>
      </c>
      <c r="AC66" s="19">
        <f>'datos semanales'!AN66</f>
        <v>0</v>
      </c>
      <c r="AD66" s="19">
        <f>'datos semanales'!AO66</f>
        <v>0</v>
      </c>
      <c r="AE66" s="19">
        <f>'datos semanales'!AP66</f>
        <v>0</v>
      </c>
      <c r="AF66" s="19">
        <f>'datos semanales'!AQ66</f>
        <v>0</v>
      </c>
    </row>
    <row r="67" spans="1:32" hidden="1" outlineLevel="1">
      <c r="A67" s="5" t="str">
        <f>'datos semanales'!F67</f>
        <v>AVES DE POSTURA</v>
      </c>
      <c r="B67" s="19">
        <f>'datos semanales'!M67</f>
        <v>0</v>
      </c>
      <c r="C67" s="19">
        <f>'datos semanales'!N67</f>
        <v>0</v>
      </c>
      <c r="D67" s="19">
        <f>'datos semanales'!O67</f>
        <v>0</v>
      </c>
      <c r="E67" s="19">
        <f>'datos semanales'!P67</f>
        <v>-235582.21</v>
      </c>
      <c r="F67" s="19">
        <f>'datos semanales'!Q67</f>
        <v>-300266.90999999997</v>
      </c>
      <c r="G67" s="19">
        <f>'datos semanales'!R67</f>
        <v>-300266.90999999997</v>
      </c>
      <c r="H67" s="19">
        <f>'datos semanales'!S67</f>
        <v>-300266.90999999997</v>
      </c>
      <c r="I67" s="19">
        <f>'datos semanales'!T67</f>
        <v>-300266.90999999997</v>
      </c>
      <c r="J67" s="19">
        <f>'datos semanales'!U67</f>
        <v>-315844.05</v>
      </c>
      <c r="K67" s="19">
        <f>'datos semanales'!V67</f>
        <v>-315844.05</v>
      </c>
      <c r="L67" s="19">
        <f>'datos semanales'!W67</f>
        <v>-315844.05</v>
      </c>
      <c r="M67" s="19">
        <f>'datos semanales'!X67</f>
        <v>-315844.05</v>
      </c>
      <c r="N67" s="19">
        <f>'datos semanales'!Y67</f>
        <v>-248063.83</v>
      </c>
      <c r="O67" s="19">
        <f>'datos semanales'!Z67</f>
        <v>-248063.83</v>
      </c>
      <c r="P67" s="19">
        <f>'datos semanales'!AA67</f>
        <v>-248063.83</v>
      </c>
      <c r="Q67" s="19">
        <f>'datos semanales'!AB67</f>
        <v>-248063.83</v>
      </c>
      <c r="R67" s="19">
        <f>'datos semanales'!AC67</f>
        <v>-248063.83</v>
      </c>
      <c r="S67" s="19">
        <f>'datos semanales'!AD67</f>
        <v>-341833.02</v>
      </c>
      <c r="T67" s="19">
        <f>'datos semanales'!AE67</f>
        <v>-341833.02</v>
      </c>
      <c r="U67" s="19">
        <f>'datos semanales'!AF67</f>
        <v>-341833.02</v>
      </c>
      <c r="V67" s="19">
        <f>'datos semanales'!AG67</f>
        <v>-341833.02</v>
      </c>
      <c r="W67" s="19">
        <f>'datos semanales'!AH67</f>
        <v>-325050.42</v>
      </c>
      <c r="X67" s="19">
        <f>'datos semanales'!AI67</f>
        <v>-325050.42</v>
      </c>
      <c r="Y67" s="19">
        <f>'datos semanales'!AJ67</f>
        <v>-325050.42</v>
      </c>
      <c r="Z67" s="19">
        <f>'datos semanales'!AK67</f>
        <v>-325050.42</v>
      </c>
      <c r="AA67" s="19">
        <f>'datos semanales'!AL67</f>
        <v>-217789.37</v>
      </c>
      <c r="AB67" s="19">
        <f>'datos semanales'!AM67</f>
        <v>-217789.37</v>
      </c>
      <c r="AC67" s="19">
        <f>'datos semanales'!AN67</f>
        <v>-217789.37</v>
      </c>
      <c r="AD67" s="19">
        <f>'datos semanales'!AO67</f>
        <v>-217789.37</v>
      </c>
      <c r="AE67" s="19">
        <f>'datos semanales'!AP67</f>
        <v>-217789.37</v>
      </c>
      <c r="AF67" s="19">
        <f>'datos semanales'!AQ67</f>
        <v>-217789.37</v>
      </c>
    </row>
    <row r="68" spans="1:32" hidden="1" outlineLevel="1">
      <c r="A68" s="5" t="str">
        <f>'datos semanales'!F68</f>
        <v>AVES PROCESADAS</v>
      </c>
      <c r="B68" s="19">
        <f>'datos semanales'!M68</f>
        <v>0</v>
      </c>
      <c r="C68" s="19">
        <f>'datos semanales'!N68</f>
        <v>0</v>
      </c>
      <c r="D68" s="19">
        <f>'datos semanales'!O68</f>
        <v>0</v>
      </c>
      <c r="E68" s="19">
        <f>'datos semanales'!P68</f>
        <v>-1562889.94</v>
      </c>
      <c r="F68" s="19">
        <f>'datos semanales'!Q68</f>
        <v>-2241151.54</v>
      </c>
      <c r="G68" s="19">
        <f>'datos semanales'!R68</f>
        <v>-2241151.54</v>
      </c>
      <c r="H68" s="19">
        <f>'datos semanales'!S68</f>
        <v>-2241151.54</v>
      </c>
      <c r="I68" s="19">
        <f>'datos semanales'!T68</f>
        <v>-2241151.54</v>
      </c>
      <c r="J68" s="19">
        <f>'datos semanales'!U68</f>
        <v>-2047795.84</v>
      </c>
      <c r="K68" s="19">
        <f>'datos semanales'!V68</f>
        <v>-2047795.84</v>
      </c>
      <c r="L68" s="19">
        <f>'datos semanales'!W68</f>
        <v>-2047795.84</v>
      </c>
      <c r="M68" s="19">
        <f>'datos semanales'!X68</f>
        <v>-2047795.84</v>
      </c>
      <c r="N68" s="19">
        <f>'datos semanales'!Y68</f>
        <v>-1782518.82</v>
      </c>
      <c r="O68" s="19">
        <f>'datos semanales'!Z68</f>
        <v>-1782518.82</v>
      </c>
      <c r="P68" s="19">
        <f>'datos semanales'!AA68</f>
        <v>-1782518.82</v>
      </c>
      <c r="Q68" s="19">
        <f>'datos semanales'!AB68</f>
        <v>-1782518.82</v>
      </c>
      <c r="R68" s="19">
        <f>'datos semanales'!AC68</f>
        <v>-1782518.82</v>
      </c>
      <c r="S68" s="19">
        <f>'datos semanales'!AD68</f>
        <v>-2269019.81</v>
      </c>
      <c r="T68" s="19">
        <f>'datos semanales'!AE68</f>
        <v>-2269019.81</v>
      </c>
      <c r="U68" s="19">
        <f>'datos semanales'!AF68</f>
        <v>-2269019.81</v>
      </c>
      <c r="V68" s="19">
        <f>'datos semanales'!AG68</f>
        <v>-2269019.81</v>
      </c>
      <c r="W68" s="19">
        <f>'datos semanales'!AH68</f>
        <v>-2109266.15</v>
      </c>
      <c r="X68" s="19">
        <f>'datos semanales'!AI68</f>
        <v>-2109266.15</v>
      </c>
      <c r="Y68" s="19">
        <f>'datos semanales'!AJ68</f>
        <v>-2109266.15</v>
      </c>
      <c r="Z68" s="19">
        <f>'datos semanales'!AK68</f>
        <v>-2109266.15</v>
      </c>
      <c r="AA68" s="19">
        <f>'datos semanales'!AL68</f>
        <v>-1364998.74</v>
      </c>
      <c r="AB68" s="19">
        <f>'datos semanales'!AM68</f>
        <v>-1364998.74</v>
      </c>
      <c r="AC68" s="19">
        <f>'datos semanales'!AN68</f>
        <v>-1364998.74</v>
      </c>
      <c r="AD68" s="19">
        <f>'datos semanales'!AO68</f>
        <v>-1364998.74</v>
      </c>
      <c r="AE68" s="19">
        <f>'datos semanales'!AP68</f>
        <v>-1364998.74</v>
      </c>
      <c r="AF68" s="19">
        <f>'datos semanales'!AQ68</f>
        <v>-1364998.74</v>
      </c>
    </row>
    <row r="69" spans="1:32" hidden="1" outlineLevel="1">
      <c r="A69" s="5" t="str">
        <f>'datos semanales'!F69</f>
        <v>AVES DE REPROD.</v>
      </c>
      <c r="B69" s="19">
        <f>'datos semanales'!M69</f>
        <v>0</v>
      </c>
      <c r="C69" s="19">
        <f>'datos semanales'!N69</f>
        <v>0</v>
      </c>
      <c r="D69" s="19">
        <f>'datos semanales'!O69</f>
        <v>0</v>
      </c>
      <c r="E69" s="19">
        <f>'datos semanales'!P69</f>
        <v>0</v>
      </c>
      <c r="F69" s="19">
        <f>'datos semanales'!Q69</f>
        <v>0</v>
      </c>
      <c r="G69" s="19">
        <f>'datos semanales'!R69</f>
        <v>0</v>
      </c>
      <c r="H69" s="19">
        <f>'datos semanales'!S69</f>
        <v>0</v>
      </c>
      <c r="I69" s="19">
        <f>'datos semanales'!T69</f>
        <v>0</v>
      </c>
      <c r="J69" s="19">
        <f>'datos semanales'!U69</f>
        <v>0</v>
      </c>
      <c r="K69" s="19">
        <f>'datos semanales'!V69</f>
        <v>0</v>
      </c>
      <c r="L69" s="19">
        <f>'datos semanales'!W69</f>
        <v>0</v>
      </c>
      <c r="M69" s="19">
        <f>'datos semanales'!X69</f>
        <v>0</v>
      </c>
      <c r="N69" s="19">
        <f>'datos semanales'!Y69</f>
        <v>0</v>
      </c>
      <c r="O69" s="19">
        <f>'datos semanales'!Z69</f>
        <v>0</v>
      </c>
      <c r="P69" s="19">
        <f>'datos semanales'!AA69</f>
        <v>0</v>
      </c>
      <c r="Q69" s="19">
        <f>'datos semanales'!AB69</f>
        <v>0</v>
      </c>
      <c r="R69" s="19">
        <f>'datos semanales'!AC69</f>
        <v>0</v>
      </c>
      <c r="S69" s="19">
        <f>'datos semanales'!AD69</f>
        <v>0</v>
      </c>
      <c r="T69" s="19">
        <f>'datos semanales'!AE69</f>
        <v>0</v>
      </c>
      <c r="U69" s="19">
        <f>'datos semanales'!AF69</f>
        <v>0</v>
      </c>
      <c r="V69" s="19">
        <f>'datos semanales'!AG69</f>
        <v>0</v>
      </c>
      <c r="W69" s="19">
        <f>'datos semanales'!AH69</f>
        <v>0</v>
      </c>
      <c r="X69" s="19">
        <f>'datos semanales'!AI69</f>
        <v>0</v>
      </c>
      <c r="Y69" s="19">
        <f>'datos semanales'!AJ69</f>
        <v>0</v>
      </c>
      <c r="Z69" s="19">
        <f>'datos semanales'!AK69</f>
        <v>0</v>
      </c>
      <c r="AA69" s="19">
        <f>'datos semanales'!AL69</f>
        <v>0</v>
      </c>
      <c r="AB69" s="19">
        <f>'datos semanales'!AM69</f>
        <v>0</v>
      </c>
      <c r="AC69" s="19">
        <f>'datos semanales'!AN69</f>
        <v>0</v>
      </c>
      <c r="AD69" s="19">
        <f>'datos semanales'!AO69</f>
        <v>0</v>
      </c>
      <c r="AE69" s="19">
        <f>'datos semanales'!AP69</f>
        <v>0</v>
      </c>
      <c r="AF69" s="19">
        <f>'datos semanales'!AQ69</f>
        <v>0</v>
      </c>
    </row>
    <row r="70" spans="1:32" hidden="1" outlineLevel="1">
      <c r="A70" s="5" t="str">
        <f>'datos semanales'!F70</f>
        <v>BODEGAS AGRICOLAS</v>
      </c>
      <c r="B70" s="19">
        <f>'datos semanales'!M70</f>
        <v>0</v>
      </c>
      <c r="C70" s="19">
        <f>'datos semanales'!N70</f>
        <v>0</v>
      </c>
      <c r="D70" s="19">
        <f>'datos semanales'!O70</f>
        <v>0</v>
      </c>
      <c r="E70" s="19">
        <f>'datos semanales'!P70</f>
        <v>0</v>
      </c>
      <c r="F70" s="19">
        <f>'datos semanales'!Q70</f>
        <v>0</v>
      </c>
      <c r="G70" s="19">
        <f>'datos semanales'!R70</f>
        <v>0</v>
      </c>
      <c r="H70" s="19">
        <f>'datos semanales'!S70</f>
        <v>0</v>
      </c>
      <c r="I70" s="19">
        <f>'datos semanales'!T70</f>
        <v>0</v>
      </c>
      <c r="J70" s="19">
        <f>'datos semanales'!U70</f>
        <v>0</v>
      </c>
      <c r="K70" s="19">
        <f>'datos semanales'!V70</f>
        <v>0</v>
      </c>
      <c r="L70" s="19">
        <f>'datos semanales'!W70</f>
        <v>0</v>
      </c>
      <c r="M70" s="19">
        <f>'datos semanales'!X70</f>
        <v>0</v>
      </c>
      <c r="N70" s="19">
        <f>'datos semanales'!Y70</f>
        <v>0</v>
      </c>
      <c r="O70" s="19">
        <f>'datos semanales'!Z70</f>
        <v>0</v>
      </c>
      <c r="P70" s="19">
        <f>'datos semanales'!AA70</f>
        <v>0</v>
      </c>
      <c r="Q70" s="19">
        <f>'datos semanales'!AB70</f>
        <v>0</v>
      </c>
      <c r="R70" s="19">
        <f>'datos semanales'!AC70</f>
        <v>0</v>
      </c>
      <c r="S70" s="19">
        <f>'datos semanales'!AD70</f>
        <v>0</v>
      </c>
      <c r="T70" s="19">
        <f>'datos semanales'!AE70</f>
        <v>0</v>
      </c>
      <c r="U70" s="19">
        <f>'datos semanales'!AF70</f>
        <v>0</v>
      </c>
      <c r="V70" s="19">
        <f>'datos semanales'!AG70</f>
        <v>0</v>
      </c>
      <c r="W70" s="19">
        <f>'datos semanales'!AH70</f>
        <v>0</v>
      </c>
      <c r="X70" s="19">
        <f>'datos semanales'!AI70</f>
        <v>0</v>
      </c>
      <c r="Y70" s="19">
        <f>'datos semanales'!AJ70</f>
        <v>0</v>
      </c>
      <c r="Z70" s="19">
        <f>'datos semanales'!AK70</f>
        <v>0</v>
      </c>
      <c r="AA70" s="19">
        <f>'datos semanales'!AL70</f>
        <v>0</v>
      </c>
      <c r="AB70" s="19">
        <f>'datos semanales'!AM70</f>
        <v>0</v>
      </c>
      <c r="AC70" s="19">
        <f>'datos semanales'!AN70</f>
        <v>0</v>
      </c>
      <c r="AD70" s="19">
        <f>'datos semanales'!AO70</f>
        <v>0</v>
      </c>
      <c r="AE70" s="19">
        <f>'datos semanales'!AP70</f>
        <v>0</v>
      </c>
      <c r="AF70" s="19">
        <f>'datos semanales'!AQ70</f>
        <v>0</v>
      </c>
    </row>
    <row r="71" spans="1:32" hidden="1" outlineLevel="1">
      <c r="A71" s="5" t="str">
        <f>'datos semanales'!F71</f>
        <v>CERDOS PRE-CRIA</v>
      </c>
      <c r="B71" s="19">
        <f>'datos semanales'!M71</f>
        <v>0</v>
      </c>
      <c r="C71" s="19">
        <f>'datos semanales'!N71</f>
        <v>0</v>
      </c>
      <c r="D71" s="19">
        <f>'datos semanales'!O71</f>
        <v>0</v>
      </c>
      <c r="E71" s="19">
        <f>'datos semanales'!P71</f>
        <v>0</v>
      </c>
      <c r="F71" s="19">
        <f>'datos semanales'!Q71</f>
        <v>0</v>
      </c>
      <c r="G71" s="19">
        <f>'datos semanales'!R71</f>
        <v>0</v>
      </c>
      <c r="H71" s="19">
        <f>'datos semanales'!S71</f>
        <v>0</v>
      </c>
      <c r="I71" s="19">
        <f>'datos semanales'!T71</f>
        <v>0</v>
      </c>
      <c r="J71" s="19">
        <f>'datos semanales'!U71</f>
        <v>0</v>
      </c>
      <c r="K71" s="19">
        <f>'datos semanales'!V71</f>
        <v>0</v>
      </c>
      <c r="L71" s="19">
        <f>'datos semanales'!W71</f>
        <v>0</v>
      </c>
      <c r="M71" s="19">
        <f>'datos semanales'!X71</f>
        <v>0</v>
      </c>
      <c r="N71" s="19">
        <f>'datos semanales'!Y71</f>
        <v>0</v>
      </c>
      <c r="O71" s="19">
        <f>'datos semanales'!Z71</f>
        <v>0</v>
      </c>
      <c r="P71" s="19">
        <f>'datos semanales'!AA71</f>
        <v>0</v>
      </c>
      <c r="Q71" s="19">
        <f>'datos semanales'!AB71</f>
        <v>0</v>
      </c>
      <c r="R71" s="19">
        <f>'datos semanales'!AC71</f>
        <v>0</v>
      </c>
      <c r="S71" s="19">
        <f>'datos semanales'!AD71</f>
        <v>0</v>
      </c>
      <c r="T71" s="19">
        <f>'datos semanales'!AE71</f>
        <v>0</v>
      </c>
      <c r="U71" s="19">
        <f>'datos semanales'!AF71</f>
        <v>0</v>
      </c>
      <c r="V71" s="19">
        <f>'datos semanales'!AG71</f>
        <v>0</v>
      </c>
      <c r="W71" s="19">
        <f>'datos semanales'!AH71</f>
        <v>0</v>
      </c>
      <c r="X71" s="19">
        <f>'datos semanales'!AI71</f>
        <v>0</v>
      </c>
      <c r="Y71" s="19">
        <f>'datos semanales'!AJ71</f>
        <v>0</v>
      </c>
      <c r="Z71" s="19">
        <f>'datos semanales'!AK71</f>
        <v>0</v>
      </c>
      <c r="AA71" s="19">
        <f>'datos semanales'!AL71</f>
        <v>0</v>
      </c>
      <c r="AB71" s="19">
        <f>'datos semanales'!AM71</f>
        <v>0</v>
      </c>
      <c r="AC71" s="19">
        <f>'datos semanales'!AN71</f>
        <v>0</v>
      </c>
      <c r="AD71" s="19">
        <f>'datos semanales'!AO71</f>
        <v>0</v>
      </c>
      <c r="AE71" s="19">
        <f>'datos semanales'!AP71</f>
        <v>0</v>
      </c>
      <c r="AF71" s="19">
        <f>'datos semanales'!AQ71</f>
        <v>0</v>
      </c>
    </row>
    <row r="72" spans="1:32" hidden="1" outlineLevel="1">
      <c r="A72" s="5" t="str">
        <f>'datos semanales'!F72</f>
        <v>CERDOS ENGORDE</v>
      </c>
      <c r="B72" s="19">
        <f>'datos semanales'!M72</f>
        <v>0</v>
      </c>
      <c r="C72" s="19">
        <f>'datos semanales'!N72</f>
        <v>0</v>
      </c>
      <c r="D72" s="19">
        <f>'datos semanales'!O72</f>
        <v>0</v>
      </c>
      <c r="E72" s="19">
        <f>'datos semanales'!P72</f>
        <v>0</v>
      </c>
      <c r="F72" s="19">
        <f>'datos semanales'!Q72</f>
        <v>0</v>
      </c>
      <c r="G72" s="19">
        <f>'datos semanales'!R72</f>
        <v>0</v>
      </c>
      <c r="H72" s="19">
        <f>'datos semanales'!S72</f>
        <v>0</v>
      </c>
      <c r="I72" s="19">
        <f>'datos semanales'!T72</f>
        <v>0</v>
      </c>
      <c r="J72" s="19">
        <f>'datos semanales'!U72</f>
        <v>0</v>
      </c>
      <c r="K72" s="19">
        <f>'datos semanales'!V72</f>
        <v>0</v>
      </c>
      <c r="L72" s="19">
        <f>'datos semanales'!W72</f>
        <v>0</v>
      </c>
      <c r="M72" s="19">
        <f>'datos semanales'!X72</f>
        <v>0</v>
      </c>
      <c r="N72" s="19">
        <f>'datos semanales'!Y72</f>
        <v>0</v>
      </c>
      <c r="O72" s="19">
        <f>'datos semanales'!Z72</f>
        <v>0</v>
      </c>
      <c r="P72" s="19">
        <f>'datos semanales'!AA72</f>
        <v>0</v>
      </c>
      <c r="Q72" s="19">
        <f>'datos semanales'!AB72</f>
        <v>0</v>
      </c>
      <c r="R72" s="19">
        <f>'datos semanales'!AC72</f>
        <v>0</v>
      </c>
      <c r="S72" s="19">
        <f>'datos semanales'!AD72</f>
        <v>0</v>
      </c>
      <c r="T72" s="19">
        <f>'datos semanales'!AE72</f>
        <v>0</v>
      </c>
      <c r="U72" s="19">
        <f>'datos semanales'!AF72</f>
        <v>0</v>
      </c>
      <c r="V72" s="19">
        <f>'datos semanales'!AG72</f>
        <v>0</v>
      </c>
      <c r="W72" s="19">
        <f>'datos semanales'!AH72</f>
        <v>0</v>
      </c>
      <c r="X72" s="19">
        <f>'datos semanales'!AI72</f>
        <v>0</v>
      </c>
      <c r="Y72" s="19">
        <f>'datos semanales'!AJ72</f>
        <v>0</v>
      </c>
      <c r="Z72" s="19">
        <f>'datos semanales'!AK72</f>
        <v>0</v>
      </c>
      <c r="AA72" s="19">
        <f>'datos semanales'!AL72</f>
        <v>0</v>
      </c>
      <c r="AB72" s="19">
        <f>'datos semanales'!AM72</f>
        <v>0</v>
      </c>
      <c r="AC72" s="19">
        <f>'datos semanales'!AN72</f>
        <v>0</v>
      </c>
      <c r="AD72" s="19">
        <f>'datos semanales'!AO72</f>
        <v>0</v>
      </c>
      <c r="AE72" s="19">
        <f>'datos semanales'!AP72</f>
        <v>0</v>
      </c>
      <c r="AF72" s="19">
        <f>'datos semanales'!AQ72</f>
        <v>0</v>
      </c>
    </row>
    <row r="73" spans="1:32" s="11" customFormat="1" hidden="1" outlineLevel="1">
      <c r="A73" s="5" t="str">
        <f>'datos semanales'!F73</f>
        <v>CERDOS PROCESADOS</v>
      </c>
      <c r="B73" s="19">
        <f>'datos semanales'!M73</f>
        <v>0</v>
      </c>
      <c r="C73" s="19">
        <f>'datos semanales'!N73</f>
        <v>0</v>
      </c>
      <c r="D73" s="19">
        <f>'datos semanales'!O73</f>
        <v>0</v>
      </c>
      <c r="E73" s="19">
        <f>'datos semanales'!P73</f>
        <v>-535778.6</v>
      </c>
      <c r="F73" s="19">
        <f>'datos semanales'!Q73</f>
        <v>-661359.80000000005</v>
      </c>
      <c r="G73" s="19">
        <f>'datos semanales'!R73</f>
        <v>-661359.80000000005</v>
      </c>
      <c r="H73" s="19">
        <f>'datos semanales'!S73</f>
        <v>-661359.80000000005</v>
      </c>
      <c r="I73" s="19">
        <f>'datos semanales'!T73</f>
        <v>-661359.80000000005</v>
      </c>
      <c r="J73" s="19">
        <f>'datos semanales'!U73</f>
        <v>-671218.03</v>
      </c>
      <c r="K73" s="19">
        <f>'datos semanales'!V73</f>
        <v>-671218.03</v>
      </c>
      <c r="L73" s="19">
        <f>'datos semanales'!W73</f>
        <v>-671218.03</v>
      </c>
      <c r="M73" s="19">
        <f>'datos semanales'!X73</f>
        <v>-671218.03</v>
      </c>
      <c r="N73" s="19">
        <f>'datos semanales'!Y73</f>
        <v>-548694.98</v>
      </c>
      <c r="O73" s="19">
        <f>'datos semanales'!Z73</f>
        <v>-548694.98</v>
      </c>
      <c r="P73" s="19">
        <f>'datos semanales'!AA73</f>
        <v>-548694.98</v>
      </c>
      <c r="Q73" s="19">
        <f>'datos semanales'!AB73</f>
        <v>-548694.98</v>
      </c>
      <c r="R73" s="19">
        <f>'datos semanales'!AC73</f>
        <v>-548694.98</v>
      </c>
      <c r="S73" s="19">
        <f>'datos semanales'!AD73</f>
        <v>-710990.51</v>
      </c>
      <c r="T73" s="19">
        <f>'datos semanales'!AE73</f>
        <v>-710990.51</v>
      </c>
      <c r="U73" s="19">
        <f>'datos semanales'!AF73</f>
        <v>-710990.51</v>
      </c>
      <c r="V73" s="19">
        <f>'datos semanales'!AG73</f>
        <v>-710990.51</v>
      </c>
      <c r="W73" s="19">
        <f>'datos semanales'!AH73</f>
        <v>-652797.47</v>
      </c>
      <c r="X73" s="19">
        <f>'datos semanales'!AI73</f>
        <v>-652797.47</v>
      </c>
      <c r="Y73" s="19">
        <f>'datos semanales'!AJ73</f>
        <v>-652797.47</v>
      </c>
      <c r="Z73" s="19">
        <f>'datos semanales'!AK73</f>
        <v>-652797.47</v>
      </c>
      <c r="AA73" s="19">
        <f>'datos semanales'!AL73</f>
        <v>-436014.62</v>
      </c>
      <c r="AB73" s="19">
        <f>'datos semanales'!AM73</f>
        <v>-436014.62</v>
      </c>
      <c r="AC73" s="19">
        <f>'datos semanales'!AN73</f>
        <v>-436014.62</v>
      </c>
      <c r="AD73" s="19">
        <f>'datos semanales'!AO73</f>
        <v>-436014.62</v>
      </c>
      <c r="AE73" s="19">
        <f>'datos semanales'!AP73</f>
        <v>-436014.62</v>
      </c>
      <c r="AF73" s="19">
        <f>'datos semanales'!AQ73</f>
        <v>-436014.62</v>
      </c>
    </row>
    <row r="74" spans="1:32" hidden="1" outlineLevel="1">
      <c r="A74" s="5" t="str">
        <f>'datos semanales'!F74</f>
        <v>CERDOS DE REPROD.</v>
      </c>
      <c r="B74" s="19">
        <f>'datos semanales'!M74</f>
        <v>0</v>
      </c>
      <c r="C74" s="19">
        <f>'datos semanales'!N74</f>
        <v>0</v>
      </c>
      <c r="D74" s="19">
        <f>'datos semanales'!O74</f>
        <v>0</v>
      </c>
      <c r="E74" s="19">
        <f>'datos semanales'!P74</f>
        <v>0</v>
      </c>
      <c r="F74" s="19">
        <f>'datos semanales'!Q74</f>
        <v>0</v>
      </c>
      <c r="G74" s="19">
        <f>'datos semanales'!R74</f>
        <v>0</v>
      </c>
      <c r="H74" s="19">
        <f>'datos semanales'!S74</f>
        <v>0</v>
      </c>
      <c r="I74" s="19">
        <f>'datos semanales'!T74</f>
        <v>0</v>
      </c>
      <c r="J74" s="19">
        <f>'datos semanales'!U74</f>
        <v>0</v>
      </c>
      <c r="K74" s="19">
        <f>'datos semanales'!V74</f>
        <v>0</v>
      </c>
      <c r="L74" s="19">
        <f>'datos semanales'!W74</f>
        <v>0</v>
      </c>
      <c r="M74" s="19">
        <f>'datos semanales'!X74</f>
        <v>0</v>
      </c>
      <c r="N74" s="19">
        <f>'datos semanales'!Y74</f>
        <v>0</v>
      </c>
      <c r="O74" s="19">
        <f>'datos semanales'!Z74</f>
        <v>0</v>
      </c>
      <c r="P74" s="19">
        <f>'datos semanales'!AA74</f>
        <v>0</v>
      </c>
      <c r="Q74" s="19">
        <f>'datos semanales'!AB74</f>
        <v>0</v>
      </c>
      <c r="R74" s="19">
        <f>'datos semanales'!AC74</f>
        <v>0</v>
      </c>
      <c r="S74" s="19">
        <f>'datos semanales'!AD74</f>
        <v>0</v>
      </c>
      <c r="T74" s="19">
        <f>'datos semanales'!AE74</f>
        <v>0</v>
      </c>
      <c r="U74" s="19">
        <f>'datos semanales'!AF74</f>
        <v>0</v>
      </c>
      <c r="V74" s="19">
        <f>'datos semanales'!AG74</f>
        <v>0</v>
      </c>
      <c r="W74" s="19">
        <f>'datos semanales'!AH74</f>
        <v>0</v>
      </c>
      <c r="X74" s="19">
        <f>'datos semanales'!AI74</f>
        <v>0</v>
      </c>
      <c r="Y74" s="19">
        <f>'datos semanales'!AJ74</f>
        <v>0</v>
      </c>
      <c r="Z74" s="19">
        <f>'datos semanales'!AK74</f>
        <v>0</v>
      </c>
      <c r="AA74" s="19">
        <f>'datos semanales'!AL74</f>
        <v>0</v>
      </c>
      <c r="AB74" s="19">
        <f>'datos semanales'!AM74</f>
        <v>0</v>
      </c>
      <c r="AC74" s="19">
        <f>'datos semanales'!AN74</f>
        <v>0</v>
      </c>
      <c r="AD74" s="19">
        <f>'datos semanales'!AO74</f>
        <v>0</v>
      </c>
      <c r="AE74" s="19">
        <f>'datos semanales'!AP74</f>
        <v>0</v>
      </c>
      <c r="AF74" s="19">
        <f>'datos semanales'!AQ74</f>
        <v>0</v>
      </c>
    </row>
    <row r="75" spans="1:32" hidden="1" outlineLevel="1">
      <c r="A75" s="5" t="str">
        <f>'datos semanales'!F75</f>
        <v>Conservas</v>
      </c>
      <c r="B75" s="19">
        <f>'datos semanales'!M75</f>
        <v>0</v>
      </c>
      <c r="C75" s="19">
        <f>'datos semanales'!N75</f>
        <v>0</v>
      </c>
      <c r="D75" s="19">
        <f>'datos semanales'!O75</f>
        <v>-213160.13</v>
      </c>
      <c r="E75" s="19">
        <f>'datos semanales'!P75</f>
        <v>-239973.45</v>
      </c>
      <c r="F75" s="19">
        <f>'datos semanales'!Q75</f>
        <v>-330339.07</v>
      </c>
      <c r="G75" s="19">
        <f>'datos semanales'!R75</f>
        <v>-330339.07</v>
      </c>
      <c r="H75" s="19">
        <f>'datos semanales'!S75</f>
        <v>-330339.07</v>
      </c>
      <c r="I75" s="19">
        <f>'datos semanales'!T75</f>
        <v>-330339.07</v>
      </c>
      <c r="J75" s="19">
        <f>'datos semanales'!U75</f>
        <v>-325064.77</v>
      </c>
      <c r="K75" s="19">
        <f>'datos semanales'!V75</f>
        <v>-325064.77</v>
      </c>
      <c r="L75" s="19">
        <f>'datos semanales'!W75</f>
        <v>-325064.77</v>
      </c>
      <c r="M75" s="19">
        <f>'datos semanales'!X75</f>
        <v>-325064.77</v>
      </c>
      <c r="N75" s="19">
        <f>'datos semanales'!Y75</f>
        <v>-255390.52</v>
      </c>
      <c r="O75" s="19">
        <f>'datos semanales'!Z75</f>
        <v>-255390.52</v>
      </c>
      <c r="P75" s="19">
        <f>'datos semanales'!AA75</f>
        <v>-255390.52</v>
      </c>
      <c r="Q75" s="19">
        <f>'datos semanales'!AB75</f>
        <v>-255390.52</v>
      </c>
      <c r="R75" s="19">
        <f>'datos semanales'!AC75</f>
        <v>-255390.52</v>
      </c>
      <c r="S75" s="19">
        <f>'datos semanales'!AD75</f>
        <v>-343956.96</v>
      </c>
      <c r="T75" s="19">
        <f>'datos semanales'!AE75</f>
        <v>-343956.96</v>
      </c>
      <c r="U75" s="19">
        <f>'datos semanales'!AF75</f>
        <v>-343956.96</v>
      </c>
      <c r="V75" s="19">
        <f>'datos semanales'!AG75</f>
        <v>-343956.96</v>
      </c>
      <c r="W75" s="19">
        <f>'datos semanales'!AH75</f>
        <v>-364772.34</v>
      </c>
      <c r="X75" s="19">
        <f>'datos semanales'!AI75</f>
        <v>-364772.34</v>
      </c>
      <c r="Y75" s="19">
        <f>'datos semanales'!AJ75</f>
        <v>-364772.34</v>
      </c>
      <c r="Z75" s="19">
        <f>'datos semanales'!AK75</f>
        <v>-364772.34</v>
      </c>
      <c r="AA75" s="19">
        <f>'datos semanales'!AL75</f>
        <v>-265525.31</v>
      </c>
      <c r="AB75" s="19">
        <f>'datos semanales'!AM75</f>
        <v>-265525.31</v>
      </c>
      <c r="AC75" s="19">
        <f>'datos semanales'!AN75</f>
        <v>-265525.31</v>
      </c>
      <c r="AD75" s="19">
        <f>'datos semanales'!AO75</f>
        <v>-265525.31</v>
      </c>
      <c r="AE75" s="19">
        <f>'datos semanales'!AP75</f>
        <v>-265525.31</v>
      </c>
      <c r="AF75" s="19">
        <f>'datos semanales'!AQ75</f>
        <v>-265525.31</v>
      </c>
    </row>
    <row r="76" spans="1:32" hidden="1" outlineLevel="1">
      <c r="A76" s="5" t="str">
        <f>'datos semanales'!F76</f>
        <v>ENACA</v>
      </c>
      <c r="B76" s="19">
        <f>'datos semanales'!M76</f>
        <v>0</v>
      </c>
      <c r="C76" s="19">
        <f>'datos semanales'!N76</f>
        <v>0</v>
      </c>
      <c r="D76" s="19">
        <f>'datos semanales'!O76</f>
        <v>0</v>
      </c>
      <c r="E76" s="19">
        <f>'datos semanales'!P76</f>
        <v>0</v>
      </c>
      <c r="F76" s="19">
        <f>'datos semanales'!Q76</f>
        <v>0</v>
      </c>
      <c r="G76" s="19">
        <f>'datos semanales'!R76</f>
        <v>0</v>
      </c>
      <c r="H76" s="19">
        <f>'datos semanales'!S76</f>
        <v>0</v>
      </c>
      <c r="I76" s="19">
        <f>'datos semanales'!T76</f>
        <v>0</v>
      </c>
      <c r="J76" s="19">
        <f>'datos semanales'!U76</f>
        <v>0</v>
      </c>
      <c r="K76" s="19">
        <f>'datos semanales'!V76</f>
        <v>0</v>
      </c>
      <c r="L76" s="19">
        <f>'datos semanales'!W76</f>
        <v>0</v>
      </c>
      <c r="M76" s="19">
        <f>'datos semanales'!X76</f>
        <v>0</v>
      </c>
      <c r="N76" s="19">
        <f>'datos semanales'!Y76</f>
        <v>0</v>
      </c>
      <c r="O76" s="19">
        <f>'datos semanales'!Z76</f>
        <v>0</v>
      </c>
      <c r="P76" s="19">
        <f>'datos semanales'!AA76</f>
        <v>0</v>
      </c>
      <c r="Q76" s="19">
        <f>'datos semanales'!AB76</f>
        <v>0</v>
      </c>
      <c r="R76" s="19">
        <f>'datos semanales'!AC76</f>
        <v>0</v>
      </c>
      <c r="S76" s="19">
        <f>'datos semanales'!AD76</f>
        <v>0</v>
      </c>
      <c r="T76" s="19">
        <f>'datos semanales'!AE76</f>
        <v>0</v>
      </c>
      <c r="U76" s="19">
        <f>'datos semanales'!AF76</f>
        <v>0</v>
      </c>
      <c r="V76" s="19">
        <f>'datos semanales'!AG76</f>
        <v>0</v>
      </c>
      <c r="W76" s="19">
        <f>'datos semanales'!AH76</f>
        <v>0</v>
      </c>
      <c r="X76" s="19">
        <f>'datos semanales'!AI76</f>
        <v>0</v>
      </c>
      <c r="Y76" s="19">
        <f>'datos semanales'!AJ76</f>
        <v>0</v>
      </c>
      <c r="Z76" s="19">
        <f>'datos semanales'!AK76</f>
        <v>0</v>
      </c>
      <c r="AA76" s="19">
        <f>'datos semanales'!AL76</f>
        <v>0</v>
      </c>
      <c r="AB76" s="19">
        <f>'datos semanales'!AM76</f>
        <v>0</v>
      </c>
      <c r="AC76" s="19">
        <f>'datos semanales'!AN76</f>
        <v>0</v>
      </c>
      <c r="AD76" s="19">
        <f>'datos semanales'!AO76</f>
        <v>0</v>
      </c>
      <c r="AE76" s="19">
        <f>'datos semanales'!AP76</f>
        <v>0</v>
      </c>
      <c r="AF76" s="19">
        <f>'datos semanales'!AQ76</f>
        <v>0</v>
      </c>
    </row>
    <row r="77" spans="1:32" hidden="1" outlineLevel="1">
      <c r="A77" s="5" t="str">
        <f>'datos semanales'!F77</f>
        <v>GANADO PRE-RECRIA</v>
      </c>
      <c r="B77" s="19">
        <f>'datos semanales'!M77</f>
        <v>0</v>
      </c>
      <c r="C77" s="19">
        <f>'datos semanales'!N77</f>
        <v>0</v>
      </c>
      <c r="D77" s="19">
        <f>'datos semanales'!O77</f>
        <v>0</v>
      </c>
      <c r="E77" s="19">
        <f>'datos semanales'!P77</f>
        <v>0</v>
      </c>
      <c r="F77" s="19">
        <f>'datos semanales'!Q77</f>
        <v>0</v>
      </c>
      <c r="G77" s="19">
        <f>'datos semanales'!R77</f>
        <v>0</v>
      </c>
      <c r="H77" s="19">
        <f>'datos semanales'!S77</f>
        <v>0</v>
      </c>
      <c r="I77" s="19">
        <f>'datos semanales'!T77</f>
        <v>0</v>
      </c>
      <c r="J77" s="19">
        <f>'datos semanales'!U77</f>
        <v>0</v>
      </c>
      <c r="K77" s="19">
        <f>'datos semanales'!V77</f>
        <v>0</v>
      </c>
      <c r="L77" s="19">
        <f>'datos semanales'!W77</f>
        <v>0</v>
      </c>
      <c r="M77" s="19">
        <f>'datos semanales'!X77</f>
        <v>0</v>
      </c>
      <c r="N77" s="19">
        <f>'datos semanales'!Y77</f>
        <v>0</v>
      </c>
      <c r="O77" s="19">
        <f>'datos semanales'!Z77</f>
        <v>0</v>
      </c>
      <c r="P77" s="19">
        <f>'datos semanales'!AA77</f>
        <v>0</v>
      </c>
      <c r="Q77" s="19">
        <f>'datos semanales'!AB77</f>
        <v>0</v>
      </c>
      <c r="R77" s="19">
        <f>'datos semanales'!AC77</f>
        <v>0</v>
      </c>
      <c r="S77" s="19">
        <f>'datos semanales'!AD77</f>
        <v>0</v>
      </c>
      <c r="T77" s="19">
        <f>'datos semanales'!AE77</f>
        <v>0</v>
      </c>
      <c r="U77" s="19">
        <f>'datos semanales'!AF77</f>
        <v>0</v>
      </c>
      <c r="V77" s="19">
        <f>'datos semanales'!AG77</f>
        <v>0</v>
      </c>
      <c r="W77" s="19">
        <f>'datos semanales'!AH77</f>
        <v>0</v>
      </c>
      <c r="X77" s="19">
        <f>'datos semanales'!AI77</f>
        <v>0</v>
      </c>
      <c r="Y77" s="19">
        <f>'datos semanales'!AJ77</f>
        <v>0</v>
      </c>
      <c r="Z77" s="19">
        <f>'datos semanales'!AK77</f>
        <v>0</v>
      </c>
      <c r="AA77" s="19">
        <f>'datos semanales'!AL77</f>
        <v>0</v>
      </c>
      <c r="AB77" s="19">
        <f>'datos semanales'!AM77</f>
        <v>0</v>
      </c>
      <c r="AC77" s="19">
        <f>'datos semanales'!AN77</f>
        <v>0</v>
      </c>
      <c r="AD77" s="19">
        <f>'datos semanales'!AO77</f>
        <v>0</v>
      </c>
      <c r="AE77" s="19">
        <f>'datos semanales'!AP77</f>
        <v>0</v>
      </c>
      <c r="AF77" s="19">
        <f>'datos semanales'!AQ77</f>
        <v>0</v>
      </c>
    </row>
    <row r="78" spans="1:32" hidden="1" outlineLevel="1">
      <c r="A78" s="5" t="str">
        <f>'datos semanales'!F78</f>
        <v>GANADO DE ENG.</v>
      </c>
      <c r="B78" s="19">
        <f>'datos semanales'!M78</f>
        <v>0</v>
      </c>
      <c r="C78" s="19">
        <f>'datos semanales'!N78</f>
        <v>0</v>
      </c>
      <c r="D78" s="19">
        <f>'datos semanales'!O78</f>
        <v>0</v>
      </c>
      <c r="E78" s="19">
        <f>'datos semanales'!P78</f>
        <v>0</v>
      </c>
      <c r="F78" s="19">
        <f>'datos semanales'!Q78</f>
        <v>0</v>
      </c>
      <c r="G78" s="19">
        <f>'datos semanales'!R78</f>
        <v>0</v>
      </c>
      <c r="H78" s="19">
        <f>'datos semanales'!S78</f>
        <v>0</v>
      </c>
      <c r="I78" s="19">
        <f>'datos semanales'!T78</f>
        <v>0</v>
      </c>
      <c r="J78" s="19">
        <f>'datos semanales'!U78</f>
        <v>0</v>
      </c>
      <c r="K78" s="19">
        <f>'datos semanales'!V78</f>
        <v>0</v>
      </c>
      <c r="L78" s="19">
        <f>'datos semanales'!W78</f>
        <v>0</v>
      </c>
      <c r="M78" s="19">
        <f>'datos semanales'!X78</f>
        <v>0</v>
      </c>
      <c r="N78" s="19">
        <f>'datos semanales'!Y78</f>
        <v>0</v>
      </c>
      <c r="O78" s="19">
        <f>'datos semanales'!Z78</f>
        <v>0</v>
      </c>
      <c r="P78" s="19">
        <f>'datos semanales'!AA78</f>
        <v>0</v>
      </c>
      <c r="Q78" s="19">
        <f>'datos semanales'!AB78</f>
        <v>0</v>
      </c>
      <c r="R78" s="19">
        <f>'datos semanales'!AC78</f>
        <v>0</v>
      </c>
      <c r="S78" s="19">
        <f>'datos semanales'!AD78</f>
        <v>0</v>
      </c>
      <c r="T78" s="19">
        <f>'datos semanales'!AE78</f>
        <v>0</v>
      </c>
      <c r="U78" s="19">
        <f>'datos semanales'!AF78</f>
        <v>0</v>
      </c>
      <c r="V78" s="19">
        <f>'datos semanales'!AG78</f>
        <v>0</v>
      </c>
      <c r="W78" s="19">
        <f>'datos semanales'!AH78</f>
        <v>0</v>
      </c>
      <c r="X78" s="19">
        <f>'datos semanales'!AI78</f>
        <v>0</v>
      </c>
      <c r="Y78" s="19">
        <f>'datos semanales'!AJ78</f>
        <v>0</v>
      </c>
      <c r="Z78" s="19">
        <f>'datos semanales'!AK78</f>
        <v>0</v>
      </c>
      <c r="AA78" s="19">
        <f>'datos semanales'!AL78</f>
        <v>0</v>
      </c>
      <c r="AB78" s="19">
        <f>'datos semanales'!AM78</f>
        <v>0</v>
      </c>
      <c r="AC78" s="19">
        <f>'datos semanales'!AN78</f>
        <v>0</v>
      </c>
      <c r="AD78" s="19">
        <f>'datos semanales'!AO78</f>
        <v>0</v>
      </c>
      <c r="AE78" s="19">
        <f>'datos semanales'!AP78</f>
        <v>0</v>
      </c>
      <c r="AF78" s="19">
        <f>'datos semanales'!AQ78</f>
        <v>0</v>
      </c>
    </row>
    <row r="79" spans="1:32" hidden="1" outlineLevel="1">
      <c r="A79" s="5" t="str">
        <f>'datos semanales'!F79</f>
        <v>GANADO PROCESADA</v>
      </c>
      <c r="B79" s="19">
        <f>'datos semanales'!M79</f>
        <v>0</v>
      </c>
      <c r="C79" s="19">
        <f>'datos semanales'!N79</f>
        <v>0</v>
      </c>
      <c r="D79" s="19">
        <f>'datos semanales'!O79</f>
        <v>0</v>
      </c>
      <c r="E79" s="19">
        <f>'datos semanales'!P79</f>
        <v>-52833.82</v>
      </c>
      <c r="F79" s="19">
        <f>'datos semanales'!Q79</f>
        <v>-71345.320000000007</v>
      </c>
      <c r="G79" s="19">
        <f>'datos semanales'!R79</f>
        <v>-71345.320000000007</v>
      </c>
      <c r="H79" s="19">
        <f>'datos semanales'!S79</f>
        <v>-71345.320000000007</v>
      </c>
      <c r="I79" s="19">
        <f>'datos semanales'!T79</f>
        <v>-71345.320000000007</v>
      </c>
      <c r="J79" s="19">
        <f>'datos semanales'!U79</f>
        <v>-77324.039999999994</v>
      </c>
      <c r="K79" s="19">
        <f>'datos semanales'!V79</f>
        <v>-77324.039999999994</v>
      </c>
      <c r="L79" s="19">
        <f>'datos semanales'!W79</f>
        <v>-77324.039999999994</v>
      </c>
      <c r="M79" s="19">
        <f>'datos semanales'!X79</f>
        <v>-77324.039999999994</v>
      </c>
      <c r="N79" s="19">
        <f>'datos semanales'!Y79</f>
        <v>-48875.19</v>
      </c>
      <c r="O79" s="19">
        <f>'datos semanales'!Z79</f>
        <v>-48875.19</v>
      </c>
      <c r="P79" s="19">
        <f>'datos semanales'!AA79</f>
        <v>-48875.19</v>
      </c>
      <c r="Q79" s="19">
        <f>'datos semanales'!AB79</f>
        <v>-48875.19</v>
      </c>
      <c r="R79" s="19">
        <f>'datos semanales'!AC79</f>
        <v>-48875.19</v>
      </c>
      <c r="S79" s="19">
        <f>'datos semanales'!AD79</f>
        <v>-80955.11</v>
      </c>
      <c r="T79" s="19">
        <f>'datos semanales'!AE79</f>
        <v>-80955.11</v>
      </c>
      <c r="U79" s="19">
        <f>'datos semanales'!AF79</f>
        <v>-80955.11</v>
      </c>
      <c r="V79" s="19">
        <f>'datos semanales'!AG79</f>
        <v>-80955.11</v>
      </c>
      <c r="W79" s="19">
        <f>'datos semanales'!AH79</f>
        <v>-72685.5</v>
      </c>
      <c r="X79" s="19">
        <f>'datos semanales'!AI79</f>
        <v>-72685.5</v>
      </c>
      <c r="Y79" s="19">
        <f>'datos semanales'!AJ79</f>
        <v>-72685.5</v>
      </c>
      <c r="Z79" s="19">
        <f>'datos semanales'!AK79</f>
        <v>-72685.5</v>
      </c>
      <c r="AA79" s="19">
        <f>'datos semanales'!AL79</f>
        <v>-37543.370000000003</v>
      </c>
      <c r="AB79" s="19">
        <f>'datos semanales'!AM79</f>
        <v>-37543.370000000003</v>
      </c>
      <c r="AC79" s="19">
        <f>'datos semanales'!AN79</f>
        <v>-37543.370000000003</v>
      </c>
      <c r="AD79" s="19">
        <f>'datos semanales'!AO79</f>
        <v>-37543.370000000003</v>
      </c>
      <c r="AE79" s="19">
        <f>'datos semanales'!AP79</f>
        <v>-37543.370000000003</v>
      </c>
      <c r="AF79" s="19">
        <f>'datos semanales'!AQ79</f>
        <v>-37543.370000000003</v>
      </c>
    </row>
    <row r="80" spans="1:32" hidden="1" outlineLevel="1">
      <c r="A80" s="5" t="str">
        <f>'datos semanales'!F80</f>
        <v>INCUBACION</v>
      </c>
      <c r="B80" s="19">
        <f>'datos semanales'!M80</f>
        <v>0</v>
      </c>
      <c r="C80" s="19">
        <f>'datos semanales'!N80</f>
        <v>0</v>
      </c>
      <c r="D80" s="19">
        <f>'datos semanales'!O80</f>
        <v>0</v>
      </c>
      <c r="E80" s="19">
        <f>'datos semanales'!P80</f>
        <v>0</v>
      </c>
      <c r="F80" s="19">
        <f>'datos semanales'!Q80</f>
        <v>0</v>
      </c>
      <c r="G80" s="19">
        <f>'datos semanales'!R80</f>
        <v>0</v>
      </c>
      <c r="H80" s="19">
        <f>'datos semanales'!S80</f>
        <v>0</v>
      </c>
      <c r="I80" s="19">
        <f>'datos semanales'!T80</f>
        <v>0</v>
      </c>
      <c r="J80" s="19">
        <f>'datos semanales'!U80</f>
        <v>0</v>
      </c>
      <c r="K80" s="19">
        <f>'datos semanales'!V80</f>
        <v>0</v>
      </c>
      <c r="L80" s="19">
        <f>'datos semanales'!W80</f>
        <v>0</v>
      </c>
      <c r="M80" s="19">
        <f>'datos semanales'!X80</f>
        <v>0</v>
      </c>
      <c r="N80" s="19">
        <f>'datos semanales'!Y80</f>
        <v>0</v>
      </c>
      <c r="O80" s="19">
        <f>'datos semanales'!Z80</f>
        <v>0</v>
      </c>
      <c r="P80" s="19">
        <f>'datos semanales'!AA80</f>
        <v>0</v>
      </c>
      <c r="Q80" s="19">
        <f>'datos semanales'!AB80</f>
        <v>0</v>
      </c>
      <c r="R80" s="19">
        <f>'datos semanales'!AC80</f>
        <v>0</v>
      </c>
      <c r="S80" s="19">
        <f>'datos semanales'!AD80</f>
        <v>0</v>
      </c>
      <c r="T80" s="19">
        <f>'datos semanales'!AE80</f>
        <v>0</v>
      </c>
      <c r="U80" s="19">
        <f>'datos semanales'!AF80</f>
        <v>0</v>
      </c>
      <c r="V80" s="19">
        <f>'datos semanales'!AG80</f>
        <v>0</v>
      </c>
      <c r="W80" s="19">
        <f>'datos semanales'!AH80</f>
        <v>0</v>
      </c>
      <c r="X80" s="19">
        <f>'datos semanales'!AI80</f>
        <v>0</v>
      </c>
      <c r="Y80" s="19">
        <f>'datos semanales'!AJ80</f>
        <v>0</v>
      </c>
      <c r="Z80" s="19">
        <f>'datos semanales'!AK80</f>
        <v>0</v>
      </c>
      <c r="AA80" s="19">
        <f>'datos semanales'!AL80</f>
        <v>0</v>
      </c>
      <c r="AB80" s="19">
        <f>'datos semanales'!AM80</f>
        <v>0</v>
      </c>
      <c r="AC80" s="19">
        <f>'datos semanales'!AN80</f>
        <v>0</v>
      </c>
      <c r="AD80" s="19">
        <f>'datos semanales'!AO80</f>
        <v>0</v>
      </c>
      <c r="AE80" s="19">
        <f>'datos semanales'!AP80</f>
        <v>0</v>
      </c>
      <c r="AF80" s="19">
        <f>'datos semanales'!AQ80</f>
        <v>0</v>
      </c>
    </row>
    <row r="81" spans="1:32" hidden="1" outlineLevel="1">
      <c r="A81" s="5" t="str">
        <f>'datos semanales'!F81</f>
        <v>LABORATORIO</v>
      </c>
      <c r="B81" s="19">
        <f>'datos semanales'!M81</f>
        <v>0</v>
      </c>
      <c r="C81" s="19">
        <f>'datos semanales'!N81</f>
        <v>0</v>
      </c>
      <c r="D81" s="19">
        <f>'datos semanales'!O81</f>
        <v>0</v>
      </c>
      <c r="E81" s="19">
        <f>'datos semanales'!P81</f>
        <v>0</v>
      </c>
      <c r="F81" s="19">
        <f>'datos semanales'!Q81</f>
        <v>0</v>
      </c>
      <c r="G81" s="19">
        <f>'datos semanales'!R81</f>
        <v>0</v>
      </c>
      <c r="H81" s="19">
        <f>'datos semanales'!S81</f>
        <v>0</v>
      </c>
      <c r="I81" s="19">
        <f>'datos semanales'!T81</f>
        <v>0</v>
      </c>
      <c r="J81" s="19">
        <f>'datos semanales'!U81</f>
        <v>0</v>
      </c>
      <c r="K81" s="19">
        <f>'datos semanales'!V81</f>
        <v>0</v>
      </c>
      <c r="L81" s="19">
        <f>'datos semanales'!W81</f>
        <v>0</v>
      </c>
      <c r="M81" s="19">
        <f>'datos semanales'!X81</f>
        <v>0</v>
      </c>
      <c r="N81" s="19">
        <f>'datos semanales'!Y81</f>
        <v>0</v>
      </c>
      <c r="O81" s="19">
        <f>'datos semanales'!Z81</f>
        <v>0</v>
      </c>
      <c r="P81" s="19">
        <f>'datos semanales'!AA81</f>
        <v>0</v>
      </c>
      <c r="Q81" s="19">
        <f>'datos semanales'!AB81</f>
        <v>0</v>
      </c>
      <c r="R81" s="19">
        <f>'datos semanales'!AC81</f>
        <v>0</v>
      </c>
      <c r="S81" s="19">
        <f>'datos semanales'!AD81</f>
        <v>0</v>
      </c>
      <c r="T81" s="19">
        <f>'datos semanales'!AE81</f>
        <v>0</v>
      </c>
      <c r="U81" s="19">
        <f>'datos semanales'!AF81</f>
        <v>0</v>
      </c>
      <c r="V81" s="19">
        <f>'datos semanales'!AG81</f>
        <v>0</v>
      </c>
      <c r="W81" s="19">
        <f>'datos semanales'!AH81</f>
        <v>0</v>
      </c>
      <c r="X81" s="19">
        <f>'datos semanales'!AI81</f>
        <v>0</v>
      </c>
      <c r="Y81" s="19">
        <f>'datos semanales'!AJ81</f>
        <v>0</v>
      </c>
      <c r="Z81" s="19">
        <f>'datos semanales'!AK81</f>
        <v>0</v>
      </c>
      <c r="AA81" s="19">
        <f>'datos semanales'!AL81</f>
        <v>0</v>
      </c>
      <c r="AB81" s="19">
        <f>'datos semanales'!AM81</f>
        <v>0</v>
      </c>
      <c r="AC81" s="19">
        <f>'datos semanales'!AN81</f>
        <v>0</v>
      </c>
      <c r="AD81" s="19">
        <f>'datos semanales'!AO81</f>
        <v>0</v>
      </c>
      <c r="AE81" s="19">
        <f>'datos semanales'!AP81</f>
        <v>0</v>
      </c>
      <c r="AF81" s="19">
        <f>'datos semanales'!AQ81</f>
        <v>0</v>
      </c>
    </row>
    <row r="82" spans="1:32" hidden="1" outlineLevel="1">
      <c r="A82" s="5" t="str">
        <f>'datos semanales'!F82</f>
        <v>Nutricion Animal</v>
      </c>
      <c r="B82" s="19">
        <f>'datos semanales'!M82</f>
        <v>0</v>
      </c>
      <c r="C82" s="19">
        <f>'datos semanales'!N82</f>
        <v>0</v>
      </c>
      <c r="D82" s="19">
        <f>'datos semanales'!O82</f>
        <v>-4474085.5999999996</v>
      </c>
      <c r="E82" s="19">
        <f>'datos semanales'!P82-3919500</f>
        <v>-20839325.670000002</v>
      </c>
      <c r="F82" s="19">
        <f>'datos semanales'!Q82</f>
        <v>-6097902.3399999999</v>
      </c>
      <c r="G82" s="19">
        <f>'datos semanales'!R82</f>
        <v>-6000695.1200000001</v>
      </c>
      <c r="H82" s="19">
        <f>'datos semanales'!S82+3943500</f>
        <v>-24046269.52</v>
      </c>
      <c r="I82" s="19">
        <f>'datos semanales'!T82</f>
        <v>-6021736.0199999996</v>
      </c>
      <c r="J82" s="19">
        <f>'datos semanales'!U82</f>
        <v>-8670796.6199999992</v>
      </c>
      <c r="K82" s="19">
        <f>'datos semanales'!V82</f>
        <v>-16622592.869999999</v>
      </c>
      <c r="L82" s="19">
        <f>'datos semanales'!W82</f>
        <v>-5686129.2599999998</v>
      </c>
      <c r="M82" s="19">
        <f>'datos semanales'!X82</f>
        <v>-4295724.26</v>
      </c>
      <c r="N82" s="19">
        <f>'datos semanales'!Y82</f>
        <v>-3762836.53</v>
      </c>
      <c r="O82" s="19">
        <f>'datos semanales'!Z82</f>
        <v>-3707377.23</v>
      </c>
      <c r="P82" s="19">
        <f>'datos semanales'!AA82</f>
        <v>-11886362.369999999</v>
      </c>
      <c r="Q82" s="19">
        <f>'datos semanales'!AB82</f>
        <v>-3250772.45</v>
      </c>
      <c r="R82" s="19">
        <f>'datos semanales'!AC82</f>
        <v>-3042435.67</v>
      </c>
      <c r="S82" s="19">
        <f>'datos semanales'!AD82</f>
        <v>-3422728.94</v>
      </c>
      <c r="T82" s="19">
        <f>'datos semanales'!AE82</f>
        <v>-10352192.390000001</v>
      </c>
      <c r="U82" s="19">
        <f>'datos semanales'!AF82</f>
        <v>-4713087.7300000004</v>
      </c>
      <c r="V82" s="19">
        <f>'datos semanales'!AG82</f>
        <v>-3522893.32</v>
      </c>
      <c r="W82" s="19">
        <f>'datos semanales'!AH82</f>
        <v>-3558564.01</v>
      </c>
      <c r="X82" s="19">
        <f>'datos semanales'!AI82</f>
        <v>-3570163.27</v>
      </c>
      <c r="Y82" s="19">
        <f>'datos semanales'!AJ82</f>
        <v>-18606471.68</v>
      </c>
      <c r="Z82" s="19">
        <f>'datos semanales'!AK82</f>
        <v>-3689949.78</v>
      </c>
      <c r="AA82" s="19">
        <f>'datos semanales'!AL82</f>
        <v>-1927779.89</v>
      </c>
      <c r="AB82" s="19">
        <f>'datos semanales'!AM82</f>
        <v>-1629179.61</v>
      </c>
      <c r="AC82" s="19">
        <f>'datos semanales'!AN82</f>
        <v>-2731034.89</v>
      </c>
      <c r="AD82" s="19">
        <f>'datos semanales'!AO82</f>
        <v>-1746013.84</v>
      </c>
      <c r="AE82" s="19">
        <f>'datos semanales'!AP82</f>
        <v>-1690409.75</v>
      </c>
      <c r="AF82" s="19">
        <f>'datos semanales'!AQ82</f>
        <v>-1340508.46</v>
      </c>
    </row>
    <row r="83" spans="1:32" hidden="1" outlineLevel="1">
      <c r="A83" s="5" t="str">
        <f>'datos semanales'!F83</f>
        <v>PAVOS DE ENG.</v>
      </c>
      <c r="B83" s="19">
        <f>'datos semanales'!M83</f>
        <v>0</v>
      </c>
      <c r="C83" s="19">
        <f>'datos semanales'!N83</f>
        <v>0</v>
      </c>
      <c r="D83" s="19">
        <f>'datos semanales'!O83</f>
        <v>0</v>
      </c>
      <c r="E83" s="19">
        <f>'datos semanales'!P83</f>
        <v>0</v>
      </c>
      <c r="F83" s="19">
        <f>'datos semanales'!Q83</f>
        <v>0</v>
      </c>
      <c r="G83" s="19">
        <f>'datos semanales'!R83</f>
        <v>0</v>
      </c>
      <c r="H83" s="19">
        <f>'datos semanales'!S83</f>
        <v>0</v>
      </c>
      <c r="I83" s="19">
        <f>'datos semanales'!T83</f>
        <v>0</v>
      </c>
      <c r="J83" s="19">
        <f>'datos semanales'!U83</f>
        <v>0</v>
      </c>
      <c r="K83" s="19">
        <f>'datos semanales'!V83</f>
        <v>0</v>
      </c>
      <c r="L83" s="19">
        <f>'datos semanales'!W83</f>
        <v>0</v>
      </c>
      <c r="M83" s="19">
        <f>'datos semanales'!X83</f>
        <v>0</v>
      </c>
      <c r="N83" s="19">
        <f>'datos semanales'!Y83</f>
        <v>0</v>
      </c>
      <c r="O83" s="19">
        <f>'datos semanales'!Z83</f>
        <v>0</v>
      </c>
      <c r="P83" s="19">
        <f>'datos semanales'!AA83</f>
        <v>0</v>
      </c>
      <c r="Q83" s="19">
        <f>'datos semanales'!AB83</f>
        <v>0</v>
      </c>
      <c r="R83" s="19">
        <f>'datos semanales'!AC83</f>
        <v>0</v>
      </c>
      <c r="S83" s="19">
        <f>'datos semanales'!AD83</f>
        <v>0</v>
      </c>
      <c r="T83" s="19">
        <f>'datos semanales'!AE83</f>
        <v>0</v>
      </c>
      <c r="U83" s="19">
        <f>'datos semanales'!AF83</f>
        <v>0</v>
      </c>
      <c r="V83" s="19">
        <f>'datos semanales'!AG83</f>
        <v>0</v>
      </c>
      <c r="W83" s="19">
        <f>'datos semanales'!AH83</f>
        <v>0</v>
      </c>
      <c r="X83" s="19">
        <f>'datos semanales'!AI83</f>
        <v>0</v>
      </c>
      <c r="Y83" s="19">
        <f>'datos semanales'!AJ83</f>
        <v>0</v>
      </c>
      <c r="Z83" s="19">
        <f>'datos semanales'!AK83</f>
        <v>0</v>
      </c>
      <c r="AA83" s="19">
        <f>'datos semanales'!AL83</f>
        <v>0</v>
      </c>
      <c r="AB83" s="19">
        <f>'datos semanales'!AM83</f>
        <v>0</v>
      </c>
      <c r="AC83" s="19">
        <f>'datos semanales'!AN83</f>
        <v>0</v>
      </c>
      <c r="AD83" s="19">
        <f>'datos semanales'!AO83</f>
        <v>0</v>
      </c>
      <c r="AE83" s="19">
        <f>'datos semanales'!AP83</f>
        <v>0</v>
      </c>
      <c r="AF83" s="19">
        <f>'datos semanales'!AQ83</f>
        <v>0</v>
      </c>
    </row>
    <row r="84" spans="1:32" hidden="1" outlineLevel="1">
      <c r="A84" s="5" t="str">
        <f>'datos semanales'!F84</f>
        <v>PAVOS REPRODUCTORES</v>
      </c>
      <c r="B84" s="19">
        <f>'datos semanales'!M84</f>
        <v>0</v>
      </c>
      <c r="C84" s="19">
        <f>'datos semanales'!N84</f>
        <v>0</v>
      </c>
      <c r="D84" s="19">
        <f>'datos semanales'!O84</f>
        <v>0</v>
      </c>
      <c r="E84" s="19">
        <f>'datos semanales'!P84</f>
        <v>0</v>
      </c>
      <c r="F84" s="19">
        <f>'datos semanales'!Q84</f>
        <v>0</v>
      </c>
      <c r="G84" s="19">
        <f>'datos semanales'!R84</f>
        <v>0</v>
      </c>
      <c r="H84" s="19">
        <f>'datos semanales'!S84</f>
        <v>0</v>
      </c>
      <c r="I84" s="19">
        <f>'datos semanales'!T84</f>
        <v>0</v>
      </c>
      <c r="J84" s="19">
        <f>'datos semanales'!U84</f>
        <v>0</v>
      </c>
      <c r="K84" s="19">
        <f>'datos semanales'!V84</f>
        <v>0</v>
      </c>
      <c r="L84" s="19">
        <f>'datos semanales'!W84</f>
        <v>0</v>
      </c>
      <c r="M84" s="19">
        <f>'datos semanales'!X84</f>
        <v>0</v>
      </c>
      <c r="N84" s="19">
        <f>'datos semanales'!Y84</f>
        <v>0</v>
      </c>
      <c r="O84" s="19">
        <f>'datos semanales'!Z84</f>
        <v>0</v>
      </c>
      <c r="P84" s="19">
        <f>'datos semanales'!AA84</f>
        <v>0</v>
      </c>
      <c r="Q84" s="19">
        <f>'datos semanales'!AB84</f>
        <v>0</v>
      </c>
      <c r="R84" s="19">
        <f>'datos semanales'!AC84</f>
        <v>0</v>
      </c>
      <c r="S84" s="19">
        <f>'datos semanales'!AD84</f>
        <v>0</v>
      </c>
      <c r="T84" s="19">
        <f>'datos semanales'!AE84</f>
        <v>0</v>
      </c>
      <c r="U84" s="19">
        <f>'datos semanales'!AF84</f>
        <v>0</v>
      </c>
      <c r="V84" s="19">
        <f>'datos semanales'!AG84</f>
        <v>0</v>
      </c>
      <c r="W84" s="19">
        <f>'datos semanales'!AH84</f>
        <v>0</v>
      </c>
      <c r="X84" s="19">
        <f>'datos semanales'!AI84</f>
        <v>0</v>
      </c>
      <c r="Y84" s="19">
        <f>'datos semanales'!AJ84</f>
        <v>0</v>
      </c>
      <c r="Z84" s="19">
        <f>'datos semanales'!AK84</f>
        <v>0</v>
      </c>
      <c r="AA84" s="19">
        <f>'datos semanales'!AL84</f>
        <v>0</v>
      </c>
      <c r="AB84" s="19">
        <f>'datos semanales'!AM84</f>
        <v>0</v>
      </c>
      <c r="AC84" s="19">
        <f>'datos semanales'!AN84</f>
        <v>0</v>
      </c>
      <c r="AD84" s="19">
        <f>'datos semanales'!AO84</f>
        <v>0</v>
      </c>
      <c r="AE84" s="19">
        <f>'datos semanales'!AP84</f>
        <v>0</v>
      </c>
      <c r="AF84" s="19">
        <f>'datos semanales'!AQ84</f>
        <v>0</v>
      </c>
    </row>
    <row r="85" spans="1:32" hidden="1" outlineLevel="1">
      <c r="A85" s="5" t="str">
        <f>'datos semanales'!F85</f>
        <v>PLANTACIONES FORESTALES</v>
      </c>
      <c r="B85" s="19">
        <f>'datos semanales'!M85</f>
        <v>0</v>
      </c>
      <c r="C85" s="19">
        <f>'datos semanales'!N85</f>
        <v>0</v>
      </c>
      <c r="D85" s="19">
        <f>'datos semanales'!O85</f>
        <v>0</v>
      </c>
      <c r="E85" s="19">
        <f>'datos semanales'!P85</f>
        <v>0</v>
      </c>
      <c r="F85" s="19">
        <f>'datos semanales'!Q85</f>
        <v>0</v>
      </c>
      <c r="G85" s="19">
        <f>'datos semanales'!R85</f>
        <v>0</v>
      </c>
      <c r="H85" s="19">
        <f>'datos semanales'!S85</f>
        <v>0</v>
      </c>
      <c r="I85" s="19">
        <f>'datos semanales'!T85</f>
        <v>0</v>
      </c>
      <c r="J85" s="19">
        <f>'datos semanales'!U85</f>
        <v>0</v>
      </c>
      <c r="K85" s="19">
        <f>'datos semanales'!V85</f>
        <v>0</v>
      </c>
      <c r="L85" s="19">
        <f>'datos semanales'!W85</f>
        <v>0</v>
      </c>
      <c r="M85" s="19">
        <f>'datos semanales'!X85</f>
        <v>0</v>
      </c>
      <c r="N85" s="19">
        <f>'datos semanales'!Y85</f>
        <v>0</v>
      </c>
      <c r="O85" s="19">
        <f>'datos semanales'!Z85</f>
        <v>0</v>
      </c>
      <c r="P85" s="19">
        <f>'datos semanales'!AA85</f>
        <v>0</v>
      </c>
      <c r="Q85" s="19">
        <f>'datos semanales'!AB85</f>
        <v>0</v>
      </c>
      <c r="R85" s="19">
        <f>'datos semanales'!AC85</f>
        <v>0</v>
      </c>
      <c r="S85" s="19">
        <f>'datos semanales'!AD85</f>
        <v>0</v>
      </c>
      <c r="T85" s="19">
        <f>'datos semanales'!AE85</f>
        <v>0</v>
      </c>
      <c r="U85" s="19">
        <f>'datos semanales'!AF85</f>
        <v>0</v>
      </c>
      <c r="V85" s="19">
        <f>'datos semanales'!AG85</f>
        <v>0</v>
      </c>
      <c r="W85" s="19">
        <f>'datos semanales'!AH85</f>
        <v>0</v>
      </c>
      <c r="X85" s="19">
        <f>'datos semanales'!AI85</f>
        <v>0</v>
      </c>
      <c r="Y85" s="19">
        <f>'datos semanales'!AJ85</f>
        <v>0</v>
      </c>
      <c r="Z85" s="19">
        <f>'datos semanales'!AK85</f>
        <v>0</v>
      </c>
      <c r="AA85" s="19">
        <f>'datos semanales'!AL85</f>
        <v>0</v>
      </c>
      <c r="AB85" s="19">
        <f>'datos semanales'!AM85</f>
        <v>0</v>
      </c>
      <c r="AC85" s="19">
        <f>'datos semanales'!AN85</f>
        <v>0</v>
      </c>
      <c r="AD85" s="19">
        <f>'datos semanales'!AO85</f>
        <v>0</v>
      </c>
      <c r="AE85" s="19">
        <f>'datos semanales'!AP85</f>
        <v>0</v>
      </c>
      <c r="AF85" s="19">
        <f>'datos semanales'!AQ85</f>
        <v>0</v>
      </c>
    </row>
    <row r="86" spans="1:32" hidden="1" outlineLevel="1">
      <c r="A86" s="5" t="str">
        <f>'datos semanales'!F86</f>
        <v>POLLOS DE ENG.</v>
      </c>
      <c r="B86" s="19">
        <f>'datos semanales'!M86</f>
        <v>0</v>
      </c>
      <c r="C86" s="19">
        <f>'datos semanales'!N86</f>
        <v>0</v>
      </c>
      <c r="D86" s="19">
        <f>'datos semanales'!O86</f>
        <v>0</v>
      </c>
      <c r="E86" s="19">
        <f>'datos semanales'!P86</f>
        <v>0</v>
      </c>
      <c r="F86" s="19">
        <f>'datos semanales'!Q86</f>
        <v>0</v>
      </c>
      <c r="G86" s="19">
        <f>'datos semanales'!R86</f>
        <v>0</v>
      </c>
      <c r="H86" s="19">
        <f>'datos semanales'!S86</f>
        <v>0</v>
      </c>
      <c r="I86" s="19">
        <f>'datos semanales'!T86</f>
        <v>0</v>
      </c>
      <c r="J86" s="19">
        <f>'datos semanales'!U86</f>
        <v>0</v>
      </c>
      <c r="K86" s="19">
        <f>'datos semanales'!V86</f>
        <v>0</v>
      </c>
      <c r="L86" s="19">
        <f>'datos semanales'!W86</f>
        <v>0</v>
      </c>
      <c r="M86" s="19">
        <f>'datos semanales'!X86</f>
        <v>0</v>
      </c>
      <c r="N86" s="19">
        <f>'datos semanales'!Y86</f>
        <v>0</v>
      </c>
      <c r="O86" s="19">
        <f>'datos semanales'!Z86</f>
        <v>0</v>
      </c>
      <c r="P86" s="19">
        <f>'datos semanales'!AA86</f>
        <v>0</v>
      </c>
      <c r="Q86" s="19">
        <f>'datos semanales'!AB86</f>
        <v>0</v>
      </c>
      <c r="R86" s="19">
        <f>'datos semanales'!AC86</f>
        <v>0</v>
      </c>
      <c r="S86" s="19">
        <f>'datos semanales'!AD86</f>
        <v>0</v>
      </c>
      <c r="T86" s="19">
        <f>'datos semanales'!AE86</f>
        <v>0</v>
      </c>
      <c r="U86" s="19">
        <f>'datos semanales'!AF86</f>
        <v>0</v>
      </c>
      <c r="V86" s="19">
        <f>'datos semanales'!AG86</f>
        <v>0</v>
      </c>
      <c r="W86" s="19">
        <f>'datos semanales'!AH86</f>
        <v>0</v>
      </c>
      <c r="X86" s="19">
        <f>'datos semanales'!AI86</f>
        <v>0</v>
      </c>
      <c r="Y86" s="19">
        <f>'datos semanales'!AJ86</f>
        <v>0</v>
      </c>
      <c r="Z86" s="19">
        <f>'datos semanales'!AK86</f>
        <v>0</v>
      </c>
      <c r="AA86" s="19">
        <f>'datos semanales'!AL86</f>
        <v>0</v>
      </c>
      <c r="AB86" s="19">
        <f>'datos semanales'!AM86</f>
        <v>0</v>
      </c>
      <c r="AC86" s="19">
        <f>'datos semanales'!AN86</f>
        <v>0</v>
      </c>
      <c r="AD86" s="19">
        <f>'datos semanales'!AO86</f>
        <v>0</v>
      </c>
      <c r="AE86" s="19">
        <f>'datos semanales'!AP86</f>
        <v>0</v>
      </c>
      <c r="AF86" s="19">
        <f>'datos semanales'!AQ86</f>
        <v>0</v>
      </c>
    </row>
    <row r="87" spans="1:32" hidden="1" outlineLevel="1">
      <c r="A87" s="5" t="str">
        <f>'datos semanales'!F87</f>
        <v>Productos del Mar</v>
      </c>
      <c r="B87" s="19">
        <f>'datos semanales'!M87</f>
        <v>0</v>
      </c>
      <c r="C87" s="19">
        <f>'datos semanales'!N87</f>
        <v>0</v>
      </c>
      <c r="D87" s="19">
        <f>'datos semanales'!O87</f>
        <v>0</v>
      </c>
      <c r="E87" s="19">
        <f>'datos semanales'!P87</f>
        <v>-36709.42</v>
      </c>
      <c r="F87" s="19">
        <f>'datos semanales'!Q87</f>
        <v>-48713.34</v>
      </c>
      <c r="G87" s="19">
        <f>'datos semanales'!R87</f>
        <v>-48713.34</v>
      </c>
      <c r="H87" s="19">
        <f>'datos semanales'!S87</f>
        <v>-48713.34</v>
      </c>
      <c r="I87" s="19">
        <f>'datos semanales'!T87</f>
        <v>-48713.34</v>
      </c>
      <c r="J87" s="19">
        <f>'datos semanales'!U87</f>
        <v>-50765.47</v>
      </c>
      <c r="K87" s="19">
        <f>'datos semanales'!V87</f>
        <v>-50765.47</v>
      </c>
      <c r="L87" s="19">
        <f>'datos semanales'!W87</f>
        <v>-50765.47</v>
      </c>
      <c r="M87" s="19">
        <f>'datos semanales'!X87</f>
        <v>-50765.47</v>
      </c>
      <c r="N87" s="19">
        <f>'datos semanales'!Y87</f>
        <v>-38338.400000000001</v>
      </c>
      <c r="O87" s="19">
        <f>'datos semanales'!Z87</f>
        <v>-38338.400000000001</v>
      </c>
      <c r="P87" s="19">
        <f>'datos semanales'!AA87</f>
        <v>-38338.400000000001</v>
      </c>
      <c r="Q87" s="19">
        <f>'datos semanales'!AB87</f>
        <v>-38338.400000000001</v>
      </c>
      <c r="R87" s="19">
        <f>'datos semanales'!AC87</f>
        <v>-38338.400000000001</v>
      </c>
      <c r="S87" s="19">
        <f>'datos semanales'!AD87</f>
        <v>-48759.94</v>
      </c>
      <c r="T87" s="19">
        <f>'datos semanales'!AE87</f>
        <v>-48759.94</v>
      </c>
      <c r="U87" s="19">
        <f>'datos semanales'!AF87</f>
        <v>-48759.94</v>
      </c>
      <c r="V87" s="19">
        <f>'datos semanales'!AG87</f>
        <v>-48759.94</v>
      </c>
      <c r="W87" s="19">
        <f>'datos semanales'!AH87</f>
        <v>-47370.27</v>
      </c>
      <c r="X87" s="19">
        <f>'datos semanales'!AI87</f>
        <v>-47370.27</v>
      </c>
      <c r="Y87" s="19">
        <f>'datos semanales'!AJ87</f>
        <v>-47370.27</v>
      </c>
      <c r="Z87" s="19">
        <f>'datos semanales'!AK87</f>
        <v>-47370.27</v>
      </c>
      <c r="AA87" s="19">
        <f>'datos semanales'!AL87</f>
        <v>-33105.699999999997</v>
      </c>
      <c r="AB87" s="19">
        <f>'datos semanales'!AM87</f>
        <v>-33105.699999999997</v>
      </c>
      <c r="AC87" s="19">
        <f>'datos semanales'!AN87</f>
        <v>-33105.699999999997</v>
      </c>
      <c r="AD87" s="19">
        <f>'datos semanales'!AO87</f>
        <v>-33105.699999999997</v>
      </c>
      <c r="AE87" s="19">
        <f>'datos semanales'!AP87</f>
        <v>-33105.699999999997</v>
      </c>
      <c r="AF87" s="19">
        <f>'datos semanales'!AQ87</f>
        <v>-33105.699999999997</v>
      </c>
    </row>
    <row r="88" spans="1:32" hidden="1" outlineLevel="1">
      <c r="A88" s="5" t="str">
        <f>'datos semanales'!F88</f>
        <v>PROVEEDORES</v>
      </c>
      <c r="B88" s="19">
        <f>'datos semanales'!M88</f>
        <v>0</v>
      </c>
      <c r="C88" s="19">
        <f>'datos semanales'!N88</f>
        <v>0</v>
      </c>
      <c r="D88" s="19">
        <f>'datos semanales'!O88</f>
        <v>0</v>
      </c>
      <c r="E88" s="19">
        <f>'datos semanales'!P88</f>
        <v>-461741.34</v>
      </c>
      <c r="F88" s="19">
        <f>'datos semanales'!Q88</f>
        <v>0</v>
      </c>
      <c r="G88" s="19">
        <f>'datos semanales'!R88</f>
        <v>0</v>
      </c>
      <c r="H88" s="19">
        <f>'datos semanales'!S88</f>
        <v>0</v>
      </c>
      <c r="I88" s="19">
        <f>'datos semanales'!T88</f>
        <v>0</v>
      </c>
      <c r="J88" s="19">
        <f>'datos semanales'!U88</f>
        <v>-437725.34</v>
      </c>
      <c r="K88" s="19">
        <f>'datos semanales'!V88</f>
        <v>0</v>
      </c>
      <c r="L88" s="19">
        <f>'datos semanales'!W88</f>
        <v>0</v>
      </c>
      <c r="M88" s="19">
        <f>'datos semanales'!X88</f>
        <v>0</v>
      </c>
      <c r="N88" s="19">
        <f>'datos semanales'!Y88</f>
        <v>-453933.34</v>
      </c>
      <c r="O88" s="19">
        <f>'datos semanales'!Z88</f>
        <v>0</v>
      </c>
      <c r="P88" s="19">
        <f>'datos semanales'!AA88</f>
        <v>0</v>
      </c>
      <c r="Q88" s="19">
        <f>'datos semanales'!AB88</f>
        <v>0</v>
      </c>
      <c r="R88" s="19">
        <f>'datos semanales'!AC88</f>
        <v>0</v>
      </c>
      <c r="S88" s="19">
        <f>'datos semanales'!AD88</f>
        <v>-379829.34</v>
      </c>
      <c r="T88" s="19">
        <f>'datos semanales'!AE88</f>
        <v>0</v>
      </c>
      <c r="U88" s="19">
        <f>'datos semanales'!AF88</f>
        <v>0</v>
      </c>
      <c r="V88" s="19">
        <f>'datos semanales'!AG88</f>
        <v>0</v>
      </c>
      <c r="W88" s="19">
        <f>'datos semanales'!AH88</f>
        <v>-420843.34</v>
      </c>
      <c r="X88" s="19">
        <f>'datos semanales'!AI88</f>
        <v>0</v>
      </c>
      <c r="Y88" s="19">
        <f>'datos semanales'!AJ88</f>
        <v>0</v>
      </c>
      <c r="Z88" s="19">
        <f>'datos semanales'!AK88</f>
        <v>0</v>
      </c>
      <c r="AA88" s="19">
        <f>'datos semanales'!AL88</f>
        <v>-388033.34</v>
      </c>
      <c r="AB88" s="19">
        <f>'datos semanales'!AM88</f>
        <v>0</v>
      </c>
      <c r="AC88" s="19">
        <f>'datos semanales'!AN88</f>
        <v>0</v>
      </c>
      <c r="AD88" s="19">
        <f>'datos semanales'!AO88</f>
        <v>0</v>
      </c>
      <c r="AE88" s="19">
        <f>'datos semanales'!AP88</f>
        <v>-347288.34</v>
      </c>
      <c r="AF88" s="19">
        <f>'datos semanales'!AQ88</f>
        <v>0</v>
      </c>
    </row>
    <row r="89" spans="1:32" hidden="1" outlineLevel="1">
      <c r="A89" s="5" t="str">
        <f>'datos semanales'!F89</f>
        <v>ACUMULADOS/PROVISIONE</v>
      </c>
      <c r="B89" s="19">
        <f>'datos semanales'!M89+'datos semanales'!M163</f>
        <v>0</v>
      </c>
      <c r="C89" s="19">
        <f>'datos semanales'!N89+'datos semanales'!N163</f>
        <v>0</v>
      </c>
      <c r="D89" s="19">
        <f>'datos semanales'!O89</f>
        <v>-4646281.3</v>
      </c>
      <c r="E89" s="19">
        <f>'datos semanales'!P89</f>
        <v>-690847.03</v>
      </c>
      <c r="F89" s="19">
        <f>'datos semanales'!Q89</f>
        <v>-822439.8</v>
      </c>
      <c r="G89" s="19">
        <f>'datos semanales'!R89</f>
        <v>-822439.8</v>
      </c>
      <c r="H89" s="19">
        <f>'datos semanales'!S89</f>
        <v>-822439.8</v>
      </c>
      <c r="I89" s="19">
        <f>'datos semanales'!T89</f>
        <v>-822439.8</v>
      </c>
      <c r="J89" s="19">
        <f>'datos semanales'!U89</f>
        <v>-795735.15</v>
      </c>
      <c r="K89" s="19">
        <f>'datos semanales'!V89</f>
        <v>-795735.15</v>
      </c>
      <c r="L89" s="19">
        <f>'datos semanales'!W89</f>
        <v>-795735.15</v>
      </c>
      <c r="M89" s="19">
        <f>'datos semanales'!X89</f>
        <v>-795735.15</v>
      </c>
      <c r="N89" s="19">
        <f>'datos semanales'!Y89</f>
        <v>-653451.91</v>
      </c>
      <c r="O89" s="19">
        <f>'datos semanales'!Z89</f>
        <v>-653451.91</v>
      </c>
      <c r="P89" s="19">
        <f>'datos semanales'!AA89</f>
        <v>-653451.91</v>
      </c>
      <c r="Q89" s="19">
        <f>'datos semanales'!AB89</f>
        <v>-653451.91</v>
      </c>
      <c r="R89" s="19">
        <f>'datos semanales'!AC89</f>
        <v>-653451.91</v>
      </c>
      <c r="S89" s="19">
        <f>'datos semanales'!AD89</f>
        <v>-879480.13</v>
      </c>
      <c r="T89" s="19">
        <f>'datos semanales'!AE89</f>
        <v>-879480.13</v>
      </c>
      <c r="U89" s="19">
        <f>'datos semanales'!AF89</f>
        <v>-879480.13</v>
      </c>
      <c r="V89" s="19">
        <f>'datos semanales'!AG89</f>
        <v>-879480.13</v>
      </c>
      <c r="W89" s="19">
        <f>'datos semanales'!AH89</f>
        <v>-783447.69</v>
      </c>
      <c r="X89" s="19">
        <f>'datos semanales'!AI89</f>
        <v>-783447.69</v>
      </c>
      <c r="Y89" s="19">
        <f>'datos semanales'!AJ89</f>
        <v>-783447.69</v>
      </c>
      <c r="Z89" s="19">
        <f>'datos semanales'!AK89</f>
        <v>-783447.69</v>
      </c>
      <c r="AA89" s="19">
        <f>'datos semanales'!AL89</f>
        <v>-581963.31999999995</v>
      </c>
      <c r="AB89" s="19">
        <f>'datos semanales'!AM89</f>
        <v>-581963.31999999995</v>
      </c>
      <c r="AC89" s="19">
        <f>'datos semanales'!AN89</f>
        <v>-581963.31999999995</v>
      </c>
      <c r="AD89" s="19">
        <f>'datos semanales'!AO89</f>
        <v>-581963.31999999995</v>
      </c>
      <c r="AE89" s="19">
        <f>'datos semanales'!AP89</f>
        <v>-581963.31999999995</v>
      </c>
      <c r="AF89" s="19">
        <f>'datos semanales'!AQ89</f>
        <v>-581963.31999999995</v>
      </c>
    </row>
    <row r="90" spans="1:32" hidden="1" outlineLevel="1">
      <c r="A90" s="5" t="str">
        <f>'datos semanales'!F90</f>
        <v>RELACIONADAS</v>
      </c>
      <c r="B90" s="19">
        <f>'datos semanales'!M90</f>
        <v>0</v>
      </c>
      <c r="C90" s="19">
        <f>'datos semanales'!N90</f>
        <v>0</v>
      </c>
      <c r="D90" s="19">
        <f>'datos semanales'!O90</f>
        <v>0</v>
      </c>
      <c r="E90" s="19">
        <f>'datos semanales'!P90</f>
        <v>-16262.05</v>
      </c>
      <c r="F90" s="19">
        <f>'datos semanales'!Q90</f>
        <v>-20286.41</v>
      </c>
      <c r="G90" s="19">
        <f>'datos semanales'!R90</f>
        <v>-20286.41</v>
      </c>
      <c r="H90" s="19">
        <f>'datos semanales'!S90</f>
        <v>-20286.41</v>
      </c>
      <c r="I90" s="19">
        <f>'datos semanales'!T90</f>
        <v>-20286.41</v>
      </c>
      <c r="J90" s="19">
        <f>'datos semanales'!U90</f>
        <v>-20286.41</v>
      </c>
      <c r="K90" s="19">
        <f>'datos semanales'!V90</f>
        <v>-20286.41</v>
      </c>
      <c r="L90" s="19">
        <f>'datos semanales'!W90</f>
        <v>-20286.41</v>
      </c>
      <c r="M90" s="19">
        <f>'datos semanales'!X90</f>
        <v>-20286.41</v>
      </c>
      <c r="N90" s="19">
        <f>'datos semanales'!Y90</f>
        <v>-16262.05</v>
      </c>
      <c r="O90" s="19">
        <f>'datos semanales'!Z90</f>
        <v>-16262.05</v>
      </c>
      <c r="P90" s="19">
        <f>'datos semanales'!AA90</f>
        <v>-16262.05</v>
      </c>
      <c r="Q90" s="19">
        <f>'datos semanales'!AB90</f>
        <v>-16262.05</v>
      </c>
      <c r="R90" s="19">
        <f>'datos semanales'!AC90</f>
        <v>-16262.05</v>
      </c>
      <c r="S90" s="19">
        <f>'datos semanales'!AD90</f>
        <v>-19728.060000000001</v>
      </c>
      <c r="T90" s="19">
        <f>'datos semanales'!AE90</f>
        <v>-19728.060000000001</v>
      </c>
      <c r="U90" s="19">
        <f>'datos semanales'!AF90</f>
        <v>-19728.060000000001</v>
      </c>
      <c r="V90" s="19">
        <f>'datos semanales'!AG90</f>
        <v>-19728.060000000001</v>
      </c>
      <c r="W90" s="19">
        <f>'datos semanales'!AH90</f>
        <v>-20286.41</v>
      </c>
      <c r="X90" s="19">
        <f>'datos semanales'!AI90</f>
        <v>-20286.41</v>
      </c>
      <c r="Y90" s="19">
        <f>'datos semanales'!AJ90</f>
        <v>-20286.41</v>
      </c>
      <c r="Z90" s="19">
        <f>'datos semanales'!AK90</f>
        <v>-20286.41</v>
      </c>
      <c r="AA90" s="19">
        <f>'datos semanales'!AL90</f>
        <v>-13204.76</v>
      </c>
      <c r="AB90" s="19">
        <f>'datos semanales'!AM90</f>
        <v>-13204.76</v>
      </c>
      <c r="AC90" s="19">
        <f>'datos semanales'!AN90</f>
        <v>-13204.76</v>
      </c>
      <c r="AD90" s="19">
        <f>'datos semanales'!AO90</f>
        <v>-13204.76</v>
      </c>
      <c r="AE90" s="19">
        <f>'datos semanales'!AP90</f>
        <v>-13204.76</v>
      </c>
      <c r="AF90" s="19">
        <f>'datos semanales'!AQ90</f>
        <v>-13204.76</v>
      </c>
    </row>
    <row r="91" spans="1:32" hidden="1" outlineLevel="1">
      <c r="A91" s="5" t="str">
        <f>'datos semanales'!F91</f>
        <v>TESORERIA</v>
      </c>
      <c r="B91" s="19">
        <f>'datos semanales'!M91</f>
        <v>0</v>
      </c>
      <c r="C91" s="19">
        <f>'datos semanales'!N91</f>
        <v>0</v>
      </c>
      <c r="D91" s="19">
        <f>'datos semanales'!O91</f>
        <v>0</v>
      </c>
      <c r="E91" s="19">
        <f>'datos semanales'!P91</f>
        <v>0</v>
      </c>
      <c r="F91" s="19">
        <f>'datos semanales'!Q91</f>
        <v>0</v>
      </c>
      <c r="G91" s="19">
        <f>'datos semanales'!R91</f>
        <v>0</v>
      </c>
      <c r="H91" s="19">
        <f>'datos semanales'!S91</f>
        <v>0</v>
      </c>
      <c r="I91" s="19">
        <f>'datos semanales'!T91</f>
        <v>0</v>
      </c>
      <c r="J91" s="19">
        <f>'datos semanales'!U91</f>
        <v>0</v>
      </c>
      <c r="K91" s="19">
        <f>'datos semanales'!V91</f>
        <v>0</v>
      </c>
      <c r="L91" s="19">
        <f>'datos semanales'!W91</f>
        <v>0</v>
      </c>
      <c r="M91" s="19">
        <f>'datos semanales'!X91</f>
        <v>0</v>
      </c>
      <c r="N91" s="19">
        <f>'datos semanales'!Y91</f>
        <v>0</v>
      </c>
      <c r="O91" s="19">
        <f>'datos semanales'!Z91</f>
        <v>0</v>
      </c>
      <c r="P91" s="19">
        <f>'datos semanales'!AA91</f>
        <v>0</v>
      </c>
      <c r="Q91" s="19">
        <f>'datos semanales'!AB91</f>
        <v>0</v>
      </c>
      <c r="R91" s="19">
        <f>'datos semanales'!AC91</f>
        <v>0</v>
      </c>
      <c r="S91" s="19">
        <f>'datos semanales'!AD91</f>
        <v>0</v>
      </c>
      <c r="T91" s="19">
        <f>'datos semanales'!AE91</f>
        <v>0</v>
      </c>
      <c r="U91" s="19">
        <f>'datos semanales'!AF91</f>
        <v>0</v>
      </c>
      <c r="V91" s="19">
        <f>'datos semanales'!AG91</f>
        <v>0</v>
      </c>
      <c r="W91" s="19">
        <f>'datos semanales'!AH91</f>
        <v>0</v>
      </c>
      <c r="X91" s="19">
        <f>'datos semanales'!AI91</f>
        <v>0</v>
      </c>
      <c r="Y91" s="19">
        <f>'datos semanales'!AJ91</f>
        <v>0</v>
      </c>
      <c r="Z91" s="19">
        <f>'datos semanales'!AK91</f>
        <v>0</v>
      </c>
      <c r="AA91" s="19">
        <f>'datos semanales'!AL91</f>
        <v>0</v>
      </c>
      <c r="AB91" s="19">
        <f>'datos semanales'!AM91</f>
        <v>0</v>
      </c>
      <c r="AC91" s="19">
        <f>'datos semanales'!AN91</f>
        <v>0</v>
      </c>
      <c r="AD91" s="19">
        <f>'datos semanales'!AO91</f>
        <v>0</v>
      </c>
      <c r="AE91" s="19">
        <f>'datos semanales'!AP91</f>
        <v>0</v>
      </c>
      <c r="AF91" s="19">
        <f>'datos semanales'!AQ91</f>
        <v>0</v>
      </c>
    </row>
    <row r="92" spans="1:32" hidden="1" outlineLevel="1">
      <c r="A92" s="5" t="str">
        <f>'datos semanales'!F92</f>
        <v>VALOR AGREGADO</v>
      </c>
      <c r="B92" s="19">
        <f>'datos semanales'!M92</f>
        <v>0</v>
      </c>
      <c r="C92" s="19">
        <f>'datos semanales'!N92</f>
        <v>0</v>
      </c>
      <c r="D92" s="19">
        <f>'datos semanales'!O92</f>
        <v>-47237.48</v>
      </c>
      <c r="E92" s="19">
        <f>'datos semanales'!P92</f>
        <v>-1034215.04</v>
      </c>
      <c r="F92" s="19">
        <f>'datos semanales'!Q92</f>
        <v>-1381222.39</v>
      </c>
      <c r="G92" s="19">
        <f>'datos semanales'!R92</f>
        <v>-1381222.39</v>
      </c>
      <c r="H92" s="19">
        <f>'datos semanales'!S92</f>
        <v>-1381222.39</v>
      </c>
      <c r="I92" s="19">
        <f>'datos semanales'!T92</f>
        <v>-1381222.39</v>
      </c>
      <c r="J92" s="19">
        <f>'datos semanales'!U92</f>
        <v>-1350474.86</v>
      </c>
      <c r="K92" s="19">
        <f>'datos semanales'!V92</f>
        <v>-1350474.86</v>
      </c>
      <c r="L92" s="19">
        <f>'datos semanales'!W92</f>
        <v>-1350474.86</v>
      </c>
      <c r="M92" s="19">
        <f>'datos semanales'!X92</f>
        <v>-1350474.86</v>
      </c>
      <c r="N92" s="19">
        <f>'datos semanales'!Y92</f>
        <v>-1021205.96</v>
      </c>
      <c r="O92" s="19">
        <f>'datos semanales'!Z92</f>
        <v>-1021205.96</v>
      </c>
      <c r="P92" s="19">
        <f>'datos semanales'!AA92</f>
        <v>-1021205.96</v>
      </c>
      <c r="Q92" s="19">
        <f>'datos semanales'!AB92</f>
        <v>-1021205.96</v>
      </c>
      <c r="R92" s="19">
        <f>'datos semanales'!AC92</f>
        <v>-1021205.96</v>
      </c>
      <c r="S92" s="19">
        <f>'datos semanales'!AD92</f>
        <v>-1328209.96</v>
      </c>
      <c r="T92" s="19">
        <f>'datos semanales'!AE92</f>
        <v>-1328209.96</v>
      </c>
      <c r="U92" s="19">
        <f>'datos semanales'!AF92</f>
        <v>-1328209.96</v>
      </c>
      <c r="V92" s="19">
        <f>'datos semanales'!AG92</f>
        <v>-1328209.96</v>
      </c>
      <c r="W92" s="19">
        <f>'datos semanales'!AH92</f>
        <v>-1291371.44</v>
      </c>
      <c r="X92" s="19">
        <f>'datos semanales'!AI92</f>
        <v>-1291371.44</v>
      </c>
      <c r="Y92" s="19">
        <f>'datos semanales'!AJ92</f>
        <v>-1291371.44</v>
      </c>
      <c r="Z92" s="19">
        <f>'datos semanales'!AK92</f>
        <v>-1291371.44</v>
      </c>
      <c r="AA92" s="19">
        <f>'datos semanales'!AL92</f>
        <v>-906817</v>
      </c>
      <c r="AB92" s="19">
        <f>'datos semanales'!AM92</f>
        <v>-906817</v>
      </c>
      <c r="AC92" s="19">
        <f>'datos semanales'!AN92</f>
        <v>-906817</v>
      </c>
      <c r="AD92" s="19">
        <f>'datos semanales'!AO92</f>
        <v>-906817</v>
      </c>
      <c r="AE92" s="19">
        <f>'datos semanales'!AP92</f>
        <v>-906817</v>
      </c>
      <c r="AF92" s="19">
        <f>'datos semanales'!AQ92</f>
        <v>-906817</v>
      </c>
    </row>
    <row r="93" spans="1:32" collapsed="1">
      <c r="A93" s="5" t="str">
        <f>'datos semanales'!F93</f>
        <v>SubTotal 'EGRESO OPERATIVO'</v>
      </c>
      <c r="B93" s="15">
        <f>SUM(B31:B92)</f>
        <v>0</v>
      </c>
      <c r="C93" s="15">
        <f t="shared" ref="C93:N93" si="4">SUM(C31:C92)</f>
        <v>0</v>
      </c>
      <c r="D93" s="15">
        <f>SUM(D31:D92)</f>
        <v>-13097250.510000002</v>
      </c>
      <c r="E93" s="15">
        <f t="shared" si="4"/>
        <v>-30095815.000000004</v>
      </c>
      <c r="F93" s="15">
        <f t="shared" si="4"/>
        <v>-12421739.330000002</v>
      </c>
      <c r="G93" s="15">
        <f t="shared" si="4"/>
        <v>-15265342.870000001</v>
      </c>
      <c r="H93" s="15">
        <f t="shared" si="4"/>
        <v>-35937861.769999996</v>
      </c>
      <c r="I93" s="15">
        <f t="shared" si="4"/>
        <v>-12239188.23</v>
      </c>
      <c r="J93" s="15">
        <f t="shared" si="4"/>
        <v>-19250789.489999998</v>
      </c>
      <c r="K93" s="15">
        <f t="shared" si="4"/>
        <v>-24457140.109999996</v>
      </c>
      <c r="L93" s="15">
        <f t="shared" si="4"/>
        <v>-17481557.370000001</v>
      </c>
      <c r="M93" s="15">
        <f t="shared" si="4"/>
        <v>-12914404.720000003</v>
      </c>
      <c r="N93" s="15">
        <f t="shared" si="4"/>
        <v>-13252425.59</v>
      </c>
      <c r="O93" s="15">
        <f>SUM(O31:O92)</f>
        <v>-8587414.6300000008</v>
      </c>
      <c r="P93" s="15">
        <f t="shared" ref="P93:AF93" si="5">SUM(P31:P92)</f>
        <v>-22163388.109999999</v>
      </c>
      <c r="Q93" s="15">
        <f t="shared" si="5"/>
        <v>-11581343.200000003</v>
      </c>
      <c r="R93" s="15">
        <f t="shared" si="5"/>
        <v>-7848933.8000000007</v>
      </c>
      <c r="S93" s="15">
        <f t="shared" si="5"/>
        <v>-14519331.550000001</v>
      </c>
      <c r="T93" s="15">
        <f t="shared" si="5"/>
        <v>-17086379.960000001</v>
      </c>
      <c r="U93" s="15">
        <f t="shared" si="5"/>
        <v>-18741785.34</v>
      </c>
      <c r="V93" s="15">
        <f t="shared" si="5"/>
        <v>-9801016.4700000025</v>
      </c>
      <c r="W93" s="15">
        <f t="shared" si="5"/>
        <v>-14480786.32</v>
      </c>
      <c r="X93" s="15">
        <f t="shared" si="5"/>
        <v>-10045643.479999999</v>
      </c>
      <c r="Y93" s="15">
        <f t="shared" si="5"/>
        <v>-30243167.530000001</v>
      </c>
      <c r="Z93" s="15">
        <f t="shared" si="5"/>
        <v>-12322535.619999999</v>
      </c>
      <c r="AA93" s="15">
        <f t="shared" si="5"/>
        <v>-10588345.749999998</v>
      </c>
      <c r="AB93" s="15">
        <f t="shared" si="5"/>
        <v>-5776940.6600000001</v>
      </c>
      <c r="AC93" s="15">
        <f t="shared" si="5"/>
        <v>-19369642.879999999</v>
      </c>
      <c r="AD93" s="15">
        <f t="shared" si="5"/>
        <v>-9287368.8800000008</v>
      </c>
      <c r="AE93" s="15">
        <f t="shared" si="5"/>
        <v>-6053435.1699999999</v>
      </c>
      <c r="AF93" s="15">
        <f t="shared" si="5"/>
        <v>-9487115.9199999999</v>
      </c>
    </row>
    <row r="94" spans="1:32" s="20" customFormat="1">
      <c r="A94" s="13" t="s">
        <v>212</v>
      </c>
      <c r="B94" s="13">
        <f>+B30+B93</f>
        <v>0</v>
      </c>
      <c r="C94" s="13">
        <f t="shared" ref="C94:N94" si="6">+C30+C93</f>
        <v>0</v>
      </c>
      <c r="D94" s="13">
        <f t="shared" si="6"/>
        <v>5342091.9839999937</v>
      </c>
      <c r="E94" s="13">
        <f t="shared" si="6"/>
        <v>-13943159.966000004</v>
      </c>
      <c r="F94" s="13">
        <f t="shared" si="6"/>
        <v>3691285.2312000003</v>
      </c>
      <c r="G94" s="13">
        <f t="shared" si="6"/>
        <v>760271.481200004</v>
      </c>
      <c r="H94" s="13">
        <f t="shared" si="6"/>
        <v>-20131676.088799998</v>
      </c>
      <c r="I94" s="13">
        <f t="shared" si="6"/>
        <v>3752156.961199997</v>
      </c>
      <c r="J94" s="13">
        <f t="shared" si="6"/>
        <v>-3360012.7987999935</v>
      </c>
      <c r="K94" s="13">
        <f t="shared" si="6"/>
        <v>-8638315.946999995</v>
      </c>
      <c r="L94" s="13">
        <f t="shared" si="6"/>
        <v>-1861341.4169999957</v>
      </c>
      <c r="M94" s="13">
        <f t="shared" si="6"/>
        <v>2305647.5329999998</v>
      </c>
      <c r="N94" s="13">
        <f t="shared" si="6"/>
        <v>2122586.3530000001</v>
      </c>
      <c r="O94" s="13">
        <f>+O30+O93</f>
        <v>6840895.0610000044</v>
      </c>
      <c r="P94" s="13">
        <f t="shared" ref="P94:AF94" si="7">+P30+P93</f>
        <v>-6649804.6790000033</v>
      </c>
      <c r="Q94" s="13">
        <f t="shared" si="7"/>
        <v>4254421.8909999989</v>
      </c>
      <c r="R94" s="13">
        <f t="shared" si="7"/>
        <v>8028053.0310000014</v>
      </c>
      <c r="S94" s="13">
        <f t="shared" si="7"/>
        <v>2371606.8227999993</v>
      </c>
      <c r="T94" s="13">
        <f t="shared" si="7"/>
        <v>-161095.23720000312</v>
      </c>
      <c r="U94" s="13">
        <f t="shared" si="7"/>
        <v>-1749697.677199997</v>
      </c>
      <c r="V94" s="13">
        <f t="shared" si="7"/>
        <v>7175357.7127999924</v>
      </c>
      <c r="W94" s="13">
        <f t="shared" si="7"/>
        <v>2285934.1827999949</v>
      </c>
      <c r="X94" s="13">
        <f t="shared" si="7"/>
        <v>5372710.8300000001</v>
      </c>
      <c r="Y94" s="13">
        <f t="shared" si="7"/>
        <v>-15075632.910000006</v>
      </c>
      <c r="Z94" s="13">
        <f t="shared" si="7"/>
        <v>3857777.1499999985</v>
      </c>
      <c r="AA94" s="13">
        <f t="shared" si="7"/>
        <v>5113228.9100000057</v>
      </c>
      <c r="AB94" s="13">
        <f t="shared" si="7"/>
        <v>9426119.0700000059</v>
      </c>
      <c r="AC94" s="13">
        <f t="shared" si="7"/>
        <v>-3861678.6300000008</v>
      </c>
      <c r="AD94" s="13">
        <f t="shared" si="7"/>
        <v>9321497.7700000014</v>
      </c>
      <c r="AE94" s="13">
        <f t="shared" si="7"/>
        <v>13362498.860000005</v>
      </c>
      <c r="AF94" s="13">
        <f t="shared" si="7"/>
        <v>-4114266.8999999994</v>
      </c>
    </row>
    <row r="95" spans="1:32" hidden="1" outlineLevel="1">
      <c r="A95" s="5" t="str">
        <f>'datos semanales'!F94</f>
        <v>Transferencias Entre Cuentas IN</v>
      </c>
      <c r="B95" s="19">
        <f>'datos semanales'!M94</f>
        <v>0</v>
      </c>
      <c r="C95" s="19">
        <f>'datos semanales'!N94</f>
        <v>0</v>
      </c>
      <c r="D95" s="19">
        <f>'datos semanales'!O94</f>
        <v>0</v>
      </c>
      <c r="E95" s="19">
        <f>'datos semanales'!P94</f>
        <v>0</v>
      </c>
      <c r="F95" s="19">
        <f>'datos semanales'!Q94</f>
        <v>0</v>
      </c>
      <c r="G95" s="19">
        <f>'datos semanales'!R94</f>
        <v>0</v>
      </c>
      <c r="H95" s="19">
        <f>'datos semanales'!S94</f>
        <v>0</v>
      </c>
      <c r="I95" s="19">
        <f>'datos semanales'!T94</f>
        <v>0</v>
      </c>
      <c r="J95" s="19">
        <f>'datos semanales'!U94</f>
        <v>0</v>
      </c>
      <c r="K95" s="19">
        <f>'datos semanales'!V94</f>
        <v>0</v>
      </c>
      <c r="L95" s="19">
        <f>'datos semanales'!W94</f>
        <v>0</v>
      </c>
      <c r="M95" s="19">
        <f>'datos semanales'!X94</f>
        <v>0</v>
      </c>
      <c r="N95" s="19">
        <f>'datos semanales'!Y94</f>
        <v>0</v>
      </c>
      <c r="O95" s="19">
        <f>'datos semanales'!Z94</f>
        <v>0</v>
      </c>
      <c r="P95" s="19">
        <f>'datos semanales'!AA94</f>
        <v>0</v>
      </c>
      <c r="Q95" s="19">
        <f>'datos semanales'!AB94</f>
        <v>0</v>
      </c>
      <c r="R95" s="19">
        <f>'datos semanales'!AC94</f>
        <v>0</v>
      </c>
      <c r="S95" s="19">
        <f>'datos semanales'!AD94</f>
        <v>0</v>
      </c>
      <c r="T95" s="19">
        <f>'datos semanales'!AE94</f>
        <v>0</v>
      </c>
      <c r="U95" s="19">
        <f>'datos semanales'!AF94</f>
        <v>0</v>
      </c>
      <c r="V95" s="19">
        <f>'datos semanales'!AG94</f>
        <v>0</v>
      </c>
      <c r="W95" s="19">
        <f>'datos semanales'!AH94</f>
        <v>0</v>
      </c>
      <c r="X95" s="19">
        <f>'datos semanales'!AI94</f>
        <v>0</v>
      </c>
      <c r="Y95" s="19">
        <f>'datos semanales'!AJ94</f>
        <v>0</v>
      </c>
      <c r="Z95" s="19">
        <f>'datos semanales'!AK94</f>
        <v>0</v>
      </c>
      <c r="AA95" s="19">
        <f>'datos semanales'!AL94</f>
        <v>0</v>
      </c>
      <c r="AB95" s="19">
        <f>'datos semanales'!AM94</f>
        <v>0</v>
      </c>
      <c r="AC95" s="19">
        <f>'datos semanales'!AN94</f>
        <v>0</v>
      </c>
      <c r="AD95" s="19">
        <f>'datos semanales'!AO94</f>
        <v>0</v>
      </c>
      <c r="AE95" s="19">
        <f>'datos semanales'!AP94</f>
        <v>0</v>
      </c>
      <c r="AF95" s="19">
        <f>'datos semanales'!AQ94</f>
        <v>0</v>
      </c>
    </row>
    <row r="96" spans="1:32" hidden="1" outlineLevel="1">
      <c r="A96" s="5" t="str">
        <f>'datos semanales'!F95</f>
        <v>TRANSFERENCIA ENTRE CUENTAS CON CARTA</v>
      </c>
      <c r="B96" s="19">
        <f>'datos semanales'!M95</f>
        <v>0</v>
      </c>
      <c r="C96" s="19">
        <f>'datos semanales'!N95</f>
        <v>0</v>
      </c>
      <c r="D96" s="19">
        <f>'datos semanales'!O95</f>
        <v>0</v>
      </c>
      <c r="E96" s="19">
        <f>'datos semanales'!P95</f>
        <v>0</v>
      </c>
      <c r="F96" s="19">
        <f>'datos semanales'!Q95</f>
        <v>0</v>
      </c>
      <c r="G96" s="19">
        <f>'datos semanales'!R95</f>
        <v>0</v>
      </c>
      <c r="H96" s="19">
        <f>'datos semanales'!S95</f>
        <v>0</v>
      </c>
      <c r="I96" s="19">
        <f>'datos semanales'!T95</f>
        <v>0</v>
      </c>
      <c r="J96" s="19">
        <f>'datos semanales'!U95</f>
        <v>0</v>
      </c>
      <c r="K96" s="19">
        <f>'datos semanales'!V95</f>
        <v>0</v>
      </c>
      <c r="L96" s="19">
        <f>'datos semanales'!W95</f>
        <v>0</v>
      </c>
      <c r="M96" s="19">
        <f>'datos semanales'!X95</f>
        <v>0</v>
      </c>
      <c r="N96" s="19">
        <f>'datos semanales'!Y95</f>
        <v>0</v>
      </c>
      <c r="O96" s="19">
        <f>'datos semanales'!Z95</f>
        <v>0</v>
      </c>
      <c r="P96" s="19">
        <f>'datos semanales'!AA95</f>
        <v>0</v>
      </c>
      <c r="Q96" s="19">
        <f>'datos semanales'!AB95</f>
        <v>0</v>
      </c>
      <c r="R96" s="19">
        <f>'datos semanales'!AC95</f>
        <v>0</v>
      </c>
      <c r="S96" s="19">
        <f>'datos semanales'!AD95</f>
        <v>0</v>
      </c>
      <c r="T96" s="19">
        <f>'datos semanales'!AE95</f>
        <v>0</v>
      </c>
      <c r="U96" s="19">
        <f>'datos semanales'!AF95</f>
        <v>0</v>
      </c>
      <c r="V96" s="19">
        <f>'datos semanales'!AG95</f>
        <v>0</v>
      </c>
      <c r="W96" s="19">
        <f>'datos semanales'!AH95</f>
        <v>0</v>
      </c>
      <c r="X96" s="19">
        <f>'datos semanales'!AI95</f>
        <v>0</v>
      </c>
      <c r="Y96" s="19">
        <f>'datos semanales'!AJ95</f>
        <v>0</v>
      </c>
      <c r="Z96" s="19">
        <f>'datos semanales'!AK95</f>
        <v>0</v>
      </c>
      <c r="AA96" s="19">
        <f>'datos semanales'!AL95</f>
        <v>0</v>
      </c>
      <c r="AB96" s="19">
        <f>'datos semanales'!AM95</f>
        <v>0</v>
      </c>
      <c r="AC96" s="19">
        <f>'datos semanales'!AN95</f>
        <v>0</v>
      </c>
      <c r="AD96" s="19">
        <f>'datos semanales'!AO95</f>
        <v>0</v>
      </c>
      <c r="AE96" s="19">
        <f>'datos semanales'!AP95</f>
        <v>0</v>
      </c>
      <c r="AF96" s="19">
        <f>'datos semanales'!AQ95</f>
        <v>0</v>
      </c>
    </row>
    <row r="97" spans="1:32" hidden="1" outlineLevel="1">
      <c r="A97" s="5" t="str">
        <f>'datos semanales'!F96</f>
        <v>Transferencias Intercompany IN</v>
      </c>
      <c r="B97" s="19">
        <f>'datos semanales'!M96</f>
        <v>0</v>
      </c>
      <c r="C97" s="19">
        <f>'datos semanales'!N96</f>
        <v>0</v>
      </c>
      <c r="D97" s="19">
        <f>'datos semanales'!O96</f>
        <v>0</v>
      </c>
      <c r="E97" s="19">
        <f>'datos semanales'!P96</f>
        <v>0</v>
      </c>
      <c r="F97" s="19">
        <f>'datos semanales'!Q96</f>
        <v>0</v>
      </c>
      <c r="G97" s="19">
        <f>'datos semanales'!R96</f>
        <v>0</v>
      </c>
      <c r="H97" s="19">
        <f>'datos semanales'!S96</f>
        <v>0</v>
      </c>
      <c r="I97" s="19">
        <f>'datos semanales'!T96</f>
        <v>0</v>
      </c>
      <c r="J97" s="19">
        <f>'datos semanales'!U96</f>
        <v>0</v>
      </c>
      <c r="K97" s="19">
        <f>'datos semanales'!V96</f>
        <v>0</v>
      </c>
      <c r="L97" s="19">
        <f>'datos semanales'!W96</f>
        <v>0</v>
      </c>
      <c r="M97" s="19">
        <f>'datos semanales'!X96</f>
        <v>0</v>
      </c>
      <c r="N97" s="19">
        <f>'datos semanales'!Y96</f>
        <v>0</v>
      </c>
      <c r="O97" s="19">
        <f>'datos semanales'!Z96</f>
        <v>0</v>
      </c>
      <c r="P97" s="19">
        <f>'datos semanales'!AA96</f>
        <v>0</v>
      </c>
      <c r="Q97" s="19">
        <f>'datos semanales'!AB96</f>
        <v>0</v>
      </c>
      <c r="R97" s="19">
        <f>'datos semanales'!AC96</f>
        <v>0</v>
      </c>
      <c r="S97" s="19">
        <f>'datos semanales'!AD96</f>
        <v>0</v>
      </c>
      <c r="T97" s="19">
        <f>'datos semanales'!AE96</f>
        <v>0</v>
      </c>
      <c r="U97" s="19">
        <f>'datos semanales'!AF96</f>
        <v>0</v>
      </c>
      <c r="V97" s="19">
        <f>'datos semanales'!AG96</f>
        <v>0</v>
      </c>
      <c r="W97" s="19">
        <f>'datos semanales'!AH96</f>
        <v>0</v>
      </c>
      <c r="X97" s="19">
        <f>'datos semanales'!AI96</f>
        <v>0</v>
      </c>
      <c r="Y97" s="19">
        <f>'datos semanales'!AJ96</f>
        <v>0</v>
      </c>
      <c r="Z97" s="19">
        <f>'datos semanales'!AK96</f>
        <v>0</v>
      </c>
      <c r="AA97" s="19">
        <f>'datos semanales'!AL96</f>
        <v>0</v>
      </c>
      <c r="AB97" s="19">
        <f>'datos semanales'!AM96</f>
        <v>0</v>
      </c>
      <c r="AC97" s="19">
        <f>'datos semanales'!AN96</f>
        <v>0</v>
      </c>
      <c r="AD97" s="19">
        <f>'datos semanales'!AO96</f>
        <v>0</v>
      </c>
      <c r="AE97" s="19">
        <f>'datos semanales'!AP96</f>
        <v>0</v>
      </c>
      <c r="AF97" s="19">
        <f>'datos semanales'!AQ96</f>
        <v>0</v>
      </c>
    </row>
    <row r="98" spans="1:32" s="11" customFormat="1" hidden="1" outlineLevel="1">
      <c r="A98" s="5" t="str">
        <f>'datos semanales'!F97</f>
        <v>Transferencias Entre Cuentas OUT</v>
      </c>
      <c r="B98" s="19">
        <f>'datos semanales'!M97</f>
        <v>0</v>
      </c>
      <c r="C98" s="19">
        <f>'datos semanales'!N97</f>
        <v>0</v>
      </c>
      <c r="D98" s="19">
        <f>'datos semanales'!O97</f>
        <v>0</v>
      </c>
      <c r="E98" s="19">
        <f>'datos semanales'!P97</f>
        <v>0</v>
      </c>
      <c r="F98" s="19">
        <f>'datos semanales'!Q97</f>
        <v>0</v>
      </c>
      <c r="G98" s="19">
        <f>'datos semanales'!R97</f>
        <v>0</v>
      </c>
      <c r="H98" s="19">
        <f>'datos semanales'!S97</f>
        <v>0</v>
      </c>
      <c r="I98" s="19">
        <f>'datos semanales'!T97</f>
        <v>0</v>
      </c>
      <c r="J98" s="19">
        <f>'datos semanales'!U97</f>
        <v>0</v>
      </c>
      <c r="K98" s="19">
        <f>'datos semanales'!V97</f>
        <v>0</v>
      </c>
      <c r="L98" s="19">
        <f>'datos semanales'!W97</f>
        <v>0</v>
      </c>
      <c r="M98" s="19">
        <f>'datos semanales'!X97</f>
        <v>0</v>
      </c>
      <c r="N98" s="19">
        <f>'datos semanales'!Y97</f>
        <v>0</v>
      </c>
      <c r="O98" s="19">
        <f>'datos semanales'!Z97</f>
        <v>0</v>
      </c>
      <c r="P98" s="19">
        <f>'datos semanales'!AA97</f>
        <v>0</v>
      </c>
      <c r="Q98" s="19">
        <f>'datos semanales'!AB97</f>
        <v>0</v>
      </c>
      <c r="R98" s="19">
        <f>'datos semanales'!AC97</f>
        <v>0</v>
      </c>
      <c r="S98" s="19">
        <f>'datos semanales'!AD97</f>
        <v>0</v>
      </c>
      <c r="T98" s="19">
        <f>'datos semanales'!AE97</f>
        <v>0</v>
      </c>
      <c r="U98" s="19">
        <f>'datos semanales'!AF97</f>
        <v>0</v>
      </c>
      <c r="V98" s="19">
        <f>'datos semanales'!AG97</f>
        <v>0</v>
      </c>
      <c r="W98" s="19">
        <f>'datos semanales'!AH97</f>
        <v>0</v>
      </c>
      <c r="X98" s="19">
        <f>'datos semanales'!AI97</f>
        <v>0</v>
      </c>
      <c r="Y98" s="19">
        <f>'datos semanales'!AJ97</f>
        <v>0</v>
      </c>
      <c r="Z98" s="19">
        <f>'datos semanales'!AK97</f>
        <v>0</v>
      </c>
      <c r="AA98" s="19">
        <f>'datos semanales'!AL97</f>
        <v>0</v>
      </c>
      <c r="AB98" s="19">
        <f>'datos semanales'!AM97</f>
        <v>0</v>
      </c>
      <c r="AC98" s="19">
        <f>'datos semanales'!AN97</f>
        <v>0</v>
      </c>
      <c r="AD98" s="19">
        <f>'datos semanales'!AO97</f>
        <v>0</v>
      </c>
      <c r="AE98" s="19">
        <f>'datos semanales'!AP97</f>
        <v>0</v>
      </c>
      <c r="AF98" s="19">
        <f>'datos semanales'!AQ97</f>
        <v>0</v>
      </c>
    </row>
    <row r="99" spans="1:32" hidden="1" outlineLevel="1">
      <c r="A99" s="5" t="str">
        <f>'datos semanales'!F98</f>
        <v>Transferencias Intercompany OUT</v>
      </c>
      <c r="B99" s="19">
        <f>'datos semanales'!M98</f>
        <v>0</v>
      </c>
      <c r="C99" s="19">
        <f>'datos semanales'!N98</f>
        <v>0</v>
      </c>
      <c r="D99" s="19">
        <f>'datos semanales'!O98</f>
        <v>0</v>
      </c>
      <c r="E99" s="19">
        <f>'datos semanales'!P98</f>
        <v>0</v>
      </c>
      <c r="F99" s="19">
        <f>'datos semanales'!Q98</f>
        <v>0</v>
      </c>
      <c r="G99" s="19">
        <f>'datos semanales'!R98</f>
        <v>0</v>
      </c>
      <c r="H99" s="19">
        <f>'datos semanales'!S98</f>
        <v>0</v>
      </c>
      <c r="I99" s="19">
        <f>'datos semanales'!T98</f>
        <v>0</v>
      </c>
      <c r="J99" s="19">
        <f>'datos semanales'!U98</f>
        <v>0</v>
      </c>
      <c r="K99" s="19">
        <f>'datos semanales'!V98</f>
        <v>0</v>
      </c>
      <c r="L99" s="19">
        <f>'datos semanales'!W98</f>
        <v>0</v>
      </c>
      <c r="M99" s="19">
        <f>'datos semanales'!X98</f>
        <v>0</v>
      </c>
      <c r="N99" s="19">
        <f>'datos semanales'!Y98</f>
        <v>0</v>
      </c>
      <c r="O99" s="19">
        <f>'datos semanales'!Z98</f>
        <v>0</v>
      </c>
      <c r="P99" s="19">
        <f>'datos semanales'!AA98</f>
        <v>0</v>
      </c>
      <c r="Q99" s="19">
        <f>'datos semanales'!AB98</f>
        <v>0</v>
      </c>
      <c r="R99" s="19">
        <f>'datos semanales'!AC98</f>
        <v>0</v>
      </c>
      <c r="S99" s="19">
        <f>'datos semanales'!AD98</f>
        <v>0</v>
      </c>
      <c r="T99" s="19">
        <f>'datos semanales'!AE98</f>
        <v>0</v>
      </c>
      <c r="U99" s="19">
        <f>'datos semanales'!AF98</f>
        <v>0</v>
      </c>
      <c r="V99" s="19">
        <f>'datos semanales'!AG98</f>
        <v>0</v>
      </c>
      <c r="W99" s="19">
        <f>'datos semanales'!AH98</f>
        <v>0</v>
      </c>
      <c r="X99" s="19">
        <f>'datos semanales'!AI98</f>
        <v>0</v>
      </c>
      <c r="Y99" s="19">
        <f>'datos semanales'!AJ98</f>
        <v>0</v>
      </c>
      <c r="Z99" s="19">
        <f>'datos semanales'!AK98</f>
        <v>0</v>
      </c>
      <c r="AA99" s="19">
        <f>'datos semanales'!AL98</f>
        <v>0</v>
      </c>
      <c r="AB99" s="19">
        <f>'datos semanales'!AM98</f>
        <v>0</v>
      </c>
      <c r="AC99" s="19">
        <f>'datos semanales'!AN98</f>
        <v>0</v>
      </c>
      <c r="AD99" s="19">
        <f>'datos semanales'!AO98</f>
        <v>0</v>
      </c>
      <c r="AE99" s="19">
        <f>'datos semanales'!AP98</f>
        <v>0</v>
      </c>
      <c r="AF99" s="19">
        <f>'datos semanales'!AQ98</f>
        <v>0</v>
      </c>
    </row>
    <row r="100" spans="1:32" collapsed="1">
      <c r="A100" s="26" t="str">
        <f>'datos semanales'!F99</f>
        <v>SubTotal 'TRANSFERENCIAS'</v>
      </c>
      <c r="B100" s="5">
        <f>SUM(B95:B99)</f>
        <v>0</v>
      </c>
      <c r="C100" s="5">
        <f>SUM(C95:C99)</f>
        <v>0</v>
      </c>
      <c r="D100" s="5">
        <f>SUM(D95:D99)</f>
        <v>0</v>
      </c>
      <c r="E100" s="5">
        <f>SUM(E95:E99)</f>
        <v>0</v>
      </c>
      <c r="F100" s="5">
        <f t="shared" ref="F100:O100" si="8">SUM(F95:F99)</f>
        <v>0</v>
      </c>
      <c r="G100" s="5">
        <f t="shared" si="8"/>
        <v>0</v>
      </c>
      <c r="H100" s="5">
        <f t="shared" si="8"/>
        <v>0</v>
      </c>
      <c r="I100" s="5">
        <f t="shared" si="8"/>
        <v>0</v>
      </c>
      <c r="J100" s="5">
        <f t="shared" si="8"/>
        <v>0</v>
      </c>
      <c r="K100" s="5">
        <f t="shared" si="8"/>
        <v>0</v>
      </c>
      <c r="L100" s="5">
        <f t="shared" si="8"/>
        <v>0</v>
      </c>
      <c r="M100" s="5">
        <f t="shared" si="8"/>
        <v>0</v>
      </c>
      <c r="N100" s="5">
        <f t="shared" si="8"/>
        <v>0</v>
      </c>
      <c r="O100" s="5">
        <f t="shared" si="8"/>
        <v>0</v>
      </c>
      <c r="P100" s="5">
        <f t="shared" ref="P100:AF100" si="9">SUM(P95:P99)</f>
        <v>0</v>
      </c>
      <c r="Q100" s="5">
        <f t="shared" si="9"/>
        <v>0</v>
      </c>
      <c r="R100" s="5">
        <f t="shared" si="9"/>
        <v>0</v>
      </c>
      <c r="S100" s="5">
        <f t="shared" si="9"/>
        <v>0</v>
      </c>
      <c r="T100" s="5">
        <f t="shared" si="9"/>
        <v>0</v>
      </c>
      <c r="U100" s="5">
        <f t="shared" si="9"/>
        <v>0</v>
      </c>
      <c r="V100" s="5">
        <f t="shared" si="9"/>
        <v>0</v>
      </c>
      <c r="W100" s="5">
        <f t="shared" si="9"/>
        <v>0</v>
      </c>
      <c r="X100" s="5">
        <f t="shared" si="9"/>
        <v>0</v>
      </c>
      <c r="Y100" s="5">
        <f t="shared" si="9"/>
        <v>0</v>
      </c>
      <c r="Z100" s="5">
        <f t="shared" si="9"/>
        <v>0</v>
      </c>
      <c r="AA100" s="5">
        <f t="shared" si="9"/>
        <v>0</v>
      </c>
      <c r="AB100" s="5">
        <f t="shared" si="9"/>
        <v>0</v>
      </c>
      <c r="AC100" s="5">
        <f t="shared" si="9"/>
        <v>0</v>
      </c>
      <c r="AD100" s="5">
        <f t="shared" si="9"/>
        <v>0</v>
      </c>
      <c r="AE100" s="5">
        <f t="shared" si="9"/>
        <v>0</v>
      </c>
      <c r="AF100" s="5">
        <f t="shared" si="9"/>
        <v>0</v>
      </c>
    </row>
    <row r="101" spans="1:32" outlineLevel="1">
      <c r="A101" s="5" t="str">
        <f>'datos semanales'!F100</f>
        <v>Compra Activos Fijos INAEXPO</v>
      </c>
      <c r="B101" s="19">
        <f>'datos semanales'!M100</f>
        <v>0</v>
      </c>
      <c r="C101" s="19">
        <f>'datos semanales'!N100</f>
        <v>0</v>
      </c>
      <c r="D101" s="19">
        <f>'datos semanales'!O100</f>
        <v>0</v>
      </c>
      <c r="E101" s="19">
        <f>'datos semanales'!P100</f>
        <v>0</v>
      </c>
      <c r="F101" s="19">
        <f>'datos semanales'!Q100</f>
        <v>0</v>
      </c>
      <c r="G101" s="19">
        <f>'datos semanales'!R100</f>
        <v>0</v>
      </c>
      <c r="H101" s="19">
        <f>'datos semanales'!S100</f>
        <v>0</v>
      </c>
      <c r="I101" s="19">
        <f>'datos semanales'!T100</f>
        <v>0</v>
      </c>
      <c r="J101" s="19">
        <f>'datos semanales'!U100</f>
        <v>0</v>
      </c>
      <c r="K101" s="19">
        <f>'datos semanales'!V100</f>
        <v>0</v>
      </c>
      <c r="L101" s="19">
        <f>'datos semanales'!W100</f>
        <v>0</v>
      </c>
      <c r="M101" s="19">
        <f>'datos semanales'!X100</f>
        <v>0</v>
      </c>
      <c r="N101" s="19">
        <f>'datos semanales'!Y100</f>
        <v>0</v>
      </c>
      <c r="O101" s="19">
        <f>'datos semanales'!Z100</f>
        <v>0</v>
      </c>
      <c r="P101" s="19">
        <f>'datos semanales'!AA100</f>
        <v>0</v>
      </c>
      <c r="Q101" s="19">
        <f>'datos semanales'!AB100</f>
        <v>0</v>
      </c>
      <c r="R101" s="19">
        <f>'datos semanales'!AC100</f>
        <v>0</v>
      </c>
      <c r="S101" s="19">
        <f>'datos semanales'!AD100</f>
        <v>0</v>
      </c>
      <c r="T101" s="19">
        <f>'datos semanales'!AE100</f>
        <v>0</v>
      </c>
      <c r="U101" s="19">
        <f>'datos semanales'!AF100</f>
        <v>0</v>
      </c>
      <c r="V101" s="19">
        <f>'datos semanales'!AG100</f>
        <v>0</v>
      </c>
      <c r="W101" s="19">
        <f>'datos semanales'!AH100</f>
        <v>0</v>
      </c>
      <c r="X101" s="19">
        <f>'datos semanales'!AI100</f>
        <v>0</v>
      </c>
      <c r="Y101" s="19">
        <f>'datos semanales'!AJ100</f>
        <v>0</v>
      </c>
      <c r="Z101" s="19">
        <f>'datos semanales'!AK100</f>
        <v>0</v>
      </c>
      <c r="AA101" s="19">
        <f>'datos semanales'!AL100</f>
        <v>0</v>
      </c>
      <c r="AB101" s="19">
        <f>'datos semanales'!AM100</f>
        <v>0</v>
      </c>
      <c r="AC101" s="19">
        <f>'datos semanales'!AN100</f>
        <v>0</v>
      </c>
      <c r="AD101" s="19">
        <f>'datos semanales'!AO100</f>
        <v>0</v>
      </c>
      <c r="AE101" s="19">
        <f>'datos semanales'!AP100</f>
        <v>0</v>
      </c>
      <c r="AF101" s="19">
        <f>'datos semanales'!AQ100</f>
        <v>0</v>
      </c>
    </row>
    <row r="102" spans="1:32" outlineLevel="1">
      <c r="A102" s="5" t="str">
        <f>'datos semanales'!F101</f>
        <v>Compra Activos Fijos FSL</v>
      </c>
      <c r="B102" s="19">
        <f>'datos semanales'!M101</f>
        <v>0</v>
      </c>
      <c r="C102" s="19">
        <f>'datos semanales'!N101</f>
        <v>0</v>
      </c>
      <c r="D102" s="19">
        <f>'datos semanales'!O101</f>
        <v>0</v>
      </c>
      <c r="E102" s="19">
        <f>'datos semanales'!P101</f>
        <v>0</v>
      </c>
      <c r="F102" s="19">
        <f>'datos semanales'!Q101</f>
        <v>0</v>
      </c>
      <c r="G102" s="19">
        <f>'datos semanales'!R101</f>
        <v>0</v>
      </c>
      <c r="H102" s="19">
        <f>'datos semanales'!S101</f>
        <v>0</v>
      </c>
      <c r="I102" s="19">
        <f>'datos semanales'!T101</f>
        <v>0</v>
      </c>
      <c r="J102" s="19">
        <f>'datos semanales'!U101</f>
        <v>0</v>
      </c>
      <c r="K102" s="19">
        <f>'datos semanales'!V101</f>
        <v>0</v>
      </c>
      <c r="L102" s="19">
        <f>'datos semanales'!W101</f>
        <v>0</v>
      </c>
      <c r="M102" s="19">
        <f>'datos semanales'!X101</f>
        <v>0</v>
      </c>
      <c r="N102" s="19">
        <f>'datos semanales'!Y101</f>
        <v>0</v>
      </c>
      <c r="O102" s="19">
        <f>'datos semanales'!Z101</f>
        <v>0</v>
      </c>
      <c r="P102" s="19">
        <f>'datos semanales'!AA101</f>
        <v>0</v>
      </c>
      <c r="Q102" s="19">
        <f>'datos semanales'!AB101</f>
        <v>0</v>
      </c>
      <c r="R102" s="19">
        <f>'datos semanales'!AC101</f>
        <v>0</v>
      </c>
      <c r="S102" s="19">
        <f>'datos semanales'!AD101</f>
        <v>0</v>
      </c>
      <c r="T102" s="19">
        <f>'datos semanales'!AE101</f>
        <v>0</v>
      </c>
      <c r="U102" s="19">
        <f>'datos semanales'!AF101</f>
        <v>0</v>
      </c>
      <c r="V102" s="19">
        <f>'datos semanales'!AG101</f>
        <v>0</v>
      </c>
      <c r="W102" s="19">
        <f>'datos semanales'!AH101</f>
        <v>0</v>
      </c>
      <c r="X102" s="19">
        <f>'datos semanales'!AI101</f>
        <v>0</v>
      </c>
      <c r="Y102" s="19">
        <f>'datos semanales'!AJ101</f>
        <v>0</v>
      </c>
      <c r="Z102" s="19">
        <f>'datos semanales'!AK101</f>
        <v>0</v>
      </c>
      <c r="AA102" s="19">
        <f>'datos semanales'!AL101</f>
        <v>0</v>
      </c>
      <c r="AB102" s="19">
        <f>'datos semanales'!AM101</f>
        <v>0</v>
      </c>
      <c r="AC102" s="19">
        <f>'datos semanales'!AN101</f>
        <v>0</v>
      </c>
      <c r="AD102" s="19">
        <f>'datos semanales'!AO101</f>
        <v>0</v>
      </c>
      <c r="AE102" s="19">
        <f>'datos semanales'!AP101</f>
        <v>0</v>
      </c>
      <c r="AF102" s="19">
        <f>'datos semanales'!AQ101</f>
        <v>0</v>
      </c>
    </row>
    <row r="103" spans="1:32" outlineLevel="1">
      <c r="A103" s="5" t="str">
        <f>'datos semanales'!F102</f>
        <v>Compra Activos Fijos PRONASER</v>
      </c>
      <c r="B103" s="19">
        <f>'datos semanales'!M102</f>
        <v>0</v>
      </c>
      <c r="C103" s="19">
        <f>'datos semanales'!N102</f>
        <v>0</v>
      </c>
      <c r="D103" s="19">
        <f>'datos semanales'!O102</f>
        <v>0</v>
      </c>
      <c r="E103" s="19">
        <f>'datos semanales'!P102</f>
        <v>0</v>
      </c>
      <c r="F103" s="19">
        <f>'datos semanales'!Q102</f>
        <v>0</v>
      </c>
      <c r="G103" s="19">
        <f>'datos semanales'!R102</f>
        <v>0</v>
      </c>
      <c r="H103" s="19">
        <f>'datos semanales'!S102</f>
        <v>0</v>
      </c>
      <c r="I103" s="19">
        <f>'datos semanales'!T102</f>
        <v>0</v>
      </c>
      <c r="J103" s="19">
        <f>'datos semanales'!U102</f>
        <v>0</v>
      </c>
      <c r="K103" s="19">
        <f>'datos semanales'!V102</f>
        <v>0</v>
      </c>
      <c r="L103" s="19">
        <f>'datos semanales'!W102</f>
        <v>0</v>
      </c>
      <c r="M103" s="19">
        <f>'datos semanales'!X102</f>
        <v>0</v>
      </c>
      <c r="N103" s="19">
        <f>'datos semanales'!Y102</f>
        <v>0</v>
      </c>
      <c r="O103" s="19">
        <f>'datos semanales'!Z102</f>
        <v>0</v>
      </c>
      <c r="P103" s="19">
        <f>'datos semanales'!AA102</f>
        <v>0</v>
      </c>
      <c r="Q103" s="19">
        <f>'datos semanales'!AB102</f>
        <v>0</v>
      </c>
      <c r="R103" s="19">
        <f>'datos semanales'!AC102</f>
        <v>0</v>
      </c>
      <c r="S103" s="19">
        <f>'datos semanales'!AD102</f>
        <v>0</v>
      </c>
      <c r="T103" s="19">
        <f>'datos semanales'!AE102</f>
        <v>0</v>
      </c>
      <c r="U103" s="19">
        <f>'datos semanales'!AF102</f>
        <v>0</v>
      </c>
      <c r="V103" s="19">
        <f>'datos semanales'!AG102</f>
        <v>0</v>
      </c>
      <c r="W103" s="19">
        <f>'datos semanales'!AH102</f>
        <v>0</v>
      </c>
      <c r="X103" s="19">
        <f>'datos semanales'!AI102</f>
        <v>0</v>
      </c>
      <c r="Y103" s="19">
        <f>'datos semanales'!AJ102</f>
        <v>0</v>
      </c>
      <c r="Z103" s="19">
        <f>'datos semanales'!AK102</f>
        <v>0</v>
      </c>
      <c r="AA103" s="19">
        <f>'datos semanales'!AL102</f>
        <v>0</v>
      </c>
      <c r="AB103" s="19">
        <f>'datos semanales'!AM102</f>
        <v>0</v>
      </c>
      <c r="AC103" s="19">
        <f>'datos semanales'!AN102</f>
        <v>0</v>
      </c>
      <c r="AD103" s="19">
        <f>'datos semanales'!AO102</f>
        <v>0</v>
      </c>
      <c r="AE103" s="19">
        <f>'datos semanales'!AP102</f>
        <v>0</v>
      </c>
      <c r="AF103" s="19">
        <f>'datos semanales'!AQ102</f>
        <v>0</v>
      </c>
    </row>
    <row r="104" spans="1:32" outlineLevel="1">
      <c r="A104" s="5" t="str">
        <f>'datos semanales'!F103</f>
        <v>Compra Activo Fijo PRODUASTRO</v>
      </c>
      <c r="B104" s="19">
        <f>'datos semanales'!M103</f>
        <v>0</v>
      </c>
      <c r="C104" s="19">
        <f>'datos semanales'!N103</f>
        <v>0</v>
      </c>
      <c r="D104" s="19">
        <f>'datos semanales'!O103</f>
        <v>0</v>
      </c>
      <c r="E104" s="19">
        <f>'datos semanales'!P103</f>
        <v>0</v>
      </c>
      <c r="F104" s="19">
        <f>'datos semanales'!Q103</f>
        <v>0</v>
      </c>
      <c r="G104" s="19">
        <f>'datos semanales'!R103</f>
        <v>0</v>
      </c>
      <c r="H104" s="19">
        <f>'datos semanales'!S103</f>
        <v>0</v>
      </c>
      <c r="I104" s="19">
        <f>'datos semanales'!T103</f>
        <v>0</v>
      </c>
      <c r="J104" s="19">
        <f>'datos semanales'!U103</f>
        <v>0</v>
      </c>
      <c r="K104" s="19">
        <f>'datos semanales'!V103</f>
        <v>0</v>
      </c>
      <c r="L104" s="19">
        <f>'datos semanales'!W103</f>
        <v>0</v>
      </c>
      <c r="M104" s="19">
        <f>'datos semanales'!X103</f>
        <v>0</v>
      </c>
      <c r="N104" s="19">
        <f>'datos semanales'!Y103</f>
        <v>0</v>
      </c>
      <c r="O104" s="19">
        <f>'datos semanales'!Z103</f>
        <v>0</v>
      </c>
      <c r="P104" s="19">
        <f>'datos semanales'!AA103</f>
        <v>0</v>
      </c>
      <c r="Q104" s="19">
        <f>'datos semanales'!AB103</f>
        <v>0</v>
      </c>
      <c r="R104" s="19">
        <f>'datos semanales'!AC103</f>
        <v>0</v>
      </c>
      <c r="S104" s="19">
        <f>'datos semanales'!AD103</f>
        <v>0</v>
      </c>
      <c r="T104" s="19">
        <f>'datos semanales'!AE103</f>
        <v>0</v>
      </c>
      <c r="U104" s="19">
        <f>'datos semanales'!AF103</f>
        <v>0</v>
      </c>
      <c r="V104" s="19">
        <f>'datos semanales'!AG103</f>
        <v>0</v>
      </c>
      <c r="W104" s="19">
        <f>'datos semanales'!AH103</f>
        <v>0</v>
      </c>
      <c r="X104" s="19">
        <f>'datos semanales'!AI103</f>
        <v>0</v>
      </c>
      <c r="Y104" s="19">
        <f>'datos semanales'!AJ103</f>
        <v>0</v>
      </c>
      <c r="Z104" s="19">
        <f>'datos semanales'!AK103</f>
        <v>0</v>
      </c>
      <c r="AA104" s="19">
        <f>'datos semanales'!AL103</f>
        <v>0</v>
      </c>
      <c r="AB104" s="19">
        <f>'datos semanales'!AM103</f>
        <v>0</v>
      </c>
      <c r="AC104" s="19">
        <f>'datos semanales'!AN103</f>
        <v>0</v>
      </c>
      <c r="AD104" s="19">
        <f>'datos semanales'!AO103</f>
        <v>0</v>
      </c>
      <c r="AE104" s="19">
        <f>'datos semanales'!AP103</f>
        <v>0</v>
      </c>
      <c r="AF104" s="19">
        <f>'datos semanales'!AQ103</f>
        <v>0</v>
      </c>
    </row>
    <row r="105" spans="1:32" outlineLevel="1">
      <c r="A105" s="37" t="str">
        <f>'datos semanales'!F104</f>
        <v>Venta - Recuperacion</v>
      </c>
      <c r="B105" s="29">
        <f>'datos semanales'!M104</f>
        <v>0</v>
      </c>
      <c r="C105" s="29">
        <f>'datos semanales'!N104</f>
        <v>0</v>
      </c>
      <c r="D105" s="62">
        <f>2500000+5000000+1000000+10000000</f>
        <v>18500000</v>
      </c>
      <c r="E105" s="62">
        <f>1000000+3500000+4500000+2000000</f>
        <v>11000000</v>
      </c>
      <c r="F105" s="29">
        <v>2000000</v>
      </c>
      <c r="G105" s="29"/>
      <c r="H105" s="29">
        <f>5000000+3000000</f>
        <v>8000000</v>
      </c>
      <c r="I105" s="29"/>
      <c r="J105" s="29"/>
      <c r="K105" s="29">
        <f>11000000+9000000</f>
        <v>20000000</v>
      </c>
      <c r="L105" s="29"/>
      <c r="M105" s="29"/>
      <c r="N105" s="29"/>
      <c r="O105" s="29"/>
      <c r="P105" s="29"/>
      <c r="Q105" s="29">
        <v>14800000</v>
      </c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</row>
    <row r="106" spans="1:32" outlineLevel="1">
      <c r="A106" s="37" t="str">
        <f>'datos semanales'!F105</f>
        <v>Compra - Colocacion</v>
      </c>
      <c r="B106" s="29">
        <f>'datos semanales'!M105</f>
        <v>0</v>
      </c>
      <c r="C106" s="29">
        <f>'datos semanales'!N105</f>
        <v>0</v>
      </c>
      <c r="D106" s="29">
        <v>-18000000</v>
      </c>
      <c r="E106" s="29">
        <v>-7000000</v>
      </c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>
        <f>18000000+7000000</f>
        <v>25000000</v>
      </c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</row>
    <row r="107" spans="1:32" outlineLevel="1">
      <c r="A107" s="5" t="str">
        <f>'datos semanales'!F106</f>
        <v>Overnight</v>
      </c>
      <c r="B107" s="19">
        <f>'datos semanales'!M106</f>
        <v>0</v>
      </c>
      <c r="C107" s="19">
        <f>'datos semanales'!N106</f>
        <v>0</v>
      </c>
      <c r="D107" s="19">
        <f>'datos semanales'!O106</f>
        <v>0</v>
      </c>
      <c r="E107" s="19">
        <f>'datos semanales'!P106</f>
        <v>0</v>
      </c>
      <c r="F107" s="19">
        <f>'datos semanales'!Q106</f>
        <v>0</v>
      </c>
      <c r="G107" s="19">
        <f>'datos semanales'!R106</f>
        <v>0</v>
      </c>
      <c r="H107" s="19">
        <f>'datos semanales'!S106</f>
        <v>0</v>
      </c>
      <c r="I107" s="19">
        <f>'datos semanales'!T106</f>
        <v>0</v>
      </c>
      <c r="J107" s="19">
        <f>'datos semanales'!U106</f>
        <v>0</v>
      </c>
      <c r="K107" s="19">
        <f>'datos semanales'!V106</f>
        <v>0</v>
      </c>
      <c r="L107" s="19">
        <f>'datos semanales'!W106</f>
        <v>0</v>
      </c>
      <c r="M107" s="19">
        <f>'datos semanales'!X106</f>
        <v>0</v>
      </c>
      <c r="N107" s="19">
        <f>'datos semanales'!Y106</f>
        <v>0</v>
      </c>
      <c r="O107" s="19">
        <f>'datos semanales'!Z106</f>
        <v>0</v>
      </c>
      <c r="P107" s="19">
        <f>'datos semanales'!AA106</f>
        <v>0</v>
      </c>
      <c r="Q107" s="19">
        <f>'datos semanales'!AB106</f>
        <v>0</v>
      </c>
      <c r="R107" s="19">
        <f>'datos semanales'!AC106</f>
        <v>0</v>
      </c>
      <c r="S107" s="19">
        <f>'datos semanales'!AD106</f>
        <v>0</v>
      </c>
      <c r="T107" s="19">
        <f>'datos semanales'!AE106</f>
        <v>0</v>
      </c>
      <c r="U107" s="19">
        <f>'datos semanales'!AF106</f>
        <v>0</v>
      </c>
      <c r="V107" s="19">
        <f>'datos semanales'!AG106</f>
        <v>0</v>
      </c>
      <c r="W107" s="19">
        <f>'datos semanales'!AH106</f>
        <v>0</v>
      </c>
      <c r="X107" s="19">
        <f>'datos semanales'!AI106</f>
        <v>0</v>
      </c>
      <c r="Y107" s="19">
        <f>'datos semanales'!AJ106</f>
        <v>0</v>
      </c>
      <c r="Z107" s="19">
        <f>'datos semanales'!AK106</f>
        <v>0</v>
      </c>
      <c r="AA107" s="19">
        <f>'datos semanales'!AL106</f>
        <v>0</v>
      </c>
      <c r="AB107" s="19">
        <f>'datos semanales'!AM106</f>
        <v>0</v>
      </c>
      <c r="AC107" s="19">
        <f>'datos semanales'!AN106</f>
        <v>0</v>
      </c>
      <c r="AD107" s="19">
        <f>'datos semanales'!AO106</f>
        <v>0</v>
      </c>
      <c r="AE107" s="19">
        <f>'datos semanales'!AP106</f>
        <v>0</v>
      </c>
      <c r="AF107" s="19">
        <f>'datos semanales'!AQ106</f>
        <v>0</v>
      </c>
    </row>
    <row r="108" spans="1:32" outlineLevel="1">
      <c r="A108" s="5" t="str">
        <f>'datos semanales'!F107</f>
        <v>ACTIVO FIJO AGRICOLA</v>
      </c>
      <c r="B108" s="19">
        <f>'datos semanales'!M107</f>
        <v>0</v>
      </c>
      <c r="C108" s="19">
        <f>'datos semanales'!N107</f>
        <v>0</v>
      </c>
      <c r="D108" s="19">
        <f>'datos semanales'!O107</f>
        <v>0</v>
      </c>
      <c r="E108" s="19">
        <f>'datos semanales'!P107</f>
        <v>-1336</v>
      </c>
      <c r="F108" s="19">
        <f>'datos semanales'!Q107</f>
        <v>-1670</v>
      </c>
      <c r="G108" s="19">
        <f>'datos semanales'!R107</f>
        <v>-1670</v>
      </c>
      <c r="H108" s="19">
        <f>'datos semanales'!S107</f>
        <v>-1670</v>
      </c>
      <c r="I108" s="19">
        <f>'datos semanales'!T107</f>
        <v>-1670</v>
      </c>
      <c r="J108" s="19">
        <f>'datos semanales'!U107</f>
        <v>-1670</v>
      </c>
      <c r="K108" s="19">
        <f>'datos semanales'!V107</f>
        <v>-1670</v>
      </c>
      <c r="L108" s="19">
        <f>'datos semanales'!W107</f>
        <v>-1670</v>
      </c>
      <c r="M108" s="19">
        <f>'datos semanales'!X107</f>
        <v>-1670</v>
      </c>
      <c r="N108" s="19">
        <f>'datos semanales'!Y107</f>
        <v>-1336</v>
      </c>
      <c r="O108" s="19">
        <f>'datos semanales'!Z107</f>
        <v>-1336</v>
      </c>
      <c r="P108" s="19">
        <f>'datos semanales'!AA107</f>
        <v>-1336</v>
      </c>
      <c r="Q108" s="19">
        <f>'datos semanales'!AB107</f>
        <v>-1336</v>
      </c>
      <c r="R108" s="19">
        <f>'datos semanales'!AC107</f>
        <v>-1336</v>
      </c>
      <c r="S108" s="19">
        <f>'datos semanales'!AD107</f>
        <v>-1670</v>
      </c>
      <c r="T108" s="19">
        <f>'datos semanales'!AE107</f>
        <v>-1670</v>
      </c>
      <c r="U108" s="19">
        <f>'datos semanales'!AF107</f>
        <v>-1670</v>
      </c>
      <c r="V108" s="19">
        <f>'datos semanales'!AG107</f>
        <v>-1670</v>
      </c>
      <c r="W108" s="19">
        <f>'datos semanales'!AH107</f>
        <v>-1670</v>
      </c>
      <c r="X108" s="19">
        <f>'datos semanales'!AI107</f>
        <v>-1670</v>
      </c>
      <c r="Y108" s="19">
        <f>'datos semanales'!AJ107</f>
        <v>-1670</v>
      </c>
      <c r="Z108" s="19">
        <f>'datos semanales'!AK107</f>
        <v>-1670</v>
      </c>
      <c r="AA108" s="19">
        <f>'datos semanales'!AL107</f>
        <v>-1113.33</v>
      </c>
      <c r="AB108" s="19">
        <f>'datos semanales'!AM107</f>
        <v>-1113.33</v>
      </c>
      <c r="AC108" s="19">
        <f>'datos semanales'!AN107</f>
        <v>-1113.33</v>
      </c>
      <c r="AD108" s="19">
        <f>'datos semanales'!AO107</f>
        <v>-1113.33</v>
      </c>
      <c r="AE108" s="19">
        <f>'datos semanales'!AP107</f>
        <v>-1113.33</v>
      </c>
      <c r="AF108" s="19">
        <f>'datos semanales'!AQ107</f>
        <v>-1113.33</v>
      </c>
    </row>
    <row r="109" spans="1:32" outlineLevel="1">
      <c r="A109" s="5" t="str">
        <f>'datos semanales'!F108</f>
        <v>ACTIVO FIJO BODEGA/ALMACEN CONSUMO ANIMAL</v>
      </c>
      <c r="B109" s="19">
        <f>'datos semanales'!M108</f>
        <v>0</v>
      </c>
      <c r="C109" s="19">
        <f>'datos semanales'!N108</f>
        <v>0</v>
      </c>
      <c r="D109" s="19">
        <f>'datos semanales'!O108</f>
        <v>0</v>
      </c>
      <c r="E109" s="19">
        <f>'datos semanales'!P108</f>
        <v>0</v>
      </c>
      <c r="F109" s="19">
        <f>'datos semanales'!Q108</f>
        <v>0</v>
      </c>
      <c r="G109" s="19">
        <f>'datos semanales'!R108</f>
        <v>0</v>
      </c>
      <c r="H109" s="19">
        <f>'datos semanales'!S108</f>
        <v>0</v>
      </c>
      <c r="I109" s="19">
        <f>'datos semanales'!T108</f>
        <v>0</v>
      </c>
      <c r="J109" s="19">
        <f>'datos semanales'!U108</f>
        <v>0</v>
      </c>
      <c r="K109" s="19">
        <f>'datos semanales'!V108</f>
        <v>0</v>
      </c>
      <c r="L109" s="19">
        <f>'datos semanales'!W108</f>
        <v>0</v>
      </c>
      <c r="M109" s="19">
        <f>'datos semanales'!X108</f>
        <v>0</v>
      </c>
      <c r="N109" s="19">
        <f>'datos semanales'!Y108</f>
        <v>0</v>
      </c>
      <c r="O109" s="19">
        <f>'datos semanales'!Z108</f>
        <v>0</v>
      </c>
      <c r="P109" s="19">
        <f>'datos semanales'!AA108</f>
        <v>0</v>
      </c>
      <c r="Q109" s="19">
        <f>'datos semanales'!AB108</f>
        <v>0</v>
      </c>
      <c r="R109" s="19">
        <f>'datos semanales'!AC108</f>
        <v>0</v>
      </c>
      <c r="S109" s="19">
        <f>'datos semanales'!AD108</f>
        <v>0</v>
      </c>
      <c r="T109" s="19">
        <f>'datos semanales'!AE108</f>
        <v>0</v>
      </c>
      <c r="U109" s="19">
        <f>'datos semanales'!AF108</f>
        <v>0</v>
      </c>
      <c r="V109" s="19">
        <f>'datos semanales'!AG108</f>
        <v>0</v>
      </c>
      <c r="W109" s="19">
        <f>'datos semanales'!AH108</f>
        <v>0</v>
      </c>
      <c r="X109" s="19">
        <f>'datos semanales'!AI108</f>
        <v>0</v>
      </c>
      <c r="Y109" s="19">
        <f>'datos semanales'!AJ108</f>
        <v>0</v>
      </c>
      <c r="Z109" s="19">
        <f>'datos semanales'!AK108</f>
        <v>0</v>
      </c>
      <c r="AA109" s="19">
        <f>'datos semanales'!AL108</f>
        <v>0</v>
      </c>
      <c r="AB109" s="19">
        <f>'datos semanales'!AM108</f>
        <v>0</v>
      </c>
      <c r="AC109" s="19">
        <f>'datos semanales'!AN108</f>
        <v>0</v>
      </c>
      <c r="AD109" s="19">
        <f>'datos semanales'!AO108</f>
        <v>0</v>
      </c>
      <c r="AE109" s="19">
        <f>'datos semanales'!AP108</f>
        <v>0</v>
      </c>
      <c r="AF109" s="19">
        <f>'datos semanales'!AQ108</f>
        <v>0</v>
      </c>
    </row>
    <row r="110" spans="1:32" outlineLevel="1">
      <c r="A110" s="5" t="str">
        <f>'datos semanales'!F109</f>
        <v>ACTIVO FIJO BODEGA/ALMACEN CONS.HUMANO</v>
      </c>
      <c r="B110" s="19">
        <f>'datos semanales'!M109</f>
        <v>0</v>
      </c>
      <c r="C110" s="19">
        <f>'datos semanales'!N109</f>
        <v>0</v>
      </c>
      <c r="D110" s="19">
        <f>'datos semanales'!O109</f>
        <v>0</v>
      </c>
      <c r="E110" s="19">
        <f>'datos semanales'!P109</f>
        <v>0</v>
      </c>
      <c r="F110" s="19">
        <f>'datos semanales'!Q109</f>
        <v>0</v>
      </c>
      <c r="G110" s="19">
        <f>'datos semanales'!R109</f>
        <v>0</v>
      </c>
      <c r="H110" s="19">
        <f>'datos semanales'!S109</f>
        <v>0</v>
      </c>
      <c r="I110" s="19">
        <f>'datos semanales'!T109</f>
        <v>0</v>
      </c>
      <c r="J110" s="19">
        <f>'datos semanales'!U109</f>
        <v>0</v>
      </c>
      <c r="K110" s="19">
        <f>'datos semanales'!V109</f>
        <v>0</v>
      </c>
      <c r="L110" s="19">
        <f>'datos semanales'!W109</f>
        <v>0</v>
      </c>
      <c r="M110" s="19">
        <f>'datos semanales'!X109</f>
        <v>0</v>
      </c>
      <c r="N110" s="19">
        <f>'datos semanales'!Y109</f>
        <v>0</v>
      </c>
      <c r="O110" s="19">
        <f>'datos semanales'!Z109</f>
        <v>0</v>
      </c>
      <c r="P110" s="19">
        <f>'datos semanales'!AA109</f>
        <v>0</v>
      </c>
      <c r="Q110" s="19">
        <f>'datos semanales'!AB109</f>
        <v>0</v>
      </c>
      <c r="R110" s="19">
        <f>'datos semanales'!AC109</f>
        <v>0</v>
      </c>
      <c r="S110" s="19">
        <f>'datos semanales'!AD109</f>
        <v>0</v>
      </c>
      <c r="T110" s="19">
        <f>'datos semanales'!AE109</f>
        <v>0</v>
      </c>
      <c r="U110" s="19">
        <f>'datos semanales'!AF109</f>
        <v>0</v>
      </c>
      <c r="V110" s="19">
        <f>'datos semanales'!AG109</f>
        <v>0</v>
      </c>
      <c r="W110" s="19">
        <f>'datos semanales'!AH109</f>
        <v>0</v>
      </c>
      <c r="X110" s="19">
        <f>'datos semanales'!AI109</f>
        <v>0</v>
      </c>
      <c r="Y110" s="19">
        <f>'datos semanales'!AJ109</f>
        <v>0</v>
      </c>
      <c r="Z110" s="19">
        <f>'datos semanales'!AK109</f>
        <v>0</v>
      </c>
      <c r="AA110" s="19">
        <f>'datos semanales'!AL109</f>
        <v>0</v>
      </c>
      <c r="AB110" s="19">
        <f>'datos semanales'!AM109</f>
        <v>0</v>
      </c>
      <c r="AC110" s="19">
        <f>'datos semanales'!AN109</f>
        <v>0</v>
      </c>
      <c r="AD110" s="19">
        <f>'datos semanales'!AO109</f>
        <v>0</v>
      </c>
      <c r="AE110" s="19">
        <f>'datos semanales'!AP109</f>
        <v>0</v>
      </c>
      <c r="AF110" s="19">
        <f>'datos semanales'!AQ109</f>
        <v>0</v>
      </c>
    </row>
    <row r="111" spans="1:32" outlineLevel="1">
      <c r="A111" s="5" t="str">
        <f>'datos semanales'!F110</f>
        <v>ACTIVO FIJO ARROZ</v>
      </c>
      <c r="B111" s="19">
        <f>'datos semanales'!M110</f>
        <v>0</v>
      </c>
      <c r="C111" s="19">
        <f>'datos semanales'!N110</f>
        <v>0</v>
      </c>
      <c r="D111" s="19">
        <f>'datos semanales'!O110</f>
        <v>0</v>
      </c>
      <c r="E111" s="19">
        <f>'datos semanales'!P110</f>
        <v>0</v>
      </c>
      <c r="F111" s="19">
        <f>'datos semanales'!Q110</f>
        <v>0</v>
      </c>
      <c r="G111" s="19">
        <f>'datos semanales'!R110</f>
        <v>0</v>
      </c>
      <c r="H111" s="19">
        <f>'datos semanales'!S110</f>
        <v>0</v>
      </c>
      <c r="I111" s="19">
        <f>'datos semanales'!T110</f>
        <v>0</v>
      </c>
      <c r="J111" s="19">
        <f>'datos semanales'!U110</f>
        <v>0</v>
      </c>
      <c r="K111" s="19">
        <f>'datos semanales'!V110</f>
        <v>0</v>
      </c>
      <c r="L111" s="19">
        <f>'datos semanales'!W110</f>
        <v>0</v>
      </c>
      <c r="M111" s="19">
        <f>'datos semanales'!X110</f>
        <v>0</v>
      </c>
      <c r="N111" s="19">
        <f>'datos semanales'!Y110</f>
        <v>-700</v>
      </c>
      <c r="O111" s="19">
        <f>'datos semanales'!Z110</f>
        <v>-700</v>
      </c>
      <c r="P111" s="19">
        <f>'datos semanales'!AA110</f>
        <v>-700</v>
      </c>
      <c r="Q111" s="19">
        <f>'datos semanales'!AB110</f>
        <v>-700</v>
      </c>
      <c r="R111" s="19">
        <f>'datos semanales'!AC110</f>
        <v>-700</v>
      </c>
      <c r="S111" s="19">
        <f>'datos semanales'!AD110</f>
        <v>0</v>
      </c>
      <c r="T111" s="19">
        <f>'datos semanales'!AE110</f>
        <v>0</v>
      </c>
      <c r="U111" s="19">
        <f>'datos semanales'!AF110</f>
        <v>0</v>
      </c>
      <c r="V111" s="19">
        <f>'datos semanales'!AG110</f>
        <v>0</v>
      </c>
      <c r="W111" s="19">
        <f>'datos semanales'!AH110</f>
        <v>-1093.75</v>
      </c>
      <c r="X111" s="19">
        <f>'datos semanales'!AI110</f>
        <v>-1093.75</v>
      </c>
      <c r="Y111" s="19">
        <f>'datos semanales'!AJ110</f>
        <v>-1093.75</v>
      </c>
      <c r="Z111" s="19">
        <f>'datos semanales'!AK110</f>
        <v>-1093.75</v>
      </c>
      <c r="AA111" s="19">
        <f>'datos semanales'!AL110</f>
        <v>-145.83000000000001</v>
      </c>
      <c r="AB111" s="19">
        <f>'datos semanales'!AM110</f>
        <v>-145.83000000000001</v>
      </c>
      <c r="AC111" s="19">
        <f>'datos semanales'!AN110</f>
        <v>-145.83000000000001</v>
      </c>
      <c r="AD111" s="19">
        <f>'datos semanales'!AO110</f>
        <v>-145.83000000000001</v>
      </c>
      <c r="AE111" s="19">
        <f>'datos semanales'!AP110</f>
        <v>-145.83000000000001</v>
      </c>
      <c r="AF111" s="19">
        <f>'datos semanales'!AQ110</f>
        <v>-145.83000000000001</v>
      </c>
    </row>
    <row r="112" spans="1:32" outlineLevel="1">
      <c r="A112" s="5" t="str">
        <f>'datos semanales'!F111</f>
        <v>ACTIVO FIJO AVES EN PIE</v>
      </c>
      <c r="B112" s="19">
        <f>'datos semanales'!M111</f>
        <v>0</v>
      </c>
      <c r="C112" s="19">
        <f>'datos semanales'!N111</f>
        <v>0</v>
      </c>
      <c r="D112" s="19">
        <f>'datos semanales'!O111</f>
        <v>0</v>
      </c>
      <c r="E112" s="19">
        <f>'datos semanales'!P111</f>
        <v>0</v>
      </c>
      <c r="F112" s="19">
        <f>'datos semanales'!Q111</f>
        <v>0</v>
      </c>
      <c r="G112" s="19">
        <f>'datos semanales'!R111</f>
        <v>0</v>
      </c>
      <c r="H112" s="19">
        <f>'datos semanales'!S111</f>
        <v>0</v>
      </c>
      <c r="I112" s="19">
        <f>'datos semanales'!T111</f>
        <v>0</v>
      </c>
      <c r="J112" s="19">
        <f>'datos semanales'!U111</f>
        <v>0</v>
      </c>
      <c r="K112" s="19">
        <f>'datos semanales'!V111</f>
        <v>0</v>
      </c>
      <c r="L112" s="19">
        <f>'datos semanales'!W111</f>
        <v>0</v>
      </c>
      <c r="M112" s="19">
        <f>'datos semanales'!X111</f>
        <v>0</v>
      </c>
      <c r="N112" s="19">
        <f>'datos semanales'!Y111</f>
        <v>0</v>
      </c>
      <c r="O112" s="19">
        <f>'datos semanales'!Z111</f>
        <v>0</v>
      </c>
      <c r="P112" s="19">
        <f>'datos semanales'!AA111</f>
        <v>0</v>
      </c>
      <c r="Q112" s="19">
        <f>'datos semanales'!AB111</f>
        <v>0</v>
      </c>
      <c r="R112" s="19">
        <f>'datos semanales'!AC111</f>
        <v>0</v>
      </c>
      <c r="S112" s="19">
        <f>'datos semanales'!AD111</f>
        <v>0</v>
      </c>
      <c r="T112" s="19">
        <f>'datos semanales'!AE111</f>
        <v>0</v>
      </c>
      <c r="U112" s="19">
        <f>'datos semanales'!AF111</f>
        <v>0</v>
      </c>
      <c r="V112" s="19">
        <f>'datos semanales'!AG111</f>
        <v>0</v>
      </c>
      <c r="W112" s="19">
        <f>'datos semanales'!AH111</f>
        <v>0</v>
      </c>
      <c r="X112" s="19">
        <f>'datos semanales'!AI111</f>
        <v>0</v>
      </c>
      <c r="Y112" s="19">
        <f>'datos semanales'!AJ111</f>
        <v>0</v>
      </c>
      <c r="Z112" s="19">
        <f>'datos semanales'!AK111</f>
        <v>0</v>
      </c>
      <c r="AA112" s="19">
        <f>'datos semanales'!AL111</f>
        <v>0</v>
      </c>
      <c r="AB112" s="19">
        <f>'datos semanales'!AM111</f>
        <v>0</v>
      </c>
      <c r="AC112" s="19">
        <f>'datos semanales'!AN111</f>
        <v>0</v>
      </c>
      <c r="AD112" s="19">
        <f>'datos semanales'!AO111</f>
        <v>0</v>
      </c>
      <c r="AE112" s="19">
        <f>'datos semanales'!AP111</f>
        <v>0</v>
      </c>
      <c r="AF112" s="19">
        <f>'datos semanales'!AQ111</f>
        <v>0</v>
      </c>
    </row>
    <row r="113" spans="1:32" outlineLevel="1">
      <c r="A113" s="5" t="str">
        <f>'datos semanales'!F112</f>
        <v>ACTIVO FIJO AVES DE POSTURA</v>
      </c>
      <c r="B113" s="19">
        <f>'datos semanales'!M112</f>
        <v>0</v>
      </c>
      <c r="C113" s="19">
        <f>'datos semanales'!N112</f>
        <v>0</v>
      </c>
      <c r="D113" s="19">
        <f>'datos semanales'!O112</f>
        <v>0</v>
      </c>
      <c r="E113" s="19">
        <f>'datos semanales'!P112</f>
        <v>-3528.2</v>
      </c>
      <c r="F113" s="19">
        <f>'datos semanales'!Q112</f>
        <v>-27875</v>
      </c>
      <c r="G113" s="19">
        <f>'datos semanales'!R112</f>
        <v>-27875</v>
      </c>
      <c r="H113" s="19">
        <f>'datos semanales'!S112</f>
        <v>-27875</v>
      </c>
      <c r="I113" s="19">
        <f>'datos semanales'!T112</f>
        <v>-27875</v>
      </c>
      <c r="J113" s="19">
        <f>'datos semanales'!U112</f>
        <v>-28559.75</v>
      </c>
      <c r="K113" s="19">
        <f>'datos semanales'!V112</f>
        <v>-28559.75</v>
      </c>
      <c r="L113" s="19">
        <f>'datos semanales'!W112</f>
        <v>-28559.75</v>
      </c>
      <c r="M113" s="19">
        <f>'datos semanales'!X112</f>
        <v>-28559.75</v>
      </c>
      <c r="N113" s="19">
        <f>'datos semanales'!Y112</f>
        <v>-7020.2</v>
      </c>
      <c r="O113" s="19">
        <f>'datos semanales'!Z112</f>
        <v>-7020.2</v>
      </c>
      <c r="P113" s="19">
        <f>'datos semanales'!AA112</f>
        <v>-7020.2</v>
      </c>
      <c r="Q113" s="19">
        <f>'datos semanales'!AB112</f>
        <v>-7020.2</v>
      </c>
      <c r="R113" s="19">
        <f>'datos semanales'!AC112</f>
        <v>-7020.2</v>
      </c>
      <c r="S113" s="19">
        <f>'datos semanales'!AD112</f>
        <v>-25397.5</v>
      </c>
      <c r="T113" s="19">
        <f>'datos semanales'!AE112</f>
        <v>-25397.5</v>
      </c>
      <c r="U113" s="19">
        <f>'datos semanales'!AF112</f>
        <v>-25397.5</v>
      </c>
      <c r="V113" s="19">
        <f>'datos semanales'!AG112</f>
        <v>-25397.5</v>
      </c>
      <c r="W113" s="19">
        <f>'datos semanales'!AH112</f>
        <v>-26080.5</v>
      </c>
      <c r="X113" s="19">
        <f>'datos semanales'!AI112</f>
        <v>-26080.5</v>
      </c>
      <c r="Y113" s="19">
        <f>'datos semanales'!AJ112</f>
        <v>-26080.5</v>
      </c>
      <c r="Z113" s="19">
        <f>'datos semanales'!AK112</f>
        <v>-26080.5</v>
      </c>
      <c r="AA113" s="19">
        <f>'datos semanales'!AL112</f>
        <v>-6452.17</v>
      </c>
      <c r="AB113" s="19">
        <f>'datos semanales'!AM112</f>
        <v>-6452.17</v>
      </c>
      <c r="AC113" s="19">
        <f>'datos semanales'!AN112</f>
        <v>-6452.17</v>
      </c>
      <c r="AD113" s="19">
        <f>'datos semanales'!AO112</f>
        <v>-6452.17</v>
      </c>
      <c r="AE113" s="19">
        <f>'datos semanales'!AP112</f>
        <v>-6452.17</v>
      </c>
      <c r="AF113" s="19">
        <f>'datos semanales'!AQ112</f>
        <v>-6452.17</v>
      </c>
    </row>
    <row r="114" spans="1:32" outlineLevel="1">
      <c r="A114" s="5" t="str">
        <f>'datos semanales'!F113</f>
        <v>ACTIVO FIJO AVES PROCESADAS</v>
      </c>
      <c r="B114" s="19">
        <f>'datos semanales'!M113</f>
        <v>0</v>
      </c>
      <c r="C114" s="19">
        <f>'datos semanales'!N113</f>
        <v>0</v>
      </c>
      <c r="D114" s="19">
        <f>'datos semanales'!O113</f>
        <v>0</v>
      </c>
      <c r="E114" s="19">
        <f>'datos semanales'!P113</f>
        <v>-413159.49</v>
      </c>
      <c r="F114" s="19">
        <f>'datos semanales'!Q113</f>
        <v>-212542.5</v>
      </c>
      <c r="G114" s="19">
        <f>'datos semanales'!R113</f>
        <v>-212542.5</v>
      </c>
      <c r="H114" s="19">
        <f>'datos semanales'!S113</f>
        <v>-212542.5</v>
      </c>
      <c r="I114" s="19">
        <f>'datos semanales'!T113</f>
        <v>-212542.5</v>
      </c>
      <c r="J114" s="19">
        <f>'datos semanales'!U113</f>
        <v>-561736.5</v>
      </c>
      <c r="K114" s="19">
        <f>'datos semanales'!V113</f>
        <v>-561736.5</v>
      </c>
      <c r="L114" s="19">
        <f>'datos semanales'!W113</f>
        <v>-561736.5</v>
      </c>
      <c r="M114" s="19">
        <f>'datos semanales'!X113</f>
        <v>-561736.5</v>
      </c>
      <c r="N114" s="19">
        <f>'datos semanales'!Y113</f>
        <v>-758316.6</v>
      </c>
      <c r="O114" s="19">
        <f>'datos semanales'!Z113</f>
        <v>-758316.6</v>
      </c>
      <c r="P114" s="19">
        <f>'datos semanales'!AA113</f>
        <v>-758316.6</v>
      </c>
      <c r="Q114" s="19">
        <f>'datos semanales'!AB113</f>
        <v>-758316.6</v>
      </c>
      <c r="R114" s="19">
        <f>'datos semanales'!AC113</f>
        <v>-758316.6</v>
      </c>
      <c r="S114" s="19">
        <f>'datos semanales'!AD113</f>
        <v>-1808351.5</v>
      </c>
      <c r="T114" s="19">
        <f>'datos semanales'!AE113</f>
        <v>-1808351.5</v>
      </c>
      <c r="U114" s="19">
        <f>'datos semanales'!AF113</f>
        <v>-1808351.5</v>
      </c>
      <c r="V114" s="19">
        <f>'datos semanales'!AG113</f>
        <v>-1808351.5</v>
      </c>
      <c r="W114" s="19">
        <f>'datos semanales'!AH113</f>
        <v>-1782977.25</v>
      </c>
      <c r="X114" s="19">
        <f>'datos semanales'!AI113</f>
        <v>-1782977.25</v>
      </c>
      <c r="Y114" s="19">
        <f>'datos semanales'!AJ113</f>
        <v>-1782977.25</v>
      </c>
      <c r="Z114" s="19">
        <f>'datos semanales'!AK113</f>
        <v>-1782977.25</v>
      </c>
      <c r="AA114" s="19">
        <f>'datos semanales'!AL113</f>
        <v>-1487516.83</v>
      </c>
      <c r="AB114" s="19">
        <f>'datos semanales'!AM113</f>
        <v>-1487516.83</v>
      </c>
      <c r="AC114" s="19">
        <f>'datos semanales'!AN113</f>
        <v>-1487516.83</v>
      </c>
      <c r="AD114" s="19">
        <f>'datos semanales'!AO113</f>
        <v>-1487516.83</v>
      </c>
      <c r="AE114" s="19">
        <f>'datos semanales'!AP113</f>
        <v>-1487516.83</v>
      </c>
      <c r="AF114" s="19">
        <f>'datos semanales'!AQ113</f>
        <v>-1487516.83</v>
      </c>
    </row>
    <row r="115" spans="1:32" outlineLevel="1">
      <c r="A115" s="5" t="str">
        <f>'datos semanales'!F114</f>
        <v>ACTIVO FIJO AVES REPRODUCCION</v>
      </c>
      <c r="B115" s="19">
        <f>'datos semanales'!M114</f>
        <v>0</v>
      </c>
      <c r="C115" s="19">
        <f>'datos semanales'!N114</f>
        <v>0</v>
      </c>
      <c r="D115" s="19">
        <f>'datos semanales'!O114</f>
        <v>0</v>
      </c>
      <c r="E115" s="19">
        <f>'datos semanales'!P114</f>
        <v>0</v>
      </c>
      <c r="F115" s="19">
        <f>'datos semanales'!Q114</f>
        <v>0</v>
      </c>
      <c r="G115" s="19">
        <f>'datos semanales'!R114</f>
        <v>0</v>
      </c>
      <c r="H115" s="19">
        <f>'datos semanales'!S114</f>
        <v>0</v>
      </c>
      <c r="I115" s="19">
        <f>'datos semanales'!T114</f>
        <v>0</v>
      </c>
      <c r="J115" s="19">
        <f>'datos semanales'!U114</f>
        <v>0</v>
      </c>
      <c r="K115" s="19">
        <f>'datos semanales'!V114</f>
        <v>0</v>
      </c>
      <c r="L115" s="19">
        <f>'datos semanales'!W114</f>
        <v>0</v>
      </c>
      <c r="M115" s="19">
        <f>'datos semanales'!X114</f>
        <v>0</v>
      </c>
      <c r="N115" s="19">
        <f>'datos semanales'!Y114</f>
        <v>0</v>
      </c>
      <c r="O115" s="19">
        <f>'datos semanales'!Z114</f>
        <v>0</v>
      </c>
      <c r="P115" s="19">
        <f>'datos semanales'!AA114</f>
        <v>0</v>
      </c>
      <c r="Q115" s="19">
        <f>'datos semanales'!AB114</f>
        <v>0</v>
      </c>
      <c r="R115" s="19">
        <f>'datos semanales'!AC114</f>
        <v>0</v>
      </c>
      <c r="S115" s="19">
        <f>'datos semanales'!AD114</f>
        <v>0</v>
      </c>
      <c r="T115" s="19">
        <f>'datos semanales'!AE114</f>
        <v>0</v>
      </c>
      <c r="U115" s="19">
        <f>'datos semanales'!AF114</f>
        <v>0</v>
      </c>
      <c r="V115" s="19">
        <f>'datos semanales'!AG114</f>
        <v>0</v>
      </c>
      <c r="W115" s="19">
        <f>'datos semanales'!AH114</f>
        <v>0</v>
      </c>
      <c r="X115" s="19">
        <f>'datos semanales'!AI114</f>
        <v>0</v>
      </c>
      <c r="Y115" s="19">
        <f>'datos semanales'!AJ114</f>
        <v>0</v>
      </c>
      <c r="Z115" s="19">
        <f>'datos semanales'!AK114</f>
        <v>0</v>
      </c>
      <c r="AA115" s="19">
        <f>'datos semanales'!AL114</f>
        <v>0</v>
      </c>
      <c r="AB115" s="19">
        <f>'datos semanales'!AM114</f>
        <v>0</v>
      </c>
      <c r="AC115" s="19">
        <f>'datos semanales'!AN114</f>
        <v>0</v>
      </c>
      <c r="AD115" s="19">
        <f>'datos semanales'!AO114</f>
        <v>0</v>
      </c>
      <c r="AE115" s="19">
        <f>'datos semanales'!AP114</f>
        <v>0</v>
      </c>
      <c r="AF115" s="19">
        <f>'datos semanales'!AQ114</f>
        <v>0</v>
      </c>
    </row>
    <row r="116" spans="1:32" outlineLevel="1">
      <c r="A116" s="5" t="str">
        <f>'datos semanales'!F115</f>
        <v>ACTIVO FIJO BODEGAS AGRICOLAS</v>
      </c>
      <c r="B116" s="19">
        <f>'datos semanales'!M115</f>
        <v>0</v>
      </c>
      <c r="C116" s="19">
        <f>'datos semanales'!N115</f>
        <v>0</v>
      </c>
      <c r="D116" s="19">
        <f>'datos semanales'!O115</f>
        <v>0</v>
      </c>
      <c r="E116" s="19">
        <f>'datos semanales'!P115</f>
        <v>0</v>
      </c>
      <c r="F116" s="19">
        <f>'datos semanales'!Q115</f>
        <v>0</v>
      </c>
      <c r="G116" s="19">
        <f>'datos semanales'!R115</f>
        <v>0</v>
      </c>
      <c r="H116" s="19">
        <f>'datos semanales'!S115</f>
        <v>0</v>
      </c>
      <c r="I116" s="19">
        <f>'datos semanales'!T115</f>
        <v>0</v>
      </c>
      <c r="J116" s="19">
        <f>'datos semanales'!U115</f>
        <v>0</v>
      </c>
      <c r="K116" s="19">
        <f>'datos semanales'!V115</f>
        <v>0</v>
      </c>
      <c r="L116" s="19">
        <f>'datos semanales'!W115</f>
        <v>0</v>
      </c>
      <c r="M116" s="19">
        <f>'datos semanales'!X115</f>
        <v>0</v>
      </c>
      <c r="N116" s="19">
        <f>'datos semanales'!Y115</f>
        <v>0</v>
      </c>
      <c r="O116" s="19">
        <f>'datos semanales'!Z115</f>
        <v>0</v>
      </c>
      <c r="P116" s="19">
        <f>'datos semanales'!AA115</f>
        <v>0</v>
      </c>
      <c r="Q116" s="19">
        <f>'datos semanales'!AB115</f>
        <v>0</v>
      </c>
      <c r="R116" s="19">
        <f>'datos semanales'!AC115</f>
        <v>0</v>
      </c>
      <c r="S116" s="19">
        <f>'datos semanales'!AD115</f>
        <v>0</v>
      </c>
      <c r="T116" s="19">
        <f>'datos semanales'!AE115</f>
        <v>0</v>
      </c>
      <c r="U116" s="19">
        <f>'datos semanales'!AF115</f>
        <v>0</v>
      </c>
      <c r="V116" s="19">
        <f>'datos semanales'!AG115</f>
        <v>0</v>
      </c>
      <c r="W116" s="19">
        <f>'datos semanales'!AH115</f>
        <v>0</v>
      </c>
      <c r="X116" s="19">
        <f>'datos semanales'!AI115</f>
        <v>0</v>
      </c>
      <c r="Y116" s="19">
        <f>'datos semanales'!AJ115</f>
        <v>0</v>
      </c>
      <c r="Z116" s="19">
        <f>'datos semanales'!AK115</f>
        <v>0</v>
      </c>
      <c r="AA116" s="19">
        <f>'datos semanales'!AL115</f>
        <v>0</v>
      </c>
      <c r="AB116" s="19">
        <f>'datos semanales'!AM115</f>
        <v>0</v>
      </c>
      <c r="AC116" s="19">
        <f>'datos semanales'!AN115</f>
        <v>0</v>
      </c>
      <c r="AD116" s="19">
        <f>'datos semanales'!AO115</f>
        <v>0</v>
      </c>
      <c r="AE116" s="19">
        <f>'datos semanales'!AP115</f>
        <v>0</v>
      </c>
      <c r="AF116" s="19">
        <f>'datos semanales'!AQ115</f>
        <v>0</v>
      </c>
    </row>
    <row r="117" spans="1:32" outlineLevel="1">
      <c r="A117" s="5" t="str">
        <f>'datos semanales'!F116</f>
        <v>ACTIVO FIJO CERDOS PRE-CRIA</v>
      </c>
      <c r="B117" s="19">
        <f>'datos semanales'!M116</f>
        <v>0</v>
      </c>
      <c r="C117" s="19">
        <f>'datos semanales'!N116</f>
        <v>0</v>
      </c>
      <c r="D117" s="19">
        <f>'datos semanales'!O116</f>
        <v>0</v>
      </c>
      <c r="E117" s="19">
        <f>'datos semanales'!P116</f>
        <v>0</v>
      </c>
      <c r="F117" s="19">
        <f>'datos semanales'!Q116</f>
        <v>0</v>
      </c>
      <c r="G117" s="19">
        <f>'datos semanales'!R116</f>
        <v>0</v>
      </c>
      <c r="H117" s="19">
        <f>'datos semanales'!S116</f>
        <v>0</v>
      </c>
      <c r="I117" s="19">
        <f>'datos semanales'!T116</f>
        <v>0</v>
      </c>
      <c r="J117" s="19">
        <f>'datos semanales'!U116</f>
        <v>0</v>
      </c>
      <c r="K117" s="19">
        <f>'datos semanales'!V116</f>
        <v>0</v>
      </c>
      <c r="L117" s="19">
        <f>'datos semanales'!W116</f>
        <v>0</v>
      </c>
      <c r="M117" s="19">
        <f>'datos semanales'!X116</f>
        <v>0</v>
      </c>
      <c r="N117" s="19">
        <f>'datos semanales'!Y116</f>
        <v>0</v>
      </c>
      <c r="O117" s="19">
        <f>'datos semanales'!Z116</f>
        <v>0</v>
      </c>
      <c r="P117" s="19">
        <f>'datos semanales'!AA116</f>
        <v>0</v>
      </c>
      <c r="Q117" s="19">
        <f>'datos semanales'!AB116</f>
        <v>0</v>
      </c>
      <c r="R117" s="19">
        <f>'datos semanales'!AC116</f>
        <v>0</v>
      </c>
      <c r="S117" s="19">
        <f>'datos semanales'!AD116</f>
        <v>0</v>
      </c>
      <c r="T117" s="19">
        <f>'datos semanales'!AE116</f>
        <v>0</v>
      </c>
      <c r="U117" s="19">
        <f>'datos semanales'!AF116</f>
        <v>0</v>
      </c>
      <c r="V117" s="19">
        <f>'datos semanales'!AG116</f>
        <v>0</v>
      </c>
      <c r="W117" s="19">
        <f>'datos semanales'!AH116</f>
        <v>0</v>
      </c>
      <c r="X117" s="19">
        <f>'datos semanales'!AI116</f>
        <v>0</v>
      </c>
      <c r="Y117" s="19">
        <f>'datos semanales'!AJ116</f>
        <v>0</v>
      </c>
      <c r="Z117" s="19">
        <f>'datos semanales'!AK116</f>
        <v>0</v>
      </c>
      <c r="AA117" s="19">
        <f>'datos semanales'!AL116</f>
        <v>0</v>
      </c>
      <c r="AB117" s="19">
        <f>'datos semanales'!AM116</f>
        <v>0</v>
      </c>
      <c r="AC117" s="19">
        <f>'datos semanales'!AN116</f>
        <v>0</v>
      </c>
      <c r="AD117" s="19">
        <f>'datos semanales'!AO116</f>
        <v>0</v>
      </c>
      <c r="AE117" s="19">
        <f>'datos semanales'!AP116</f>
        <v>0</v>
      </c>
      <c r="AF117" s="19">
        <f>'datos semanales'!AQ116</f>
        <v>0</v>
      </c>
    </row>
    <row r="118" spans="1:32" outlineLevel="1">
      <c r="A118" s="5" t="str">
        <f>'datos semanales'!F117</f>
        <v>ACTIVO FIJO CERDOS ENGORDE</v>
      </c>
      <c r="B118" s="19">
        <f>'datos semanales'!M117</f>
        <v>0</v>
      </c>
      <c r="C118" s="19">
        <f>'datos semanales'!N117</f>
        <v>0</v>
      </c>
      <c r="D118" s="19">
        <f>'datos semanales'!O117</f>
        <v>0</v>
      </c>
      <c r="E118" s="19">
        <f>'datos semanales'!P117</f>
        <v>0</v>
      </c>
      <c r="F118" s="19">
        <f>'datos semanales'!Q117</f>
        <v>0</v>
      </c>
      <c r="G118" s="19">
        <f>'datos semanales'!R117</f>
        <v>0</v>
      </c>
      <c r="H118" s="19">
        <f>'datos semanales'!S117</f>
        <v>0</v>
      </c>
      <c r="I118" s="19">
        <f>'datos semanales'!T117</f>
        <v>0</v>
      </c>
      <c r="J118" s="19">
        <f>'datos semanales'!U117</f>
        <v>0</v>
      </c>
      <c r="K118" s="19">
        <f>'datos semanales'!V117</f>
        <v>0</v>
      </c>
      <c r="L118" s="19">
        <f>'datos semanales'!W117</f>
        <v>0</v>
      </c>
      <c r="M118" s="19">
        <f>'datos semanales'!X117</f>
        <v>0</v>
      </c>
      <c r="N118" s="19">
        <f>'datos semanales'!Y117</f>
        <v>0</v>
      </c>
      <c r="O118" s="19">
        <f>'datos semanales'!Z117</f>
        <v>0</v>
      </c>
      <c r="P118" s="19">
        <f>'datos semanales'!AA117</f>
        <v>0</v>
      </c>
      <c r="Q118" s="19">
        <f>'datos semanales'!AB117</f>
        <v>0</v>
      </c>
      <c r="R118" s="19">
        <f>'datos semanales'!AC117</f>
        <v>0</v>
      </c>
      <c r="S118" s="19">
        <f>'datos semanales'!AD117</f>
        <v>0</v>
      </c>
      <c r="T118" s="19">
        <f>'datos semanales'!AE117</f>
        <v>0</v>
      </c>
      <c r="U118" s="19">
        <f>'datos semanales'!AF117</f>
        <v>0</v>
      </c>
      <c r="V118" s="19">
        <f>'datos semanales'!AG117</f>
        <v>0</v>
      </c>
      <c r="W118" s="19">
        <f>'datos semanales'!AH117</f>
        <v>0</v>
      </c>
      <c r="X118" s="19">
        <f>'datos semanales'!AI117</f>
        <v>0</v>
      </c>
      <c r="Y118" s="19">
        <f>'datos semanales'!AJ117</f>
        <v>0</v>
      </c>
      <c r="Z118" s="19">
        <f>'datos semanales'!AK117</f>
        <v>0</v>
      </c>
      <c r="AA118" s="19">
        <f>'datos semanales'!AL117</f>
        <v>0</v>
      </c>
      <c r="AB118" s="19">
        <f>'datos semanales'!AM117</f>
        <v>0</v>
      </c>
      <c r="AC118" s="19">
        <f>'datos semanales'!AN117</f>
        <v>0</v>
      </c>
      <c r="AD118" s="19">
        <f>'datos semanales'!AO117</f>
        <v>0</v>
      </c>
      <c r="AE118" s="19">
        <f>'datos semanales'!AP117</f>
        <v>0</v>
      </c>
      <c r="AF118" s="19">
        <f>'datos semanales'!AQ117</f>
        <v>0</v>
      </c>
    </row>
    <row r="119" spans="1:32" outlineLevel="1">
      <c r="A119" s="5" t="str">
        <f>'datos semanales'!F118</f>
        <v>ACTIVO FIJO CERDOS PROCESADOS</v>
      </c>
      <c r="B119" s="19">
        <f>'datos semanales'!M118</f>
        <v>0</v>
      </c>
      <c r="C119" s="19">
        <f>'datos semanales'!N118</f>
        <v>0</v>
      </c>
      <c r="D119" s="19">
        <f>'datos semanales'!O118</f>
        <v>0</v>
      </c>
      <c r="E119" s="19">
        <f>'datos semanales'!P118</f>
        <v>-582042.31000000006</v>
      </c>
      <c r="F119" s="19">
        <f>'datos semanales'!Q118</f>
        <v>-662006.75</v>
      </c>
      <c r="G119" s="19">
        <f>'datos semanales'!R118</f>
        <v>-662006.75</v>
      </c>
      <c r="H119" s="19">
        <f>'datos semanales'!S118</f>
        <v>-662006.75</v>
      </c>
      <c r="I119" s="19">
        <f>'datos semanales'!T118</f>
        <v>-662006.75</v>
      </c>
      <c r="J119" s="19">
        <f>'datos semanales'!U118</f>
        <v>-662710</v>
      </c>
      <c r="K119" s="19">
        <f>'datos semanales'!V118</f>
        <v>-662710</v>
      </c>
      <c r="L119" s="19">
        <f>'datos semanales'!W118</f>
        <v>-662710</v>
      </c>
      <c r="M119" s="19">
        <f>'datos semanales'!X118</f>
        <v>-662710</v>
      </c>
      <c r="N119" s="19">
        <f>'datos semanales'!Y118</f>
        <v>-145096.4</v>
      </c>
      <c r="O119" s="19">
        <f>'datos semanales'!Z118</f>
        <v>-145096.4</v>
      </c>
      <c r="P119" s="19">
        <f>'datos semanales'!AA118</f>
        <v>-145096.4</v>
      </c>
      <c r="Q119" s="19">
        <f>'datos semanales'!AB118</f>
        <v>-145096.4</v>
      </c>
      <c r="R119" s="19">
        <f>'datos semanales'!AC118</f>
        <v>-145096.4</v>
      </c>
      <c r="S119" s="19">
        <f>'datos semanales'!AD118</f>
        <v>-155275.75</v>
      </c>
      <c r="T119" s="19">
        <f>'datos semanales'!AE118</f>
        <v>-155275.75</v>
      </c>
      <c r="U119" s="19">
        <f>'datos semanales'!AF118</f>
        <v>-155275.75</v>
      </c>
      <c r="V119" s="19">
        <f>'datos semanales'!AG118</f>
        <v>-155275.75</v>
      </c>
      <c r="W119" s="19">
        <f>'datos semanales'!AH118</f>
        <v>-174201</v>
      </c>
      <c r="X119" s="19">
        <f>'datos semanales'!AI118</f>
        <v>-174201</v>
      </c>
      <c r="Y119" s="19">
        <f>'datos semanales'!AJ118</f>
        <v>-174201</v>
      </c>
      <c r="Z119" s="19">
        <f>'datos semanales'!AK118</f>
        <v>-174201</v>
      </c>
      <c r="AA119" s="19">
        <f>'datos semanales'!AL118</f>
        <v>-129429.67</v>
      </c>
      <c r="AB119" s="19">
        <f>'datos semanales'!AM118</f>
        <v>-129429.67</v>
      </c>
      <c r="AC119" s="19">
        <f>'datos semanales'!AN118</f>
        <v>-129429.67</v>
      </c>
      <c r="AD119" s="19">
        <f>'datos semanales'!AO118</f>
        <v>-129429.67</v>
      </c>
      <c r="AE119" s="19">
        <f>'datos semanales'!AP118</f>
        <v>-129429.67</v>
      </c>
      <c r="AF119" s="19">
        <f>'datos semanales'!AQ118</f>
        <v>-129429.67</v>
      </c>
    </row>
    <row r="120" spans="1:32" outlineLevel="1">
      <c r="A120" s="5" t="str">
        <f>'datos semanales'!F119</f>
        <v>ACTIVO FIJO CERDOS DE REPROD.</v>
      </c>
      <c r="B120" s="19">
        <f>'datos semanales'!M119</f>
        <v>0</v>
      </c>
      <c r="C120" s="19">
        <f>'datos semanales'!N119</f>
        <v>0</v>
      </c>
      <c r="D120" s="19">
        <f>'datos semanales'!O119</f>
        <v>0</v>
      </c>
      <c r="E120" s="19">
        <f>'datos semanales'!P119</f>
        <v>0</v>
      </c>
      <c r="F120" s="19">
        <f>'datos semanales'!Q119</f>
        <v>0</v>
      </c>
      <c r="G120" s="19">
        <f>'datos semanales'!R119</f>
        <v>0</v>
      </c>
      <c r="H120" s="19">
        <f>'datos semanales'!S119</f>
        <v>0</v>
      </c>
      <c r="I120" s="19">
        <f>'datos semanales'!T119</f>
        <v>0</v>
      </c>
      <c r="J120" s="19">
        <f>'datos semanales'!U119</f>
        <v>0</v>
      </c>
      <c r="K120" s="19">
        <f>'datos semanales'!V119</f>
        <v>0</v>
      </c>
      <c r="L120" s="19">
        <f>'datos semanales'!W119</f>
        <v>0</v>
      </c>
      <c r="M120" s="19">
        <f>'datos semanales'!X119</f>
        <v>0</v>
      </c>
      <c r="N120" s="19">
        <f>'datos semanales'!Y119</f>
        <v>0</v>
      </c>
      <c r="O120" s="19">
        <f>'datos semanales'!Z119</f>
        <v>0</v>
      </c>
      <c r="P120" s="19">
        <f>'datos semanales'!AA119</f>
        <v>0</v>
      </c>
      <c r="Q120" s="19">
        <f>'datos semanales'!AB119</f>
        <v>0</v>
      </c>
      <c r="R120" s="19">
        <f>'datos semanales'!AC119</f>
        <v>0</v>
      </c>
      <c r="S120" s="19">
        <f>'datos semanales'!AD119</f>
        <v>0</v>
      </c>
      <c r="T120" s="19">
        <f>'datos semanales'!AE119</f>
        <v>0</v>
      </c>
      <c r="U120" s="19">
        <f>'datos semanales'!AF119</f>
        <v>0</v>
      </c>
      <c r="V120" s="19">
        <f>'datos semanales'!AG119</f>
        <v>0</v>
      </c>
      <c r="W120" s="19">
        <f>'datos semanales'!AH119</f>
        <v>0</v>
      </c>
      <c r="X120" s="19">
        <f>'datos semanales'!AI119</f>
        <v>0</v>
      </c>
      <c r="Y120" s="19">
        <f>'datos semanales'!AJ119</f>
        <v>0</v>
      </c>
      <c r="Z120" s="19">
        <f>'datos semanales'!AK119</f>
        <v>0</v>
      </c>
      <c r="AA120" s="19">
        <f>'datos semanales'!AL119</f>
        <v>0</v>
      </c>
      <c r="AB120" s="19">
        <f>'datos semanales'!AM119</f>
        <v>0</v>
      </c>
      <c r="AC120" s="19">
        <f>'datos semanales'!AN119</f>
        <v>0</v>
      </c>
      <c r="AD120" s="19">
        <f>'datos semanales'!AO119</f>
        <v>0</v>
      </c>
      <c r="AE120" s="19">
        <f>'datos semanales'!AP119</f>
        <v>0</v>
      </c>
      <c r="AF120" s="19">
        <f>'datos semanales'!AQ119</f>
        <v>0</v>
      </c>
    </row>
    <row r="121" spans="1:32" outlineLevel="1">
      <c r="A121" s="5" t="str">
        <f>'datos semanales'!F120</f>
        <v>ACTIVO FIJO CONSERVAS</v>
      </c>
      <c r="B121" s="19">
        <f>'datos semanales'!M120</f>
        <v>0</v>
      </c>
      <c r="C121" s="19">
        <f>'datos semanales'!N120</f>
        <v>0</v>
      </c>
      <c r="D121" s="19">
        <f>'datos semanales'!O120</f>
        <v>0</v>
      </c>
      <c r="E121" s="19">
        <f>'datos semanales'!P120</f>
        <v>-529.4</v>
      </c>
      <c r="F121" s="19">
        <f>'datos semanales'!Q120</f>
        <v>-661.75</v>
      </c>
      <c r="G121" s="19">
        <f>'datos semanales'!R120</f>
        <v>-661.75</v>
      </c>
      <c r="H121" s="19">
        <f>'datos semanales'!S120</f>
        <v>-661.75</v>
      </c>
      <c r="I121" s="19">
        <f>'datos semanales'!T120</f>
        <v>-661.75</v>
      </c>
      <c r="J121" s="19">
        <f>'datos semanales'!U120</f>
        <v>-88361.75</v>
      </c>
      <c r="K121" s="19">
        <f>'datos semanales'!V120</f>
        <v>-88361.75</v>
      </c>
      <c r="L121" s="19">
        <f>'datos semanales'!W120</f>
        <v>-88361.75</v>
      </c>
      <c r="M121" s="19">
        <f>'datos semanales'!X120</f>
        <v>-88361.75</v>
      </c>
      <c r="N121" s="19">
        <f>'datos semanales'!Y120</f>
        <v>-1138.4000000000001</v>
      </c>
      <c r="O121" s="19">
        <f>'datos semanales'!Z120</f>
        <v>-1138.4000000000001</v>
      </c>
      <c r="P121" s="19">
        <f>'datos semanales'!AA120</f>
        <v>-1138.4000000000001</v>
      </c>
      <c r="Q121" s="19">
        <f>'datos semanales'!AB120</f>
        <v>-1138.4000000000001</v>
      </c>
      <c r="R121" s="19">
        <f>'datos semanales'!AC120</f>
        <v>-1138.4000000000001</v>
      </c>
      <c r="S121" s="19">
        <f>'datos semanales'!AD120</f>
        <v>-110286.75</v>
      </c>
      <c r="T121" s="19">
        <f>'datos semanales'!AE120</f>
        <v>-110286.75</v>
      </c>
      <c r="U121" s="19">
        <f>'datos semanales'!AF120</f>
        <v>-110286.75</v>
      </c>
      <c r="V121" s="19">
        <f>'datos semanales'!AG120</f>
        <v>-110286.75</v>
      </c>
      <c r="W121" s="19">
        <f>'datos semanales'!AH120</f>
        <v>-1613.25</v>
      </c>
      <c r="X121" s="19">
        <f>'datos semanales'!AI120</f>
        <v>-1613.25</v>
      </c>
      <c r="Y121" s="19">
        <f>'datos semanales'!AJ120</f>
        <v>-1613.25</v>
      </c>
      <c r="Z121" s="19">
        <f>'datos semanales'!AK120</f>
        <v>-1613.25</v>
      </c>
      <c r="AA121" s="19">
        <f>'datos semanales'!AL120</f>
        <v>-15184.67</v>
      </c>
      <c r="AB121" s="19">
        <f>'datos semanales'!AM120</f>
        <v>-15184.67</v>
      </c>
      <c r="AC121" s="19">
        <f>'datos semanales'!AN120</f>
        <v>-15184.67</v>
      </c>
      <c r="AD121" s="19">
        <f>'datos semanales'!AO120</f>
        <v>-15184.67</v>
      </c>
      <c r="AE121" s="19">
        <f>'datos semanales'!AP120</f>
        <v>-15184.67</v>
      </c>
      <c r="AF121" s="19">
        <f>'datos semanales'!AQ120</f>
        <v>-15184.67</v>
      </c>
    </row>
    <row r="122" spans="1:32" outlineLevel="1">
      <c r="A122" s="5" t="str">
        <f>'datos semanales'!F121</f>
        <v>ACTIVO FIJO ENACA</v>
      </c>
      <c r="B122" s="19">
        <f>'datos semanales'!M121</f>
        <v>0</v>
      </c>
      <c r="C122" s="19">
        <f>'datos semanales'!N121</f>
        <v>0</v>
      </c>
      <c r="D122" s="19">
        <f>'datos semanales'!O121</f>
        <v>0</v>
      </c>
      <c r="E122" s="19">
        <f>'datos semanales'!P121</f>
        <v>0</v>
      </c>
      <c r="F122" s="19">
        <f>'datos semanales'!Q121</f>
        <v>0</v>
      </c>
      <c r="G122" s="19">
        <f>'datos semanales'!R121</f>
        <v>0</v>
      </c>
      <c r="H122" s="19">
        <f>'datos semanales'!S121</f>
        <v>0</v>
      </c>
      <c r="I122" s="19">
        <f>'datos semanales'!T121</f>
        <v>0</v>
      </c>
      <c r="J122" s="19">
        <f>'datos semanales'!U121</f>
        <v>0</v>
      </c>
      <c r="K122" s="19">
        <f>'datos semanales'!V121</f>
        <v>0</v>
      </c>
      <c r="L122" s="19">
        <f>'datos semanales'!W121</f>
        <v>0</v>
      </c>
      <c r="M122" s="19">
        <f>'datos semanales'!X121</f>
        <v>0</v>
      </c>
      <c r="N122" s="19">
        <f>'datos semanales'!Y121</f>
        <v>0</v>
      </c>
      <c r="O122" s="19">
        <f>'datos semanales'!Z121</f>
        <v>0</v>
      </c>
      <c r="P122" s="19">
        <f>'datos semanales'!AA121</f>
        <v>0</v>
      </c>
      <c r="Q122" s="19">
        <f>'datos semanales'!AB121</f>
        <v>0</v>
      </c>
      <c r="R122" s="19">
        <f>'datos semanales'!AC121</f>
        <v>0</v>
      </c>
      <c r="S122" s="19">
        <f>'datos semanales'!AD121</f>
        <v>0</v>
      </c>
      <c r="T122" s="19">
        <f>'datos semanales'!AE121</f>
        <v>0</v>
      </c>
      <c r="U122" s="19">
        <f>'datos semanales'!AF121</f>
        <v>0</v>
      </c>
      <c r="V122" s="19">
        <f>'datos semanales'!AG121</f>
        <v>0</v>
      </c>
      <c r="W122" s="19">
        <f>'datos semanales'!AH121</f>
        <v>0</v>
      </c>
      <c r="X122" s="19">
        <f>'datos semanales'!AI121</f>
        <v>0</v>
      </c>
      <c r="Y122" s="19">
        <f>'datos semanales'!AJ121</f>
        <v>0</v>
      </c>
      <c r="Z122" s="19">
        <f>'datos semanales'!AK121</f>
        <v>0</v>
      </c>
      <c r="AA122" s="19">
        <f>'datos semanales'!AL121</f>
        <v>0</v>
      </c>
      <c r="AB122" s="19">
        <f>'datos semanales'!AM121</f>
        <v>0</v>
      </c>
      <c r="AC122" s="19">
        <f>'datos semanales'!AN121</f>
        <v>0</v>
      </c>
      <c r="AD122" s="19">
        <f>'datos semanales'!AO121</f>
        <v>0</v>
      </c>
      <c r="AE122" s="19">
        <f>'datos semanales'!AP121</f>
        <v>0</v>
      </c>
      <c r="AF122" s="19">
        <f>'datos semanales'!AQ121</f>
        <v>0</v>
      </c>
    </row>
    <row r="123" spans="1:32" outlineLevel="1">
      <c r="A123" s="5" t="str">
        <f>'datos semanales'!F122</f>
        <v>ACTIVO FIJO GANADO PRE-RECRIA</v>
      </c>
      <c r="B123" s="19">
        <f>'datos semanales'!M122</f>
        <v>0</v>
      </c>
      <c r="C123" s="19">
        <f>'datos semanales'!N122</f>
        <v>0</v>
      </c>
      <c r="D123" s="19">
        <f>'datos semanales'!O122</f>
        <v>0</v>
      </c>
      <c r="E123" s="19">
        <f>'datos semanales'!P122</f>
        <v>0</v>
      </c>
      <c r="F123" s="19">
        <f>'datos semanales'!Q122</f>
        <v>0</v>
      </c>
      <c r="G123" s="19">
        <f>'datos semanales'!R122</f>
        <v>0</v>
      </c>
      <c r="H123" s="19">
        <f>'datos semanales'!S122</f>
        <v>0</v>
      </c>
      <c r="I123" s="19">
        <f>'datos semanales'!T122</f>
        <v>0</v>
      </c>
      <c r="J123" s="19">
        <f>'datos semanales'!U122</f>
        <v>0</v>
      </c>
      <c r="K123" s="19">
        <f>'datos semanales'!V122</f>
        <v>0</v>
      </c>
      <c r="L123" s="19">
        <f>'datos semanales'!W122</f>
        <v>0</v>
      </c>
      <c r="M123" s="19">
        <f>'datos semanales'!X122</f>
        <v>0</v>
      </c>
      <c r="N123" s="19">
        <f>'datos semanales'!Y122</f>
        <v>0</v>
      </c>
      <c r="O123" s="19">
        <f>'datos semanales'!Z122</f>
        <v>0</v>
      </c>
      <c r="P123" s="19">
        <f>'datos semanales'!AA122</f>
        <v>0</v>
      </c>
      <c r="Q123" s="19">
        <f>'datos semanales'!AB122</f>
        <v>0</v>
      </c>
      <c r="R123" s="19">
        <f>'datos semanales'!AC122</f>
        <v>0</v>
      </c>
      <c r="S123" s="19">
        <f>'datos semanales'!AD122</f>
        <v>0</v>
      </c>
      <c r="T123" s="19">
        <f>'datos semanales'!AE122</f>
        <v>0</v>
      </c>
      <c r="U123" s="19">
        <f>'datos semanales'!AF122</f>
        <v>0</v>
      </c>
      <c r="V123" s="19">
        <f>'datos semanales'!AG122</f>
        <v>0</v>
      </c>
      <c r="W123" s="19">
        <f>'datos semanales'!AH122</f>
        <v>0</v>
      </c>
      <c r="X123" s="19">
        <f>'datos semanales'!AI122</f>
        <v>0</v>
      </c>
      <c r="Y123" s="19">
        <f>'datos semanales'!AJ122</f>
        <v>0</v>
      </c>
      <c r="Z123" s="19">
        <f>'datos semanales'!AK122</f>
        <v>0</v>
      </c>
      <c r="AA123" s="19">
        <f>'datos semanales'!AL122</f>
        <v>0</v>
      </c>
      <c r="AB123" s="19">
        <f>'datos semanales'!AM122</f>
        <v>0</v>
      </c>
      <c r="AC123" s="19">
        <f>'datos semanales'!AN122</f>
        <v>0</v>
      </c>
      <c r="AD123" s="19">
        <f>'datos semanales'!AO122</f>
        <v>0</v>
      </c>
      <c r="AE123" s="19">
        <f>'datos semanales'!AP122</f>
        <v>0</v>
      </c>
      <c r="AF123" s="19">
        <f>'datos semanales'!AQ122</f>
        <v>0</v>
      </c>
    </row>
    <row r="124" spans="1:32" outlineLevel="1">
      <c r="A124" s="5" t="str">
        <f>'datos semanales'!F123</f>
        <v>ACTIVO FIJO GANADO DE ENG.</v>
      </c>
      <c r="B124" s="19">
        <f>'datos semanales'!M123</f>
        <v>0</v>
      </c>
      <c r="C124" s="19">
        <f>'datos semanales'!N123</f>
        <v>0</v>
      </c>
      <c r="D124" s="19">
        <f>'datos semanales'!O123</f>
        <v>0</v>
      </c>
      <c r="E124" s="19">
        <f>'datos semanales'!P123</f>
        <v>0</v>
      </c>
      <c r="F124" s="19">
        <f>'datos semanales'!Q123</f>
        <v>0</v>
      </c>
      <c r="G124" s="19">
        <f>'datos semanales'!R123</f>
        <v>0</v>
      </c>
      <c r="H124" s="19">
        <f>'datos semanales'!S123</f>
        <v>0</v>
      </c>
      <c r="I124" s="19">
        <f>'datos semanales'!T123</f>
        <v>0</v>
      </c>
      <c r="J124" s="19">
        <f>'datos semanales'!U123</f>
        <v>0</v>
      </c>
      <c r="K124" s="19">
        <f>'datos semanales'!V123</f>
        <v>0</v>
      </c>
      <c r="L124" s="19">
        <f>'datos semanales'!W123</f>
        <v>0</v>
      </c>
      <c r="M124" s="19">
        <f>'datos semanales'!X123</f>
        <v>0</v>
      </c>
      <c r="N124" s="19">
        <f>'datos semanales'!Y123</f>
        <v>0</v>
      </c>
      <c r="O124" s="19">
        <f>'datos semanales'!Z123</f>
        <v>0</v>
      </c>
      <c r="P124" s="19">
        <f>'datos semanales'!AA123</f>
        <v>0</v>
      </c>
      <c r="Q124" s="19">
        <f>'datos semanales'!AB123</f>
        <v>0</v>
      </c>
      <c r="R124" s="19">
        <f>'datos semanales'!AC123</f>
        <v>0</v>
      </c>
      <c r="S124" s="19">
        <f>'datos semanales'!AD123</f>
        <v>0</v>
      </c>
      <c r="T124" s="19">
        <f>'datos semanales'!AE123</f>
        <v>0</v>
      </c>
      <c r="U124" s="19">
        <f>'datos semanales'!AF123</f>
        <v>0</v>
      </c>
      <c r="V124" s="19">
        <f>'datos semanales'!AG123</f>
        <v>0</v>
      </c>
      <c r="W124" s="19">
        <f>'datos semanales'!AH123</f>
        <v>0</v>
      </c>
      <c r="X124" s="19">
        <f>'datos semanales'!AI123</f>
        <v>0</v>
      </c>
      <c r="Y124" s="19">
        <f>'datos semanales'!AJ123</f>
        <v>0</v>
      </c>
      <c r="Z124" s="19">
        <f>'datos semanales'!AK123</f>
        <v>0</v>
      </c>
      <c r="AA124" s="19">
        <f>'datos semanales'!AL123</f>
        <v>0</v>
      </c>
      <c r="AB124" s="19">
        <f>'datos semanales'!AM123</f>
        <v>0</v>
      </c>
      <c r="AC124" s="19">
        <f>'datos semanales'!AN123</f>
        <v>0</v>
      </c>
      <c r="AD124" s="19">
        <f>'datos semanales'!AO123</f>
        <v>0</v>
      </c>
      <c r="AE124" s="19">
        <f>'datos semanales'!AP123</f>
        <v>0</v>
      </c>
      <c r="AF124" s="19">
        <f>'datos semanales'!AQ123</f>
        <v>0</v>
      </c>
    </row>
    <row r="125" spans="1:32" outlineLevel="1">
      <c r="A125" s="5" t="str">
        <f>'datos semanales'!F124</f>
        <v>ACTIVO FIJO GANADO PROCESADA</v>
      </c>
      <c r="B125" s="19">
        <f>'datos semanales'!M124</f>
        <v>0</v>
      </c>
      <c r="C125" s="19">
        <f>'datos semanales'!N124</f>
        <v>0</v>
      </c>
      <c r="D125" s="19">
        <f>'datos semanales'!O124</f>
        <v>0</v>
      </c>
      <c r="E125" s="19">
        <f>'datos semanales'!P124</f>
        <v>0</v>
      </c>
      <c r="F125" s="19">
        <f>'datos semanales'!Q124</f>
        <v>0</v>
      </c>
      <c r="G125" s="19">
        <f>'datos semanales'!R124</f>
        <v>0</v>
      </c>
      <c r="H125" s="19">
        <f>'datos semanales'!S124</f>
        <v>0</v>
      </c>
      <c r="I125" s="19">
        <f>'datos semanales'!T124</f>
        <v>0</v>
      </c>
      <c r="J125" s="19">
        <f>'datos semanales'!U124</f>
        <v>0</v>
      </c>
      <c r="K125" s="19">
        <f>'datos semanales'!V124</f>
        <v>0</v>
      </c>
      <c r="L125" s="19">
        <f>'datos semanales'!W124</f>
        <v>0</v>
      </c>
      <c r="M125" s="19">
        <f>'datos semanales'!X124</f>
        <v>0</v>
      </c>
      <c r="N125" s="19">
        <f>'datos semanales'!Y124</f>
        <v>0</v>
      </c>
      <c r="O125" s="19">
        <f>'datos semanales'!Z124</f>
        <v>0</v>
      </c>
      <c r="P125" s="19">
        <f>'datos semanales'!AA124</f>
        <v>0</v>
      </c>
      <c r="Q125" s="19">
        <f>'datos semanales'!AB124</f>
        <v>0</v>
      </c>
      <c r="R125" s="19">
        <f>'datos semanales'!AC124</f>
        <v>0</v>
      </c>
      <c r="S125" s="19">
        <f>'datos semanales'!AD124</f>
        <v>0</v>
      </c>
      <c r="T125" s="19">
        <f>'datos semanales'!AE124</f>
        <v>0</v>
      </c>
      <c r="U125" s="19">
        <f>'datos semanales'!AF124</f>
        <v>0</v>
      </c>
      <c r="V125" s="19">
        <f>'datos semanales'!AG124</f>
        <v>0</v>
      </c>
      <c r="W125" s="19">
        <f>'datos semanales'!AH124</f>
        <v>0</v>
      </c>
      <c r="X125" s="19">
        <f>'datos semanales'!AI124</f>
        <v>0</v>
      </c>
      <c r="Y125" s="19">
        <f>'datos semanales'!AJ124</f>
        <v>0</v>
      </c>
      <c r="Z125" s="19">
        <f>'datos semanales'!AK124</f>
        <v>0</v>
      </c>
      <c r="AA125" s="19">
        <f>'datos semanales'!AL124</f>
        <v>0</v>
      </c>
      <c r="AB125" s="19">
        <f>'datos semanales'!AM124</f>
        <v>0</v>
      </c>
      <c r="AC125" s="19">
        <f>'datos semanales'!AN124</f>
        <v>0</v>
      </c>
      <c r="AD125" s="19">
        <f>'datos semanales'!AO124</f>
        <v>0</v>
      </c>
      <c r="AE125" s="19">
        <f>'datos semanales'!AP124</f>
        <v>0</v>
      </c>
      <c r="AF125" s="19">
        <f>'datos semanales'!AQ124</f>
        <v>0</v>
      </c>
    </row>
    <row r="126" spans="1:32" outlineLevel="1">
      <c r="A126" s="5" t="str">
        <f>'datos semanales'!F125</f>
        <v>ACTIVO FIJO GANADO DE REPROD.</v>
      </c>
      <c r="B126" s="19">
        <f>'datos semanales'!M125</f>
        <v>0</v>
      </c>
      <c r="C126" s="19">
        <f>'datos semanales'!N125</f>
        <v>0</v>
      </c>
      <c r="D126" s="19">
        <f>'datos semanales'!O125</f>
        <v>0</v>
      </c>
      <c r="E126" s="19">
        <f>'datos semanales'!P125</f>
        <v>0</v>
      </c>
      <c r="F126" s="19">
        <f>'datos semanales'!Q125</f>
        <v>0</v>
      </c>
      <c r="G126" s="19">
        <f>'datos semanales'!R125</f>
        <v>0</v>
      </c>
      <c r="H126" s="19">
        <f>'datos semanales'!S125</f>
        <v>0</v>
      </c>
      <c r="I126" s="19">
        <f>'datos semanales'!T125</f>
        <v>0</v>
      </c>
      <c r="J126" s="19">
        <f>'datos semanales'!U125</f>
        <v>0</v>
      </c>
      <c r="K126" s="19">
        <f>'datos semanales'!V125</f>
        <v>0</v>
      </c>
      <c r="L126" s="19">
        <f>'datos semanales'!W125</f>
        <v>0</v>
      </c>
      <c r="M126" s="19">
        <f>'datos semanales'!X125</f>
        <v>0</v>
      </c>
      <c r="N126" s="19">
        <f>'datos semanales'!Y125</f>
        <v>0</v>
      </c>
      <c r="O126" s="19">
        <f>'datos semanales'!Z125</f>
        <v>0</v>
      </c>
      <c r="P126" s="19">
        <f>'datos semanales'!AA125</f>
        <v>0</v>
      </c>
      <c r="Q126" s="19">
        <f>'datos semanales'!AB125</f>
        <v>0</v>
      </c>
      <c r="R126" s="19">
        <f>'datos semanales'!AC125</f>
        <v>0</v>
      </c>
      <c r="S126" s="19">
        <f>'datos semanales'!AD125</f>
        <v>0</v>
      </c>
      <c r="T126" s="19">
        <f>'datos semanales'!AE125</f>
        <v>0</v>
      </c>
      <c r="U126" s="19">
        <f>'datos semanales'!AF125</f>
        <v>0</v>
      </c>
      <c r="V126" s="19">
        <f>'datos semanales'!AG125</f>
        <v>0</v>
      </c>
      <c r="W126" s="19">
        <f>'datos semanales'!AH125</f>
        <v>0</v>
      </c>
      <c r="X126" s="19">
        <f>'datos semanales'!AI125</f>
        <v>0</v>
      </c>
      <c r="Y126" s="19">
        <f>'datos semanales'!AJ125</f>
        <v>0</v>
      </c>
      <c r="Z126" s="19">
        <f>'datos semanales'!AK125</f>
        <v>0</v>
      </c>
      <c r="AA126" s="19">
        <f>'datos semanales'!AL125</f>
        <v>0</v>
      </c>
      <c r="AB126" s="19">
        <f>'datos semanales'!AM125</f>
        <v>0</v>
      </c>
      <c r="AC126" s="19">
        <f>'datos semanales'!AN125</f>
        <v>0</v>
      </c>
      <c r="AD126" s="19">
        <f>'datos semanales'!AO125</f>
        <v>0</v>
      </c>
      <c r="AE126" s="19">
        <f>'datos semanales'!AP125</f>
        <v>0</v>
      </c>
      <c r="AF126" s="19">
        <f>'datos semanales'!AQ125</f>
        <v>0</v>
      </c>
    </row>
    <row r="127" spans="1:32" outlineLevel="1">
      <c r="A127" s="5" t="str">
        <f>'datos semanales'!F126</f>
        <v>ACTIVO FIJO INCUBADORAS</v>
      </c>
      <c r="B127" s="19">
        <f>'datos semanales'!M126</f>
        <v>0</v>
      </c>
      <c r="C127" s="19">
        <f>'datos semanales'!N126</f>
        <v>0</v>
      </c>
      <c r="D127" s="19">
        <f>'datos semanales'!O126</f>
        <v>0</v>
      </c>
      <c r="E127" s="19">
        <f>'datos semanales'!P126</f>
        <v>0</v>
      </c>
      <c r="F127" s="19">
        <f>'datos semanales'!Q126</f>
        <v>0</v>
      </c>
      <c r="G127" s="19">
        <f>'datos semanales'!R126</f>
        <v>0</v>
      </c>
      <c r="H127" s="19">
        <f>'datos semanales'!S126</f>
        <v>0</v>
      </c>
      <c r="I127" s="19">
        <f>'datos semanales'!T126</f>
        <v>0</v>
      </c>
      <c r="J127" s="19">
        <f>'datos semanales'!U126</f>
        <v>0</v>
      </c>
      <c r="K127" s="19">
        <f>'datos semanales'!V126</f>
        <v>0</v>
      </c>
      <c r="L127" s="19">
        <f>'datos semanales'!W126</f>
        <v>0</v>
      </c>
      <c r="M127" s="19">
        <f>'datos semanales'!X126</f>
        <v>0</v>
      </c>
      <c r="N127" s="19">
        <f>'datos semanales'!Y126</f>
        <v>0</v>
      </c>
      <c r="O127" s="19">
        <f>'datos semanales'!Z126</f>
        <v>0</v>
      </c>
      <c r="P127" s="19">
        <f>'datos semanales'!AA126</f>
        <v>0</v>
      </c>
      <c r="Q127" s="19">
        <f>'datos semanales'!AB126</f>
        <v>0</v>
      </c>
      <c r="R127" s="19">
        <f>'datos semanales'!AC126</f>
        <v>0</v>
      </c>
      <c r="S127" s="19">
        <f>'datos semanales'!AD126</f>
        <v>0</v>
      </c>
      <c r="T127" s="19">
        <f>'datos semanales'!AE126</f>
        <v>0</v>
      </c>
      <c r="U127" s="19">
        <f>'datos semanales'!AF126</f>
        <v>0</v>
      </c>
      <c r="V127" s="19">
        <f>'datos semanales'!AG126</f>
        <v>0</v>
      </c>
      <c r="W127" s="19">
        <f>'datos semanales'!AH126</f>
        <v>0</v>
      </c>
      <c r="X127" s="19">
        <f>'datos semanales'!AI126</f>
        <v>0</v>
      </c>
      <c r="Y127" s="19">
        <f>'datos semanales'!AJ126</f>
        <v>0</v>
      </c>
      <c r="Z127" s="19">
        <f>'datos semanales'!AK126</f>
        <v>0</v>
      </c>
      <c r="AA127" s="19">
        <f>'datos semanales'!AL126</f>
        <v>0</v>
      </c>
      <c r="AB127" s="19">
        <f>'datos semanales'!AM126</f>
        <v>0</v>
      </c>
      <c r="AC127" s="19">
        <f>'datos semanales'!AN126</f>
        <v>0</v>
      </c>
      <c r="AD127" s="19">
        <f>'datos semanales'!AO126</f>
        <v>0</v>
      </c>
      <c r="AE127" s="19">
        <f>'datos semanales'!AP126</f>
        <v>0</v>
      </c>
      <c r="AF127" s="19">
        <f>'datos semanales'!AQ126</f>
        <v>0</v>
      </c>
    </row>
    <row r="128" spans="1:32" outlineLevel="1">
      <c r="A128" s="5" t="str">
        <f>'datos semanales'!F127</f>
        <v>ACTIVO FIJO LABORATORIOS</v>
      </c>
      <c r="B128" s="19">
        <f>'datos semanales'!M127</f>
        <v>0</v>
      </c>
      <c r="C128" s="19">
        <f>'datos semanales'!N127</f>
        <v>0</v>
      </c>
      <c r="D128" s="19">
        <f>'datos semanales'!O127</f>
        <v>0</v>
      </c>
      <c r="E128" s="19">
        <f>'datos semanales'!P127</f>
        <v>0</v>
      </c>
      <c r="F128" s="19">
        <f>'datos semanales'!Q127</f>
        <v>0</v>
      </c>
      <c r="G128" s="19">
        <f>'datos semanales'!R127</f>
        <v>0</v>
      </c>
      <c r="H128" s="19">
        <f>'datos semanales'!S127</f>
        <v>0</v>
      </c>
      <c r="I128" s="19">
        <f>'datos semanales'!T127</f>
        <v>0</v>
      </c>
      <c r="J128" s="19">
        <f>'datos semanales'!U127</f>
        <v>0</v>
      </c>
      <c r="K128" s="19">
        <f>'datos semanales'!V127</f>
        <v>0</v>
      </c>
      <c r="L128" s="19">
        <f>'datos semanales'!W127</f>
        <v>0</v>
      </c>
      <c r="M128" s="19">
        <f>'datos semanales'!X127</f>
        <v>0</v>
      </c>
      <c r="N128" s="19">
        <f>'datos semanales'!Y127</f>
        <v>0</v>
      </c>
      <c r="O128" s="19">
        <f>'datos semanales'!Z127</f>
        <v>0</v>
      </c>
      <c r="P128" s="19">
        <f>'datos semanales'!AA127</f>
        <v>0</v>
      </c>
      <c r="Q128" s="19">
        <f>'datos semanales'!AB127</f>
        <v>0</v>
      </c>
      <c r="R128" s="19">
        <f>'datos semanales'!AC127</f>
        <v>0</v>
      </c>
      <c r="S128" s="19">
        <f>'datos semanales'!AD127</f>
        <v>0</v>
      </c>
      <c r="T128" s="19">
        <f>'datos semanales'!AE127</f>
        <v>0</v>
      </c>
      <c r="U128" s="19">
        <f>'datos semanales'!AF127</f>
        <v>0</v>
      </c>
      <c r="V128" s="19">
        <f>'datos semanales'!AG127</f>
        <v>0</v>
      </c>
      <c r="W128" s="19">
        <f>'datos semanales'!AH127</f>
        <v>0</v>
      </c>
      <c r="X128" s="19">
        <f>'datos semanales'!AI127</f>
        <v>0</v>
      </c>
      <c r="Y128" s="19">
        <f>'datos semanales'!AJ127</f>
        <v>0</v>
      </c>
      <c r="Z128" s="19">
        <f>'datos semanales'!AK127</f>
        <v>0</v>
      </c>
      <c r="AA128" s="19">
        <f>'datos semanales'!AL127</f>
        <v>0</v>
      </c>
      <c r="AB128" s="19">
        <f>'datos semanales'!AM127</f>
        <v>0</v>
      </c>
      <c r="AC128" s="19">
        <f>'datos semanales'!AN127</f>
        <v>0</v>
      </c>
      <c r="AD128" s="19">
        <f>'datos semanales'!AO127</f>
        <v>0</v>
      </c>
      <c r="AE128" s="19">
        <f>'datos semanales'!AP127</f>
        <v>0</v>
      </c>
      <c r="AF128" s="19">
        <f>'datos semanales'!AQ127</f>
        <v>0</v>
      </c>
    </row>
    <row r="129" spans="1:32" outlineLevel="1">
      <c r="A129" s="5" t="str">
        <f>'datos semanales'!F128</f>
        <v>ACTIVO FIJO SALUD.-CUID. MASCOTAS</v>
      </c>
      <c r="B129" s="19">
        <f>'datos semanales'!M128</f>
        <v>0</v>
      </c>
      <c r="C129" s="19">
        <f>'datos semanales'!N128</f>
        <v>0</v>
      </c>
      <c r="D129" s="19">
        <f>'datos semanales'!O128</f>
        <v>0</v>
      </c>
      <c r="E129" s="19">
        <f>'datos semanales'!P128</f>
        <v>-11333.2</v>
      </c>
      <c r="F129" s="19">
        <f>'datos semanales'!Q128</f>
        <v>-33274.75</v>
      </c>
      <c r="G129" s="19">
        <f>'datos semanales'!R128</f>
        <v>-33274.75</v>
      </c>
      <c r="H129" s="19">
        <f>'datos semanales'!S128</f>
        <v>-33274.75</v>
      </c>
      <c r="I129" s="19">
        <f>'datos semanales'!T128</f>
        <v>-33274.75</v>
      </c>
      <c r="J129" s="19">
        <f>'datos semanales'!U128</f>
        <v>-34406.25</v>
      </c>
      <c r="K129" s="19">
        <f>'datos semanales'!V128</f>
        <v>-34406.25</v>
      </c>
      <c r="L129" s="19">
        <f>'datos semanales'!W128</f>
        <v>-34406.25</v>
      </c>
      <c r="M129" s="19">
        <f>'datos semanales'!X128</f>
        <v>-34406.25</v>
      </c>
      <c r="N129" s="19">
        <f>'datos semanales'!Y128</f>
        <v>-21910.799999999999</v>
      </c>
      <c r="O129" s="19">
        <f>'datos semanales'!Z128</f>
        <v>-21910.799999999999</v>
      </c>
      <c r="P129" s="19">
        <f>'datos semanales'!AA128</f>
        <v>-21910.799999999999</v>
      </c>
      <c r="Q129" s="19">
        <f>'datos semanales'!AB128</f>
        <v>-21910.799999999999</v>
      </c>
      <c r="R129" s="19">
        <f>'datos semanales'!AC128</f>
        <v>-21910.799999999999</v>
      </c>
      <c r="S129" s="19">
        <f>'datos semanales'!AD128</f>
        <v>-24379.5</v>
      </c>
      <c r="T129" s="19">
        <f>'datos semanales'!AE128</f>
        <v>-24379.5</v>
      </c>
      <c r="U129" s="19">
        <f>'datos semanales'!AF128</f>
        <v>-24379.5</v>
      </c>
      <c r="V129" s="19">
        <f>'datos semanales'!AG128</f>
        <v>-24379.5</v>
      </c>
      <c r="W129" s="19">
        <f>'datos semanales'!AH128</f>
        <v>-27781.75</v>
      </c>
      <c r="X129" s="19">
        <f>'datos semanales'!AI128</f>
        <v>-27781.75</v>
      </c>
      <c r="Y129" s="19">
        <f>'datos semanales'!AJ128</f>
        <v>-27781.75</v>
      </c>
      <c r="Z129" s="19">
        <f>'datos semanales'!AK128</f>
        <v>-27781.75</v>
      </c>
      <c r="AA129" s="19">
        <f>'datos semanales'!AL128</f>
        <v>-16850</v>
      </c>
      <c r="AB129" s="19">
        <f>'datos semanales'!AM128</f>
        <v>-16850</v>
      </c>
      <c r="AC129" s="19">
        <f>'datos semanales'!AN128</f>
        <v>-16850</v>
      </c>
      <c r="AD129" s="19">
        <f>'datos semanales'!AO128</f>
        <v>-16850</v>
      </c>
      <c r="AE129" s="19">
        <f>'datos semanales'!AP128</f>
        <v>-16850</v>
      </c>
      <c r="AF129" s="19">
        <f>'datos semanales'!AQ128</f>
        <v>-16850</v>
      </c>
    </row>
    <row r="130" spans="1:32" outlineLevel="1">
      <c r="A130" s="5" t="str">
        <f>'datos semanales'!F129</f>
        <v>Activo Fijo Nutricion Animal</v>
      </c>
      <c r="B130" s="19">
        <f>'datos semanales'!M129</f>
        <v>0</v>
      </c>
      <c r="C130" s="19">
        <f>'datos semanales'!N129</f>
        <v>0</v>
      </c>
      <c r="D130" s="19">
        <f>'datos semanales'!O129</f>
        <v>0</v>
      </c>
      <c r="E130" s="19">
        <f>'datos semanales'!P129</f>
        <v>-26124.400000000001</v>
      </c>
      <c r="F130" s="19">
        <f>'datos semanales'!Q129</f>
        <v>-78660.5</v>
      </c>
      <c r="G130" s="19">
        <f>'datos semanales'!R129</f>
        <v>-78660.5</v>
      </c>
      <c r="H130" s="19">
        <f>'datos semanales'!S129</f>
        <v>-78660.5</v>
      </c>
      <c r="I130" s="19">
        <f>'datos semanales'!T129</f>
        <v>-78660.5</v>
      </c>
      <c r="J130" s="19">
        <f>'datos semanales'!U129</f>
        <v>-80747</v>
      </c>
      <c r="K130" s="19">
        <f>'datos semanales'!V129</f>
        <v>-80747</v>
      </c>
      <c r="L130" s="19">
        <f>'datos semanales'!W129</f>
        <v>-80747</v>
      </c>
      <c r="M130" s="19">
        <f>'datos semanales'!X129</f>
        <v>-80747</v>
      </c>
      <c r="N130" s="19">
        <f>'datos semanales'!Y129</f>
        <v>-48383.8</v>
      </c>
      <c r="O130" s="19">
        <f>'datos semanales'!Z129</f>
        <v>-48383.8</v>
      </c>
      <c r="P130" s="19">
        <f>'datos semanales'!AA129</f>
        <v>-48383.8</v>
      </c>
      <c r="Q130" s="19">
        <f>'datos semanales'!AB129</f>
        <v>-48383.8</v>
      </c>
      <c r="R130" s="19">
        <f>'datos semanales'!AC129</f>
        <v>-48383.8</v>
      </c>
      <c r="S130" s="19">
        <f>'datos semanales'!AD129</f>
        <v>-58085.25</v>
      </c>
      <c r="T130" s="19">
        <f>'datos semanales'!AE129</f>
        <v>-58085.25</v>
      </c>
      <c r="U130" s="19">
        <f>'datos semanales'!AF129</f>
        <v>-58085.25</v>
      </c>
      <c r="V130" s="19">
        <f>'datos semanales'!AG129</f>
        <v>-58085.25</v>
      </c>
      <c r="W130" s="19">
        <f>'datos semanales'!AH129</f>
        <v>-61100.25</v>
      </c>
      <c r="X130" s="19">
        <f>'datos semanales'!AI129</f>
        <v>-61100.25</v>
      </c>
      <c r="Y130" s="19">
        <f>'datos semanales'!AJ129</f>
        <v>-61100.25</v>
      </c>
      <c r="Z130" s="19">
        <f>'datos semanales'!AK129</f>
        <v>-61100.25</v>
      </c>
      <c r="AA130" s="19">
        <f>'datos semanales'!AL129</f>
        <v>-41142.17</v>
      </c>
      <c r="AB130" s="19">
        <f>'datos semanales'!AM129</f>
        <v>-41142.17</v>
      </c>
      <c r="AC130" s="19">
        <f>'datos semanales'!AN129</f>
        <v>-41142.17</v>
      </c>
      <c r="AD130" s="19">
        <f>'datos semanales'!AO129</f>
        <v>-41142.17</v>
      </c>
      <c r="AE130" s="19">
        <f>'datos semanales'!AP129</f>
        <v>-41142.17</v>
      </c>
      <c r="AF130" s="19">
        <f>'datos semanales'!AQ129</f>
        <v>-41142.17</v>
      </c>
    </row>
    <row r="131" spans="1:32" outlineLevel="1">
      <c r="A131" s="5" t="str">
        <f>'datos semanales'!F130</f>
        <v>ACTIVO FIJO PAVOS DE ENG.</v>
      </c>
      <c r="B131" s="19">
        <f>'datos semanales'!M130</f>
        <v>0</v>
      </c>
      <c r="C131" s="19">
        <f>'datos semanales'!N130</f>
        <v>0</v>
      </c>
      <c r="D131" s="19">
        <f>'datos semanales'!O130</f>
        <v>0</v>
      </c>
      <c r="E131" s="19">
        <f>'datos semanales'!P130</f>
        <v>0</v>
      </c>
      <c r="F131" s="19">
        <f>'datos semanales'!Q130</f>
        <v>0</v>
      </c>
      <c r="G131" s="19">
        <f>'datos semanales'!R130</f>
        <v>0</v>
      </c>
      <c r="H131" s="19">
        <f>'datos semanales'!S130</f>
        <v>0</v>
      </c>
      <c r="I131" s="19">
        <f>'datos semanales'!T130</f>
        <v>0</v>
      </c>
      <c r="J131" s="19">
        <f>'datos semanales'!U130</f>
        <v>0</v>
      </c>
      <c r="K131" s="19">
        <f>'datos semanales'!V130</f>
        <v>0</v>
      </c>
      <c r="L131" s="19">
        <f>'datos semanales'!W130</f>
        <v>0</v>
      </c>
      <c r="M131" s="19">
        <f>'datos semanales'!X130</f>
        <v>0</v>
      </c>
      <c r="N131" s="19">
        <f>'datos semanales'!Y130</f>
        <v>0</v>
      </c>
      <c r="O131" s="19">
        <f>'datos semanales'!Z130</f>
        <v>0</v>
      </c>
      <c r="P131" s="19">
        <f>'datos semanales'!AA130</f>
        <v>0</v>
      </c>
      <c r="Q131" s="19">
        <f>'datos semanales'!AB130</f>
        <v>0</v>
      </c>
      <c r="R131" s="19">
        <f>'datos semanales'!AC130</f>
        <v>0</v>
      </c>
      <c r="S131" s="19">
        <f>'datos semanales'!AD130</f>
        <v>0</v>
      </c>
      <c r="T131" s="19">
        <f>'datos semanales'!AE130</f>
        <v>0</v>
      </c>
      <c r="U131" s="19">
        <f>'datos semanales'!AF130</f>
        <v>0</v>
      </c>
      <c r="V131" s="19">
        <f>'datos semanales'!AG130</f>
        <v>0</v>
      </c>
      <c r="W131" s="19">
        <f>'datos semanales'!AH130</f>
        <v>0</v>
      </c>
      <c r="X131" s="19">
        <f>'datos semanales'!AI130</f>
        <v>0</v>
      </c>
      <c r="Y131" s="19">
        <f>'datos semanales'!AJ130</f>
        <v>0</v>
      </c>
      <c r="Z131" s="19">
        <f>'datos semanales'!AK130</f>
        <v>0</v>
      </c>
      <c r="AA131" s="19">
        <f>'datos semanales'!AL130</f>
        <v>0</v>
      </c>
      <c r="AB131" s="19">
        <f>'datos semanales'!AM130</f>
        <v>0</v>
      </c>
      <c r="AC131" s="19">
        <f>'datos semanales'!AN130</f>
        <v>0</v>
      </c>
      <c r="AD131" s="19">
        <f>'datos semanales'!AO130</f>
        <v>0</v>
      </c>
      <c r="AE131" s="19">
        <f>'datos semanales'!AP130</f>
        <v>0</v>
      </c>
      <c r="AF131" s="19">
        <f>'datos semanales'!AQ130</f>
        <v>0</v>
      </c>
    </row>
    <row r="132" spans="1:32" outlineLevel="1">
      <c r="A132" s="5" t="str">
        <f>'datos semanales'!F131</f>
        <v>ACTIVO FIJO PAVOS REPRODUCTORES</v>
      </c>
      <c r="B132" s="19">
        <f>'datos semanales'!M131</f>
        <v>0</v>
      </c>
      <c r="C132" s="19">
        <f>'datos semanales'!N131</f>
        <v>0</v>
      </c>
      <c r="D132" s="19">
        <f>'datos semanales'!O131</f>
        <v>0</v>
      </c>
      <c r="E132" s="19">
        <f>'datos semanales'!P131</f>
        <v>0</v>
      </c>
      <c r="F132" s="19">
        <f>'datos semanales'!Q131</f>
        <v>0</v>
      </c>
      <c r="G132" s="19">
        <f>'datos semanales'!R131</f>
        <v>0</v>
      </c>
      <c r="H132" s="19">
        <f>'datos semanales'!S131</f>
        <v>0</v>
      </c>
      <c r="I132" s="19">
        <f>'datos semanales'!T131</f>
        <v>0</v>
      </c>
      <c r="J132" s="19">
        <f>'datos semanales'!U131</f>
        <v>0</v>
      </c>
      <c r="K132" s="19">
        <f>'datos semanales'!V131</f>
        <v>0</v>
      </c>
      <c r="L132" s="19">
        <f>'datos semanales'!W131</f>
        <v>0</v>
      </c>
      <c r="M132" s="19">
        <f>'datos semanales'!X131</f>
        <v>0</v>
      </c>
      <c r="N132" s="19">
        <f>'datos semanales'!Y131</f>
        <v>0</v>
      </c>
      <c r="O132" s="19">
        <f>'datos semanales'!Z131</f>
        <v>0</v>
      </c>
      <c r="P132" s="19">
        <f>'datos semanales'!AA131</f>
        <v>0</v>
      </c>
      <c r="Q132" s="19">
        <f>'datos semanales'!AB131</f>
        <v>0</v>
      </c>
      <c r="R132" s="19">
        <f>'datos semanales'!AC131</f>
        <v>0</v>
      </c>
      <c r="S132" s="19">
        <f>'datos semanales'!AD131</f>
        <v>0</v>
      </c>
      <c r="T132" s="19">
        <f>'datos semanales'!AE131</f>
        <v>0</v>
      </c>
      <c r="U132" s="19">
        <f>'datos semanales'!AF131</f>
        <v>0</v>
      </c>
      <c r="V132" s="19">
        <f>'datos semanales'!AG131</f>
        <v>0</v>
      </c>
      <c r="W132" s="19">
        <f>'datos semanales'!AH131</f>
        <v>0</v>
      </c>
      <c r="X132" s="19">
        <f>'datos semanales'!AI131</f>
        <v>0</v>
      </c>
      <c r="Y132" s="19">
        <f>'datos semanales'!AJ131</f>
        <v>0</v>
      </c>
      <c r="Z132" s="19">
        <f>'datos semanales'!AK131</f>
        <v>0</v>
      </c>
      <c r="AA132" s="19">
        <f>'datos semanales'!AL131</f>
        <v>0</v>
      </c>
      <c r="AB132" s="19">
        <f>'datos semanales'!AM131</f>
        <v>0</v>
      </c>
      <c r="AC132" s="19">
        <f>'datos semanales'!AN131</f>
        <v>0</v>
      </c>
      <c r="AD132" s="19">
        <f>'datos semanales'!AO131</f>
        <v>0</v>
      </c>
      <c r="AE132" s="19">
        <f>'datos semanales'!AP131</f>
        <v>0</v>
      </c>
      <c r="AF132" s="19">
        <f>'datos semanales'!AQ131</f>
        <v>0</v>
      </c>
    </row>
    <row r="133" spans="1:32" outlineLevel="1">
      <c r="A133" s="5" t="str">
        <f>'datos semanales'!F132</f>
        <v>ACTIVO FIJO PLANTACIONES FORESTALES</v>
      </c>
      <c r="B133" s="19">
        <f>'datos semanales'!M132</f>
        <v>0</v>
      </c>
      <c r="C133" s="19">
        <f>'datos semanales'!N132</f>
        <v>0</v>
      </c>
      <c r="D133" s="19">
        <f>'datos semanales'!O132</f>
        <v>0</v>
      </c>
      <c r="E133" s="19">
        <f>'datos semanales'!P132</f>
        <v>0</v>
      </c>
      <c r="F133" s="19">
        <f>'datos semanales'!Q132</f>
        <v>0</v>
      </c>
      <c r="G133" s="19">
        <f>'datos semanales'!R132</f>
        <v>0</v>
      </c>
      <c r="H133" s="19">
        <f>'datos semanales'!S132</f>
        <v>0</v>
      </c>
      <c r="I133" s="19">
        <f>'datos semanales'!T132</f>
        <v>0</v>
      </c>
      <c r="J133" s="19">
        <f>'datos semanales'!U132</f>
        <v>0</v>
      </c>
      <c r="K133" s="19">
        <f>'datos semanales'!V132</f>
        <v>0</v>
      </c>
      <c r="L133" s="19">
        <f>'datos semanales'!W132</f>
        <v>0</v>
      </c>
      <c r="M133" s="19">
        <f>'datos semanales'!X132</f>
        <v>0</v>
      </c>
      <c r="N133" s="19">
        <f>'datos semanales'!Y132</f>
        <v>0</v>
      </c>
      <c r="O133" s="19">
        <f>'datos semanales'!Z132</f>
        <v>0</v>
      </c>
      <c r="P133" s="19">
        <f>'datos semanales'!AA132</f>
        <v>0</v>
      </c>
      <c r="Q133" s="19">
        <f>'datos semanales'!AB132</f>
        <v>0</v>
      </c>
      <c r="R133" s="19">
        <f>'datos semanales'!AC132</f>
        <v>0</v>
      </c>
      <c r="S133" s="19">
        <f>'datos semanales'!AD132</f>
        <v>0</v>
      </c>
      <c r="T133" s="19">
        <f>'datos semanales'!AE132</f>
        <v>0</v>
      </c>
      <c r="U133" s="19">
        <f>'datos semanales'!AF132</f>
        <v>0</v>
      </c>
      <c r="V133" s="19">
        <f>'datos semanales'!AG132</f>
        <v>0</v>
      </c>
      <c r="W133" s="19">
        <f>'datos semanales'!AH132</f>
        <v>0</v>
      </c>
      <c r="X133" s="19">
        <f>'datos semanales'!AI132</f>
        <v>0</v>
      </c>
      <c r="Y133" s="19">
        <f>'datos semanales'!AJ132</f>
        <v>0</v>
      </c>
      <c r="Z133" s="19">
        <f>'datos semanales'!AK132</f>
        <v>0</v>
      </c>
      <c r="AA133" s="19">
        <f>'datos semanales'!AL132</f>
        <v>0</v>
      </c>
      <c r="AB133" s="19">
        <f>'datos semanales'!AM132</f>
        <v>0</v>
      </c>
      <c r="AC133" s="19">
        <f>'datos semanales'!AN132</f>
        <v>0</v>
      </c>
      <c r="AD133" s="19">
        <f>'datos semanales'!AO132</f>
        <v>0</v>
      </c>
      <c r="AE133" s="19">
        <f>'datos semanales'!AP132</f>
        <v>0</v>
      </c>
      <c r="AF133" s="19">
        <f>'datos semanales'!AQ132</f>
        <v>0</v>
      </c>
    </row>
    <row r="134" spans="1:32" outlineLevel="1">
      <c r="A134" s="5" t="str">
        <f>'datos semanales'!F133</f>
        <v>ACTIVO FIJO POLLOS DE ENG.</v>
      </c>
      <c r="B134" s="19">
        <f>'datos semanales'!M133</f>
        <v>0</v>
      </c>
      <c r="C134" s="19">
        <f>'datos semanales'!N133</f>
        <v>0</v>
      </c>
      <c r="D134" s="19">
        <f>'datos semanales'!O133</f>
        <v>0</v>
      </c>
      <c r="E134" s="19">
        <f>'datos semanales'!P133</f>
        <v>0</v>
      </c>
      <c r="F134" s="19">
        <f>'datos semanales'!Q133</f>
        <v>0</v>
      </c>
      <c r="G134" s="19">
        <f>'datos semanales'!R133</f>
        <v>0</v>
      </c>
      <c r="H134" s="19">
        <f>'datos semanales'!S133</f>
        <v>0</v>
      </c>
      <c r="I134" s="19">
        <f>'datos semanales'!T133</f>
        <v>0</v>
      </c>
      <c r="J134" s="19">
        <f>'datos semanales'!U133</f>
        <v>0</v>
      </c>
      <c r="K134" s="19">
        <f>'datos semanales'!V133</f>
        <v>0</v>
      </c>
      <c r="L134" s="19">
        <f>'datos semanales'!W133</f>
        <v>0</v>
      </c>
      <c r="M134" s="19">
        <f>'datos semanales'!X133</f>
        <v>0</v>
      </c>
      <c r="N134" s="19">
        <f>'datos semanales'!Y133</f>
        <v>0</v>
      </c>
      <c r="O134" s="19">
        <f>'datos semanales'!Z133</f>
        <v>0</v>
      </c>
      <c r="P134" s="19">
        <f>'datos semanales'!AA133</f>
        <v>0</v>
      </c>
      <c r="Q134" s="19">
        <f>'datos semanales'!AB133</f>
        <v>0</v>
      </c>
      <c r="R134" s="19">
        <f>'datos semanales'!AC133</f>
        <v>0</v>
      </c>
      <c r="S134" s="19">
        <f>'datos semanales'!AD133</f>
        <v>0</v>
      </c>
      <c r="T134" s="19">
        <f>'datos semanales'!AE133</f>
        <v>0</v>
      </c>
      <c r="U134" s="19">
        <f>'datos semanales'!AF133</f>
        <v>0</v>
      </c>
      <c r="V134" s="19">
        <f>'datos semanales'!AG133</f>
        <v>0</v>
      </c>
      <c r="W134" s="19">
        <f>'datos semanales'!AH133</f>
        <v>0</v>
      </c>
      <c r="X134" s="19">
        <f>'datos semanales'!AI133</f>
        <v>0</v>
      </c>
      <c r="Y134" s="19">
        <f>'datos semanales'!AJ133</f>
        <v>0</v>
      </c>
      <c r="Z134" s="19">
        <f>'datos semanales'!AK133</f>
        <v>0</v>
      </c>
      <c r="AA134" s="19">
        <f>'datos semanales'!AL133</f>
        <v>0</v>
      </c>
      <c r="AB134" s="19">
        <f>'datos semanales'!AM133</f>
        <v>0</v>
      </c>
      <c r="AC134" s="19">
        <f>'datos semanales'!AN133</f>
        <v>0</v>
      </c>
      <c r="AD134" s="19">
        <f>'datos semanales'!AO133</f>
        <v>0</v>
      </c>
      <c r="AE134" s="19">
        <f>'datos semanales'!AP133</f>
        <v>0</v>
      </c>
      <c r="AF134" s="19">
        <f>'datos semanales'!AQ133</f>
        <v>0</v>
      </c>
    </row>
    <row r="135" spans="1:32" outlineLevel="1">
      <c r="A135" s="5" t="str">
        <f>'datos semanales'!F134</f>
        <v>ACTIVO FIJO PRODUCTOS DEL MAR</v>
      </c>
      <c r="B135" s="19">
        <f>'datos semanales'!M134</f>
        <v>0</v>
      </c>
      <c r="C135" s="19">
        <f>'datos semanales'!N134</f>
        <v>0</v>
      </c>
      <c r="D135" s="19">
        <f>'datos semanales'!O134</f>
        <v>0</v>
      </c>
      <c r="E135" s="19">
        <f>'datos semanales'!P134</f>
        <v>-102.4</v>
      </c>
      <c r="F135" s="19">
        <f>'datos semanales'!Q134</f>
        <v>-128</v>
      </c>
      <c r="G135" s="19">
        <f>'datos semanales'!R134</f>
        <v>-128</v>
      </c>
      <c r="H135" s="19">
        <f>'datos semanales'!S134</f>
        <v>-128</v>
      </c>
      <c r="I135" s="19">
        <f>'datos semanales'!T134</f>
        <v>-128</v>
      </c>
      <c r="J135" s="19">
        <f>'datos semanales'!U134</f>
        <v>-128</v>
      </c>
      <c r="K135" s="19">
        <f>'datos semanales'!V134</f>
        <v>-128</v>
      </c>
      <c r="L135" s="19">
        <f>'datos semanales'!W134</f>
        <v>-128</v>
      </c>
      <c r="M135" s="19">
        <f>'datos semanales'!X134</f>
        <v>-128</v>
      </c>
      <c r="N135" s="19">
        <f>'datos semanales'!Y134</f>
        <v>-188.2</v>
      </c>
      <c r="O135" s="19">
        <f>'datos semanales'!Z134</f>
        <v>-188.2</v>
      </c>
      <c r="P135" s="19">
        <f>'datos semanales'!AA134</f>
        <v>-188.2</v>
      </c>
      <c r="Q135" s="19">
        <f>'datos semanales'!AB134</f>
        <v>-188.2</v>
      </c>
      <c r="R135" s="19">
        <f>'datos semanales'!AC134</f>
        <v>-188.2</v>
      </c>
      <c r="S135" s="19">
        <f>'datos semanales'!AD134</f>
        <v>-128</v>
      </c>
      <c r="T135" s="19">
        <f>'datos semanales'!AE134</f>
        <v>-128</v>
      </c>
      <c r="U135" s="19">
        <f>'datos semanales'!AF134</f>
        <v>-128</v>
      </c>
      <c r="V135" s="19">
        <f>'datos semanales'!AG134</f>
        <v>-128</v>
      </c>
      <c r="W135" s="19">
        <f>'datos semanales'!AH134</f>
        <v>-262.25</v>
      </c>
      <c r="X135" s="19">
        <f>'datos semanales'!AI134</f>
        <v>-262.25</v>
      </c>
      <c r="Y135" s="19">
        <f>'datos semanales'!AJ134</f>
        <v>-262.25</v>
      </c>
      <c r="Z135" s="19">
        <f>'datos semanales'!AK134</f>
        <v>-262.25</v>
      </c>
      <c r="AA135" s="19">
        <f>'datos semanales'!AL134</f>
        <v>-103.17</v>
      </c>
      <c r="AB135" s="19">
        <f>'datos semanales'!AM134</f>
        <v>-103.17</v>
      </c>
      <c r="AC135" s="19">
        <f>'datos semanales'!AN134</f>
        <v>-103.17</v>
      </c>
      <c r="AD135" s="19">
        <f>'datos semanales'!AO134</f>
        <v>-103.17</v>
      </c>
      <c r="AE135" s="19">
        <f>'datos semanales'!AP134</f>
        <v>-103.17</v>
      </c>
      <c r="AF135" s="19">
        <f>'datos semanales'!AQ134</f>
        <v>-103.17</v>
      </c>
    </row>
    <row r="136" spans="1:32" outlineLevel="1">
      <c r="A136" s="5" t="str">
        <f>'datos semanales'!F135</f>
        <v>ACTIVO FIJO PROVEEDORES</v>
      </c>
      <c r="B136" s="19">
        <f>'datos semanales'!M135</f>
        <v>0</v>
      </c>
      <c r="C136" s="19">
        <f>'datos semanales'!N135</f>
        <v>0</v>
      </c>
      <c r="D136" s="19">
        <f>'datos semanales'!O135</f>
        <v>0</v>
      </c>
      <c r="E136" s="19">
        <f>'datos semanales'!P135</f>
        <v>0</v>
      </c>
      <c r="F136" s="19">
        <f>'datos semanales'!Q135</f>
        <v>0</v>
      </c>
      <c r="G136" s="19">
        <f>'datos semanales'!R135</f>
        <v>0</v>
      </c>
      <c r="H136" s="19">
        <f>'datos semanales'!S135</f>
        <v>0</v>
      </c>
      <c r="I136" s="19">
        <f>'datos semanales'!T135</f>
        <v>0</v>
      </c>
      <c r="J136" s="19">
        <f>'datos semanales'!U135</f>
        <v>0</v>
      </c>
      <c r="K136" s="19">
        <f>'datos semanales'!V135</f>
        <v>0</v>
      </c>
      <c r="L136" s="19">
        <f>'datos semanales'!W135</f>
        <v>0</v>
      </c>
      <c r="M136" s="19">
        <f>'datos semanales'!X135</f>
        <v>0</v>
      </c>
      <c r="N136" s="19">
        <f>'datos semanales'!Y135</f>
        <v>0</v>
      </c>
      <c r="O136" s="19">
        <f>'datos semanales'!Z135</f>
        <v>0</v>
      </c>
      <c r="P136" s="19">
        <f>'datos semanales'!AA135</f>
        <v>0</v>
      </c>
      <c r="Q136" s="19">
        <f>'datos semanales'!AB135</f>
        <v>0</v>
      </c>
      <c r="R136" s="19">
        <f>'datos semanales'!AC135</f>
        <v>0</v>
      </c>
      <c r="S136" s="19">
        <f>'datos semanales'!AD135</f>
        <v>0</v>
      </c>
      <c r="T136" s="19">
        <f>'datos semanales'!AE135</f>
        <v>0</v>
      </c>
      <c r="U136" s="19">
        <f>'datos semanales'!AF135</f>
        <v>0</v>
      </c>
      <c r="V136" s="19">
        <f>'datos semanales'!AG135</f>
        <v>0</v>
      </c>
      <c r="W136" s="19">
        <f>'datos semanales'!AH135</f>
        <v>0</v>
      </c>
      <c r="X136" s="19">
        <f>'datos semanales'!AI135</f>
        <v>0</v>
      </c>
      <c r="Y136" s="19">
        <f>'datos semanales'!AJ135</f>
        <v>0</v>
      </c>
      <c r="Z136" s="19">
        <f>'datos semanales'!AK135</f>
        <v>0</v>
      </c>
      <c r="AA136" s="19">
        <f>'datos semanales'!AL135</f>
        <v>0</v>
      </c>
      <c r="AB136" s="19">
        <f>'datos semanales'!AM135</f>
        <v>0</v>
      </c>
      <c r="AC136" s="19">
        <f>'datos semanales'!AN135</f>
        <v>0</v>
      </c>
      <c r="AD136" s="19">
        <f>'datos semanales'!AO135</f>
        <v>0</v>
      </c>
      <c r="AE136" s="19">
        <f>'datos semanales'!AP135</f>
        <v>0</v>
      </c>
      <c r="AF136" s="19">
        <f>'datos semanales'!AQ135</f>
        <v>0</v>
      </c>
    </row>
    <row r="137" spans="1:32" outlineLevel="1">
      <c r="A137" s="5" t="str">
        <f>'datos semanales'!F136</f>
        <v>ACTIVO FIJO ACUMULADOS/PROVISIONE</v>
      </c>
      <c r="B137" s="19">
        <f>'datos semanales'!M136</f>
        <v>0</v>
      </c>
      <c r="C137" s="19">
        <f>'datos semanales'!N136</f>
        <v>0</v>
      </c>
      <c r="D137" s="19">
        <f>'datos semanales'!O136</f>
        <v>-351199.42</v>
      </c>
      <c r="E137" s="19">
        <f>'datos semanales'!P136</f>
        <v>-11666.6</v>
      </c>
      <c r="F137" s="19">
        <f>'datos semanales'!Q136</f>
        <v>-14583.25</v>
      </c>
      <c r="G137" s="19">
        <f>'datos semanales'!R136</f>
        <v>-14583.25</v>
      </c>
      <c r="H137" s="19">
        <f>'datos semanales'!S136</f>
        <v>-14583.25</v>
      </c>
      <c r="I137" s="19">
        <f>'datos semanales'!T136</f>
        <v>-14583.25</v>
      </c>
      <c r="J137" s="19">
        <f>'datos semanales'!U136</f>
        <v>-14583.25</v>
      </c>
      <c r="K137" s="19">
        <f>'datos semanales'!V136</f>
        <v>-14583.25</v>
      </c>
      <c r="L137" s="19">
        <f>'datos semanales'!W136</f>
        <v>-14583.25</v>
      </c>
      <c r="M137" s="19">
        <f>'datos semanales'!X136</f>
        <v>-14583.25</v>
      </c>
      <c r="N137" s="19">
        <f>'datos semanales'!Y136</f>
        <v>-11666.6</v>
      </c>
      <c r="O137" s="19">
        <f>'datos semanales'!Z136</f>
        <v>-11666.6</v>
      </c>
      <c r="P137" s="19">
        <f>'datos semanales'!AA136</f>
        <v>-11666.6</v>
      </c>
      <c r="Q137" s="19">
        <f>'datos semanales'!AB136</f>
        <v>-11666.6</v>
      </c>
      <c r="R137" s="19">
        <f>'datos semanales'!AC136</f>
        <v>-11666.6</v>
      </c>
      <c r="S137" s="19">
        <f>'datos semanales'!AD136</f>
        <v>-14583.25</v>
      </c>
      <c r="T137" s="19">
        <f>'datos semanales'!AE136</f>
        <v>-14583.25</v>
      </c>
      <c r="U137" s="19">
        <f>'datos semanales'!AF136</f>
        <v>-14583.25</v>
      </c>
      <c r="V137" s="19">
        <f>'datos semanales'!AG136</f>
        <v>-14583.25</v>
      </c>
      <c r="W137" s="19">
        <f>'datos semanales'!AH136</f>
        <v>-14583.25</v>
      </c>
      <c r="X137" s="19">
        <f>'datos semanales'!AI136</f>
        <v>-14583.25</v>
      </c>
      <c r="Y137" s="19">
        <f>'datos semanales'!AJ136</f>
        <v>-14583.25</v>
      </c>
      <c r="Z137" s="19">
        <f>'datos semanales'!AK136</f>
        <v>-14583.25</v>
      </c>
      <c r="AA137" s="19">
        <f>'datos semanales'!AL136</f>
        <v>-11772.17</v>
      </c>
      <c r="AB137" s="19">
        <f>'datos semanales'!AM136</f>
        <v>-11772.17</v>
      </c>
      <c r="AC137" s="19">
        <f>'datos semanales'!AN136</f>
        <v>-11772.17</v>
      </c>
      <c r="AD137" s="19">
        <f>'datos semanales'!AO136</f>
        <v>-11772.17</v>
      </c>
      <c r="AE137" s="19">
        <f>'datos semanales'!AP136</f>
        <v>-11772.17</v>
      </c>
      <c r="AF137" s="19">
        <f>'datos semanales'!AQ136</f>
        <v>-11772.17</v>
      </c>
    </row>
    <row r="138" spans="1:32" outlineLevel="1">
      <c r="A138" s="5" t="str">
        <f>'datos semanales'!F137</f>
        <v>ACTIVO FIJO RELACIONADAS</v>
      </c>
      <c r="B138" s="19">
        <f>'datos semanales'!M137</f>
        <v>0</v>
      </c>
      <c r="C138" s="19">
        <f>'datos semanales'!N137</f>
        <v>0</v>
      </c>
      <c r="D138" s="19">
        <f>'datos semanales'!O137</f>
        <v>0</v>
      </c>
      <c r="E138" s="19">
        <f>'datos semanales'!P137</f>
        <v>0</v>
      </c>
      <c r="F138" s="19">
        <f>'datos semanales'!Q137</f>
        <v>0</v>
      </c>
      <c r="G138" s="19">
        <f>'datos semanales'!R137</f>
        <v>0</v>
      </c>
      <c r="H138" s="19">
        <f>'datos semanales'!S137</f>
        <v>0</v>
      </c>
      <c r="I138" s="19">
        <f>'datos semanales'!T137</f>
        <v>0</v>
      </c>
      <c r="J138" s="19">
        <f>'datos semanales'!U137</f>
        <v>0</v>
      </c>
      <c r="K138" s="19">
        <f>'datos semanales'!V137</f>
        <v>0</v>
      </c>
      <c r="L138" s="19">
        <f>'datos semanales'!W137</f>
        <v>0</v>
      </c>
      <c r="M138" s="19">
        <f>'datos semanales'!X137</f>
        <v>0</v>
      </c>
      <c r="N138" s="19">
        <f>'datos semanales'!Y137</f>
        <v>0</v>
      </c>
      <c r="O138" s="19">
        <f>'datos semanales'!Z137</f>
        <v>0</v>
      </c>
      <c r="P138" s="19">
        <f>'datos semanales'!AA137</f>
        <v>0</v>
      </c>
      <c r="Q138" s="19">
        <f>'datos semanales'!AB137</f>
        <v>0</v>
      </c>
      <c r="R138" s="19">
        <f>'datos semanales'!AC137</f>
        <v>0</v>
      </c>
      <c r="S138" s="19">
        <f>'datos semanales'!AD137</f>
        <v>0</v>
      </c>
      <c r="T138" s="19">
        <f>'datos semanales'!AE137</f>
        <v>0</v>
      </c>
      <c r="U138" s="19">
        <f>'datos semanales'!AF137</f>
        <v>0</v>
      </c>
      <c r="V138" s="19">
        <f>'datos semanales'!AG137</f>
        <v>0</v>
      </c>
      <c r="W138" s="19">
        <f>'datos semanales'!AH137</f>
        <v>0</v>
      </c>
      <c r="X138" s="19">
        <f>'datos semanales'!AI137</f>
        <v>0</v>
      </c>
      <c r="Y138" s="19">
        <f>'datos semanales'!AJ137</f>
        <v>0</v>
      </c>
      <c r="Z138" s="19">
        <f>'datos semanales'!AK137</f>
        <v>0</v>
      </c>
      <c r="AA138" s="19">
        <f>'datos semanales'!AL137</f>
        <v>0</v>
      </c>
      <c r="AB138" s="19">
        <f>'datos semanales'!AM137</f>
        <v>0</v>
      </c>
      <c r="AC138" s="19">
        <f>'datos semanales'!AN137</f>
        <v>0</v>
      </c>
      <c r="AD138" s="19">
        <f>'datos semanales'!AO137</f>
        <v>0</v>
      </c>
      <c r="AE138" s="19">
        <f>'datos semanales'!AP137</f>
        <v>0</v>
      </c>
      <c r="AF138" s="19">
        <f>'datos semanales'!AQ137</f>
        <v>0</v>
      </c>
    </row>
    <row r="139" spans="1:32" s="49" customFormat="1" outlineLevel="1">
      <c r="A139" s="5" t="str">
        <f>'datos semanales'!F138</f>
        <v>ACTIVO FIJO TESORERIA</v>
      </c>
      <c r="B139" s="19">
        <f>'datos semanales'!M138</f>
        <v>0</v>
      </c>
      <c r="C139" s="19">
        <f>'datos semanales'!N138</f>
        <v>0</v>
      </c>
      <c r="D139" s="19">
        <f>'datos semanales'!O138</f>
        <v>0</v>
      </c>
      <c r="E139" s="19">
        <f>'datos semanales'!P138</f>
        <v>0</v>
      </c>
      <c r="F139" s="19">
        <f>'datos semanales'!Q138</f>
        <v>0</v>
      </c>
      <c r="G139" s="19">
        <f>'datos semanales'!R138</f>
        <v>0</v>
      </c>
      <c r="H139" s="19">
        <f>'datos semanales'!S138</f>
        <v>0</v>
      </c>
      <c r="I139" s="19">
        <f>'datos semanales'!T138</f>
        <v>0</v>
      </c>
      <c r="J139" s="19">
        <f>'datos semanales'!U138</f>
        <v>0</v>
      </c>
      <c r="K139" s="19">
        <f>'datos semanales'!V138</f>
        <v>0</v>
      </c>
      <c r="L139" s="19">
        <f>'datos semanales'!W138</f>
        <v>0</v>
      </c>
      <c r="M139" s="19">
        <f>'datos semanales'!X138</f>
        <v>0</v>
      </c>
      <c r="N139" s="19">
        <f>'datos semanales'!Y138</f>
        <v>0</v>
      </c>
      <c r="O139" s="19">
        <f>'datos semanales'!Z138</f>
        <v>0</v>
      </c>
      <c r="P139" s="19">
        <f>'datos semanales'!AA138</f>
        <v>0</v>
      </c>
      <c r="Q139" s="19">
        <f>'datos semanales'!AB138</f>
        <v>0</v>
      </c>
      <c r="R139" s="19">
        <f>'datos semanales'!AC138</f>
        <v>0</v>
      </c>
      <c r="S139" s="19">
        <f>'datos semanales'!AD138</f>
        <v>0</v>
      </c>
      <c r="T139" s="19">
        <f>'datos semanales'!AE138</f>
        <v>0</v>
      </c>
      <c r="U139" s="19">
        <f>'datos semanales'!AF138</f>
        <v>0</v>
      </c>
      <c r="V139" s="19">
        <f>'datos semanales'!AG138</f>
        <v>0</v>
      </c>
      <c r="W139" s="19">
        <f>'datos semanales'!AH138</f>
        <v>0</v>
      </c>
      <c r="X139" s="19">
        <f>'datos semanales'!AI138</f>
        <v>0</v>
      </c>
      <c r="Y139" s="19">
        <f>'datos semanales'!AJ138</f>
        <v>0</v>
      </c>
      <c r="Z139" s="19">
        <f>'datos semanales'!AK138</f>
        <v>0</v>
      </c>
      <c r="AA139" s="19">
        <f>'datos semanales'!AL138</f>
        <v>0</v>
      </c>
      <c r="AB139" s="19">
        <f>'datos semanales'!AM138</f>
        <v>0</v>
      </c>
      <c r="AC139" s="19">
        <f>'datos semanales'!AN138</f>
        <v>0</v>
      </c>
      <c r="AD139" s="19">
        <f>'datos semanales'!AO138</f>
        <v>0</v>
      </c>
      <c r="AE139" s="19">
        <f>'datos semanales'!AP138</f>
        <v>0</v>
      </c>
      <c r="AF139" s="19">
        <f>'datos semanales'!AQ138</f>
        <v>0</v>
      </c>
    </row>
    <row r="140" spans="1:32" outlineLevel="1">
      <c r="A140" s="5" t="str">
        <f>'datos semanales'!F139</f>
        <v>ACTIVO FIJO VALOR AGREGADO</v>
      </c>
      <c r="B140" s="19">
        <f>'datos semanales'!M139</f>
        <v>0</v>
      </c>
      <c r="C140" s="19">
        <f>'datos semanales'!N139</f>
        <v>0</v>
      </c>
      <c r="D140" s="19">
        <f>'datos semanales'!O139</f>
        <v>0</v>
      </c>
      <c r="E140" s="19">
        <f>'datos semanales'!P139</f>
        <v>-84778</v>
      </c>
      <c r="F140" s="19">
        <f>'datos semanales'!Q139</f>
        <v>-57847.5</v>
      </c>
      <c r="G140" s="19">
        <f>'datos semanales'!R139</f>
        <v>-57847.5</v>
      </c>
      <c r="H140" s="19">
        <f>'datos semanales'!S139</f>
        <v>-57847.5</v>
      </c>
      <c r="I140" s="19">
        <f>'datos semanales'!T139</f>
        <v>-57847.5</v>
      </c>
      <c r="J140" s="19">
        <f>'datos semanales'!U139</f>
        <v>-65347.5</v>
      </c>
      <c r="K140" s="19">
        <f>'datos semanales'!V139</f>
        <v>-65347.5</v>
      </c>
      <c r="L140" s="19">
        <f>'datos semanales'!W139</f>
        <v>-65347.5</v>
      </c>
      <c r="M140" s="19">
        <f>'datos semanales'!X139</f>
        <v>-65347.5</v>
      </c>
      <c r="N140" s="19">
        <f>'datos semanales'!Y139</f>
        <v>-80243</v>
      </c>
      <c r="O140" s="19">
        <f>'datos semanales'!Z139</f>
        <v>-80243</v>
      </c>
      <c r="P140" s="19">
        <f>'datos semanales'!AA139</f>
        <v>-80243</v>
      </c>
      <c r="Q140" s="19">
        <f>'datos semanales'!AB139</f>
        <v>-80243</v>
      </c>
      <c r="R140" s="19">
        <f>'datos semanales'!AC139</f>
        <v>-80243</v>
      </c>
      <c r="S140" s="19">
        <f>'datos semanales'!AD139</f>
        <v>-65342.5</v>
      </c>
      <c r="T140" s="19">
        <f>'datos semanales'!AE139</f>
        <v>-65342.5</v>
      </c>
      <c r="U140" s="19">
        <f>'datos semanales'!AF139</f>
        <v>-65342.5</v>
      </c>
      <c r="V140" s="19">
        <f>'datos semanales'!AG139</f>
        <v>-65342.5</v>
      </c>
      <c r="W140" s="19">
        <f>'datos semanales'!AH139</f>
        <v>-60136.75</v>
      </c>
      <c r="X140" s="19">
        <f>'datos semanales'!AI139</f>
        <v>-60136.75</v>
      </c>
      <c r="Y140" s="19">
        <f>'datos semanales'!AJ139</f>
        <v>-60136.75</v>
      </c>
      <c r="Z140" s="19">
        <f>'datos semanales'!AK139</f>
        <v>-60136.75</v>
      </c>
      <c r="AA140" s="19">
        <f>'datos semanales'!AL139</f>
        <v>-65956.67</v>
      </c>
      <c r="AB140" s="19">
        <f>'datos semanales'!AM139</f>
        <v>-65956.67</v>
      </c>
      <c r="AC140" s="19">
        <f>'datos semanales'!AN139</f>
        <v>-65956.67</v>
      </c>
      <c r="AD140" s="19">
        <f>'datos semanales'!AO139</f>
        <v>-65956.67</v>
      </c>
      <c r="AE140" s="19">
        <f>'datos semanales'!AP139</f>
        <v>-65956.67</v>
      </c>
      <c r="AF140" s="19">
        <f>'datos semanales'!AQ139</f>
        <v>-65956.67</v>
      </c>
    </row>
    <row r="141" spans="1:32">
      <c r="A141" s="13" t="str">
        <f>'datos semanales'!F140</f>
        <v>SubTotal 'FLUJO DE INVERSIONES'</v>
      </c>
      <c r="B141" s="14">
        <f t="shared" ref="B141:N141" si="10">SUM(B101:B140)</f>
        <v>0</v>
      </c>
      <c r="C141" s="14">
        <f t="shared" si="10"/>
        <v>0</v>
      </c>
      <c r="D141" s="14">
        <f t="shared" si="10"/>
        <v>148800.58000000002</v>
      </c>
      <c r="E141" s="14">
        <f t="shared" si="10"/>
        <v>2865399.9999999995</v>
      </c>
      <c r="F141" s="14">
        <f t="shared" si="10"/>
        <v>910750</v>
      </c>
      <c r="G141" s="14">
        <f t="shared" si="10"/>
        <v>-1089250</v>
      </c>
      <c r="H141" s="14">
        <f t="shared" si="10"/>
        <v>6910750</v>
      </c>
      <c r="I141" s="14">
        <f t="shared" si="10"/>
        <v>-1089250</v>
      </c>
      <c r="J141" s="14">
        <f t="shared" si="10"/>
        <v>-1538250</v>
      </c>
      <c r="K141" s="14">
        <f t="shared" si="10"/>
        <v>18461750</v>
      </c>
      <c r="L141" s="14">
        <f t="shared" si="10"/>
        <v>-1538250</v>
      </c>
      <c r="M141" s="14">
        <f t="shared" si="10"/>
        <v>-1538250</v>
      </c>
      <c r="N141" s="14">
        <f t="shared" si="10"/>
        <v>-1076000</v>
      </c>
      <c r="O141" s="14">
        <f>SUM(O101:O140)</f>
        <v>-1076000</v>
      </c>
      <c r="P141" s="14">
        <f t="shared" ref="P141:AF141" si="11">SUM(P101:P140)</f>
        <v>-1076000</v>
      </c>
      <c r="Q141" s="14">
        <f t="shared" si="11"/>
        <v>13724000</v>
      </c>
      <c r="R141" s="14">
        <f t="shared" si="11"/>
        <v>23924000</v>
      </c>
      <c r="S141" s="14">
        <f t="shared" si="11"/>
        <v>-2263500</v>
      </c>
      <c r="T141" s="14">
        <f t="shared" si="11"/>
        <v>-2263500</v>
      </c>
      <c r="U141" s="14">
        <f t="shared" si="11"/>
        <v>-2263500</v>
      </c>
      <c r="V141" s="14">
        <f t="shared" si="11"/>
        <v>-2263500</v>
      </c>
      <c r="W141" s="14">
        <f t="shared" si="11"/>
        <v>-2151500</v>
      </c>
      <c r="X141" s="14">
        <f t="shared" si="11"/>
        <v>-2151500</v>
      </c>
      <c r="Y141" s="14">
        <f t="shared" si="11"/>
        <v>-2151500</v>
      </c>
      <c r="Z141" s="14">
        <f t="shared" si="11"/>
        <v>-2151500</v>
      </c>
      <c r="AA141" s="14">
        <f t="shared" si="11"/>
        <v>-1775666.6799999997</v>
      </c>
      <c r="AB141" s="14">
        <f t="shared" si="11"/>
        <v>-1775666.6799999997</v>
      </c>
      <c r="AC141" s="14">
        <f t="shared" si="11"/>
        <v>-1775666.6799999997</v>
      </c>
      <c r="AD141" s="14">
        <f t="shared" si="11"/>
        <v>-1775666.6799999997</v>
      </c>
      <c r="AE141" s="14">
        <f t="shared" si="11"/>
        <v>-1775666.6799999997</v>
      </c>
      <c r="AF141" s="14">
        <f t="shared" si="11"/>
        <v>-1775666.6799999997</v>
      </c>
    </row>
    <row r="142" spans="1:32" hidden="1" outlineLevel="1">
      <c r="A142" s="26" t="str">
        <f>'datos semanales'!F141</f>
        <v>Contratacion Deuda - Corto Plazo Local</v>
      </c>
      <c r="B142" s="19">
        <f>'datos semanales'!M141</f>
        <v>0</v>
      </c>
      <c r="C142" s="19">
        <f>'datos semanales'!N141</f>
        <v>0</v>
      </c>
      <c r="D142" s="19">
        <f>'datos semanales'!O141</f>
        <v>0</v>
      </c>
      <c r="E142" s="19">
        <f>'datos semanales'!P141</f>
        <v>0</v>
      </c>
      <c r="F142" s="19">
        <f>'datos semanales'!Q141</f>
        <v>0</v>
      </c>
      <c r="G142" s="19">
        <f>'datos semanales'!R141</f>
        <v>0</v>
      </c>
      <c r="H142" s="19">
        <f>'datos semanales'!S141</f>
        <v>0</v>
      </c>
      <c r="I142" s="19">
        <f>'datos semanales'!T141</f>
        <v>0</v>
      </c>
      <c r="J142" s="19">
        <f>'datos semanales'!U141</f>
        <v>0</v>
      </c>
      <c r="K142" s="19">
        <f>'datos semanales'!V141</f>
        <v>0</v>
      </c>
      <c r="L142" s="19">
        <f>'datos semanales'!W141</f>
        <v>0</v>
      </c>
      <c r="M142" s="19">
        <f>'datos semanales'!X141</f>
        <v>0</v>
      </c>
      <c r="N142" s="19">
        <f>'datos semanales'!Y141</f>
        <v>0</v>
      </c>
      <c r="O142" s="19">
        <f>'datos semanales'!Z141</f>
        <v>0</v>
      </c>
      <c r="P142" s="19">
        <f>'datos semanales'!AA141</f>
        <v>0</v>
      </c>
      <c r="Q142" s="19">
        <f>'datos semanales'!AB141</f>
        <v>0</v>
      </c>
      <c r="R142" s="19">
        <f>'datos semanales'!AC141</f>
        <v>0</v>
      </c>
      <c r="S142" s="19">
        <f>'datos semanales'!AD141</f>
        <v>0</v>
      </c>
      <c r="T142" s="19">
        <f>'datos semanales'!AE141</f>
        <v>0</v>
      </c>
      <c r="U142" s="19">
        <f>'datos semanales'!AF141</f>
        <v>0</v>
      </c>
      <c r="V142" s="19">
        <f>'datos semanales'!AG141</f>
        <v>0</v>
      </c>
      <c r="W142" s="19">
        <f>'datos semanales'!AH141</f>
        <v>0</v>
      </c>
      <c r="X142" s="19">
        <f>'datos semanales'!AI141</f>
        <v>0</v>
      </c>
      <c r="Y142" s="19">
        <f>'datos semanales'!AJ141</f>
        <v>0</v>
      </c>
      <c r="Z142" s="19">
        <f>'datos semanales'!AK141</f>
        <v>0</v>
      </c>
      <c r="AA142" s="19">
        <f>'datos semanales'!AL141</f>
        <v>0</v>
      </c>
      <c r="AB142" s="19">
        <f>'datos semanales'!AM141</f>
        <v>0</v>
      </c>
      <c r="AC142" s="19">
        <f>'datos semanales'!AN141</f>
        <v>0</v>
      </c>
      <c r="AD142" s="19">
        <f>'datos semanales'!AO141</f>
        <v>0</v>
      </c>
      <c r="AE142" s="19">
        <f>'datos semanales'!AP141</f>
        <v>0</v>
      </c>
      <c r="AF142" s="19">
        <f>'datos semanales'!AQ141</f>
        <v>0</v>
      </c>
    </row>
    <row r="143" spans="1:32" hidden="1" outlineLevel="1">
      <c r="A143" s="26" t="str">
        <f>'datos semanales'!F142</f>
        <v>Contratacion Deuda - Corto Plazo Externa</v>
      </c>
      <c r="B143" s="19">
        <f>'datos semanales'!M142</f>
        <v>0</v>
      </c>
      <c r="C143" s="19">
        <f>'datos semanales'!N142</f>
        <v>0</v>
      </c>
      <c r="D143" s="19">
        <f>'datos semanales'!O142</f>
        <v>0</v>
      </c>
      <c r="E143" s="19">
        <f>'datos semanales'!P142</f>
        <v>0</v>
      </c>
      <c r="F143" s="19">
        <f>'datos semanales'!Q142</f>
        <v>0</v>
      </c>
      <c r="G143" s="19">
        <f>'datos semanales'!R142</f>
        <v>0</v>
      </c>
      <c r="H143" s="19">
        <f>'datos semanales'!S142</f>
        <v>0</v>
      </c>
      <c r="I143" s="19">
        <f>'datos semanales'!T142</f>
        <v>0</v>
      </c>
      <c r="J143" s="19">
        <f>'datos semanales'!U142</f>
        <v>0</v>
      </c>
      <c r="K143" s="19">
        <f>'datos semanales'!V142</f>
        <v>0</v>
      </c>
      <c r="L143" s="19">
        <f>'datos semanales'!W142</f>
        <v>0</v>
      </c>
      <c r="M143" s="19">
        <f>'datos semanales'!X142</f>
        <v>0</v>
      </c>
      <c r="N143" s="19">
        <f>'datos semanales'!Y142</f>
        <v>0</v>
      </c>
      <c r="O143" s="19">
        <f>'datos semanales'!Z142</f>
        <v>0</v>
      </c>
      <c r="P143" s="19">
        <f>'datos semanales'!AA142</f>
        <v>0</v>
      </c>
      <c r="Q143" s="19">
        <f>'datos semanales'!AB142</f>
        <v>0</v>
      </c>
      <c r="R143" s="19">
        <f>'datos semanales'!AC142</f>
        <v>0</v>
      </c>
      <c r="S143" s="19">
        <f>'datos semanales'!AD142</f>
        <v>0</v>
      </c>
      <c r="T143" s="19">
        <f>'datos semanales'!AE142</f>
        <v>0</v>
      </c>
      <c r="U143" s="19">
        <f>'datos semanales'!AF142</f>
        <v>0</v>
      </c>
      <c r="V143" s="19">
        <f>'datos semanales'!AG142</f>
        <v>0</v>
      </c>
      <c r="W143" s="19">
        <f>'datos semanales'!AH142</f>
        <v>0</v>
      </c>
      <c r="X143" s="19">
        <f>'datos semanales'!AI142</f>
        <v>0</v>
      </c>
      <c r="Y143" s="19">
        <f>'datos semanales'!AJ142</f>
        <v>0</v>
      </c>
      <c r="Z143" s="19">
        <f>'datos semanales'!AK142</f>
        <v>0</v>
      </c>
      <c r="AA143" s="19">
        <f>'datos semanales'!AL142</f>
        <v>0</v>
      </c>
      <c r="AB143" s="19">
        <f>'datos semanales'!AM142</f>
        <v>0</v>
      </c>
      <c r="AC143" s="19">
        <f>'datos semanales'!AN142</f>
        <v>0</v>
      </c>
      <c r="AD143" s="19">
        <f>'datos semanales'!AO142</f>
        <v>0</v>
      </c>
      <c r="AE143" s="19">
        <f>'datos semanales'!AP142</f>
        <v>0</v>
      </c>
      <c r="AF143" s="19">
        <f>'datos semanales'!AQ142</f>
        <v>0</v>
      </c>
    </row>
    <row r="144" spans="1:32" hidden="1" outlineLevel="1">
      <c r="A144" s="26" t="str">
        <f>'datos semanales'!F143</f>
        <v>Contratacion Deuda -Largo Plazo Local</v>
      </c>
      <c r="B144" s="19">
        <f>'datos semanales'!M143</f>
        <v>0</v>
      </c>
      <c r="C144" s="19">
        <f>'datos semanales'!N143</f>
        <v>0</v>
      </c>
      <c r="D144" s="19">
        <f>'datos semanales'!O143</f>
        <v>0</v>
      </c>
      <c r="E144" s="19">
        <f>'datos semanales'!P143</f>
        <v>0</v>
      </c>
      <c r="F144" s="19">
        <f>'datos semanales'!Q143</f>
        <v>0</v>
      </c>
      <c r="G144" s="19">
        <f>'datos semanales'!R143</f>
        <v>0</v>
      </c>
      <c r="H144" s="19">
        <f>'datos semanales'!S143</f>
        <v>0</v>
      </c>
      <c r="I144" s="19">
        <f>'datos semanales'!T143</f>
        <v>0</v>
      </c>
      <c r="J144" s="19">
        <f>'datos semanales'!U143</f>
        <v>0</v>
      </c>
      <c r="K144" s="19">
        <f>'datos semanales'!V143</f>
        <v>0</v>
      </c>
      <c r="L144" s="19">
        <f>'datos semanales'!W143</f>
        <v>0</v>
      </c>
      <c r="M144" s="19">
        <f>'datos semanales'!X143</f>
        <v>0</v>
      </c>
      <c r="N144" s="19">
        <f>'datos semanales'!Y143</f>
        <v>0</v>
      </c>
      <c r="O144" s="19">
        <f>'datos semanales'!Z143</f>
        <v>0</v>
      </c>
      <c r="P144" s="19">
        <f>'datos semanales'!AA143</f>
        <v>0</v>
      </c>
      <c r="Q144" s="19">
        <f>'datos semanales'!AB143</f>
        <v>0</v>
      </c>
      <c r="R144" s="19">
        <f>'datos semanales'!AC143</f>
        <v>0</v>
      </c>
      <c r="S144" s="19">
        <f>'datos semanales'!AD143</f>
        <v>0</v>
      </c>
      <c r="T144" s="19">
        <f>'datos semanales'!AE143</f>
        <v>0</v>
      </c>
      <c r="U144" s="19">
        <f>'datos semanales'!AF143</f>
        <v>0</v>
      </c>
      <c r="V144" s="19">
        <f>'datos semanales'!AG143</f>
        <v>0</v>
      </c>
      <c r="W144" s="19">
        <f>'datos semanales'!AH143</f>
        <v>0</v>
      </c>
      <c r="X144" s="19">
        <f>'datos semanales'!AI143</f>
        <v>0</v>
      </c>
      <c r="Y144" s="19">
        <f>'datos semanales'!AJ143</f>
        <v>0</v>
      </c>
      <c r="Z144" s="19">
        <f>'datos semanales'!AK143</f>
        <v>0</v>
      </c>
      <c r="AA144" s="19">
        <f>'datos semanales'!AL143</f>
        <v>0</v>
      </c>
      <c r="AB144" s="19">
        <f>'datos semanales'!AM143</f>
        <v>0</v>
      </c>
      <c r="AC144" s="19">
        <f>'datos semanales'!AN143</f>
        <v>0</v>
      </c>
      <c r="AD144" s="19">
        <f>'datos semanales'!AO143</f>
        <v>0</v>
      </c>
      <c r="AE144" s="19">
        <f>'datos semanales'!AP143</f>
        <v>0</v>
      </c>
      <c r="AF144" s="19">
        <f>'datos semanales'!AQ143</f>
        <v>0</v>
      </c>
    </row>
    <row r="145" spans="1:32" hidden="1" outlineLevel="1">
      <c r="A145" s="26" t="str">
        <f>'datos semanales'!F144</f>
        <v>Contratacion Deuda - Largo Plazo Externa</v>
      </c>
      <c r="B145" s="19">
        <f>'datos semanales'!M144</f>
        <v>0</v>
      </c>
      <c r="C145" s="19">
        <f>'datos semanales'!N144</f>
        <v>0</v>
      </c>
      <c r="D145" s="19">
        <f>'datos semanales'!O144</f>
        <v>0</v>
      </c>
      <c r="E145" s="19">
        <f>'datos semanales'!P144</f>
        <v>0</v>
      </c>
      <c r="F145" s="19">
        <f>'datos semanales'!Q144</f>
        <v>0</v>
      </c>
      <c r="G145" s="19">
        <f>'datos semanales'!R144</f>
        <v>0</v>
      </c>
      <c r="H145" s="19">
        <f>'datos semanales'!S144</f>
        <v>0</v>
      </c>
      <c r="I145" s="19">
        <f>'datos semanales'!T144</f>
        <v>0</v>
      </c>
      <c r="J145" s="19">
        <f>'datos semanales'!U144</f>
        <v>0</v>
      </c>
      <c r="K145" s="19">
        <f>'datos semanales'!V144</f>
        <v>0</v>
      </c>
      <c r="L145" s="19">
        <f>'datos semanales'!W144</f>
        <v>0</v>
      </c>
      <c r="M145" s="19">
        <f>'datos semanales'!X144</f>
        <v>0</v>
      </c>
      <c r="N145" s="19">
        <f>'datos semanales'!Y144</f>
        <v>0</v>
      </c>
      <c r="O145" s="19">
        <f>'datos semanales'!Z144</f>
        <v>0</v>
      </c>
      <c r="P145" s="19">
        <f>'datos semanales'!AA144</f>
        <v>0</v>
      </c>
      <c r="Q145" s="19">
        <f>'datos semanales'!AB144</f>
        <v>0</v>
      </c>
      <c r="R145" s="19">
        <f>'datos semanales'!AC144</f>
        <v>0</v>
      </c>
      <c r="S145" s="19">
        <f>'datos semanales'!AD144</f>
        <v>0</v>
      </c>
      <c r="T145" s="19">
        <f>'datos semanales'!AE144</f>
        <v>0</v>
      </c>
      <c r="U145" s="19">
        <f>'datos semanales'!AF144</f>
        <v>0</v>
      </c>
      <c r="V145" s="19">
        <f>'datos semanales'!AG144</f>
        <v>0</v>
      </c>
      <c r="W145" s="19">
        <f>'datos semanales'!AH144</f>
        <v>0</v>
      </c>
      <c r="X145" s="19">
        <f>'datos semanales'!AI144</f>
        <v>0</v>
      </c>
      <c r="Y145" s="19">
        <f>'datos semanales'!AJ144</f>
        <v>0</v>
      </c>
      <c r="Z145" s="19">
        <f>'datos semanales'!AK144</f>
        <v>0</v>
      </c>
      <c r="AA145" s="19">
        <f>'datos semanales'!AL144</f>
        <v>0</v>
      </c>
      <c r="AB145" s="19">
        <f>'datos semanales'!AM144</f>
        <v>0</v>
      </c>
      <c r="AC145" s="19">
        <f>'datos semanales'!AN144</f>
        <v>0</v>
      </c>
      <c r="AD145" s="19">
        <f>'datos semanales'!AO144</f>
        <v>0</v>
      </c>
      <c r="AE145" s="19">
        <f>'datos semanales'!AP144</f>
        <v>0</v>
      </c>
      <c r="AF145" s="19">
        <f>'datos semanales'!AQ144</f>
        <v>0</v>
      </c>
    </row>
    <row r="146" spans="1:32" hidden="1" outlineLevel="1">
      <c r="A146" s="26" t="str">
        <f>'datos semanales'!F145</f>
        <v>Pago Vencimiento - Corto Plazo Local</v>
      </c>
      <c r="B146" s="19">
        <f>'datos semanales'!M145</f>
        <v>0</v>
      </c>
      <c r="C146" s="19">
        <f>'datos semanales'!N145</f>
        <v>0</v>
      </c>
      <c r="D146" s="19">
        <f>'datos semanales'!O145</f>
        <v>0</v>
      </c>
      <c r="E146" s="19">
        <f>'datos semanales'!P145</f>
        <v>0</v>
      </c>
      <c r="F146" s="19">
        <f>'datos semanales'!Q145</f>
        <v>0</v>
      </c>
      <c r="G146" s="19">
        <f>'datos semanales'!R145</f>
        <v>0</v>
      </c>
      <c r="H146" s="19">
        <f>'datos semanales'!S145</f>
        <v>0</v>
      </c>
      <c r="I146" s="19">
        <f>'datos semanales'!T145</f>
        <v>0</v>
      </c>
      <c r="J146" s="19">
        <f>'datos semanales'!U145</f>
        <v>0</v>
      </c>
      <c r="K146" s="19">
        <f>'datos semanales'!V145</f>
        <v>0</v>
      </c>
      <c r="L146" s="19">
        <f>'datos semanales'!W145</f>
        <v>0</v>
      </c>
      <c r="M146" s="19">
        <f>'datos semanales'!X145</f>
        <v>0</v>
      </c>
      <c r="N146" s="19">
        <f>'datos semanales'!Y145</f>
        <v>0</v>
      </c>
      <c r="O146" s="19">
        <f>'datos semanales'!Z145</f>
        <v>0</v>
      </c>
      <c r="P146" s="19">
        <f>'datos semanales'!AA145</f>
        <v>0</v>
      </c>
      <c r="Q146" s="19">
        <f>'datos semanales'!AB145</f>
        <v>0</v>
      </c>
      <c r="R146" s="19">
        <f>'datos semanales'!AC145</f>
        <v>0</v>
      </c>
      <c r="S146" s="19">
        <f>'datos semanales'!AD145</f>
        <v>0</v>
      </c>
      <c r="T146" s="19">
        <f>'datos semanales'!AE145</f>
        <v>0</v>
      </c>
      <c r="U146" s="19">
        <f>'datos semanales'!AF145</f>
        <v>0</v>
      </c>
      <c r="V146" s="19">
        <f>'datos semanales'!AG145</f>
        <v>0</v>
      </c>
      <c r="W146" s="19">
        <f>'datos semanales'!AH145</f>
        <v>0</v>
      </c>
      <c r="X146" s="19">
        <f>'datos semanales'!AI145</f>
        <v>0</v>
      </c>
      <c r="Y146" s="19">
        <f>'datos semanales'!AJ145</f>
        <v>0</v>
      </c>
      <c r="Z146" s="19">
        <f>'datos semanales'!AK145</f>
        <v>0</v>
      </c>
      <c r="AA146" s="19">
        <f>'datos semanales'!AL145</f>
        <v>0</v>
      </c>
      <c r="AB146" s="19">
        <f>'datos semanales'!AM145</f>
        <v>0</v>
      </c>
      <c r="AC146" s="19">
        <f>'datos semanales'!AN145</f>
        <v>0</v>
      </c>
      <c r="AD146" s="19">
        <f>'datos semanales'!AO145</f>
        <v>0</v>
      </c>
      <c r="AE146" s="19">
        <f>'datos semanales'!AP145</f>
        <v>0</v>
      </c>
      <c r="AF146" s="19">
        <f>'datos semanales'!AQ145</f>
        <v>0</v>
      </c>
    </row>
    <row r="147" spans="1:32" hidden="1" outlineLevel="1">
      <c r="A147" s="26" t="str">
        <f>'datos semanales'!F146</f>
        <v>Pago Vencimiento - Corto Plazo Externa</v>
      </c>
      <c r="B147" s="19">
        <f>'datos semanales'!M146</f>
        <v>0</v>
      </c>
      <c r="C147" s="19">
        <f>'datos semanales'!N146</f>
        <v>0</v>
      </c>
      <c r="D147" s="19">
        <f>'datos semanales'!O146</f>
        <v>0</v>
      </c>
      <c r="E147" s="19">
        <f>'datos semanales'!P146</f>
        <v>0</v>
      </c>
      <c r="F147" s="19">
        <f>'datos semanales'!Q146</f>
        <v>0</v>
      </c>
      <c r="G147" s="19">
        <f>'datos semanales'!R146</f>
        <v>0</v>
      </c>
      <c r="H147" s="19">
        <f>'datos semanales'!S146</f>
        <v>0</v>
      </c>
      <c r="I147" s="19">
        <f>'datos semanales'!T146</f>
        <v>0</v>
      </c>
      <c r="J147" s="19">
        <f>'datos semanales'!U146</f>
        <v>0</v>
      </c>
      <c r="K147" s="19">
        <f>'datos semanales'!V146</f>
        <v>0</v>
      </c>
      <c r="L147" s="19">
        <f>'datos semanales'!W146</f>
        <v>0</v>
      </c>
      <c r="M147" s="19">
        <f>'datos semanales'!X146</f>
        <v>0</v>
      </c>
      <c r="N147" s="19">
        <f>'datos semanales'!Y146</f>
        <v>0</v>
      </c>
      <c r="O147" s="19">
        <f>'datos semanales'!Z146</f>
        <v>0</v>
      </c>
      <c r="P147" s="19">
        <f>'datos semanales'!AA146</f>
        <v>0</v>
      </c>
      <c r="Q147" s="19">
        <f>'datos semanales'!AB146</f>
        <v>0</v>
      </c>
      <c r="R147" s="19">
        <f>'datos semanales'!AC146</f>
        <v>0</v>
      </c>
      <c r="S147" s="19">
        <f>'datos semanales'!AD146</f>
        <v>0</v>
      </c>
      <c r="T147" s="19">
        <f>'datos semanales'!AE146</f>
        <v>0</v>
      </c>
      <c r="U147" s="19">
        <f>'datos semanales'!AF146</f>
        <v>0</v>
      </c>
      <c r="V147" s="19">
        <f>'datos semanales'!AG146</f>
        <v>0</v>
      </c>
      <c r="W147" s="19">
        <f>'datos semanales'!AH146</f>
        <v>0</v>
      </c>
      <c r="X147" s="19">
        <f>'datos semanales'!AI146</f>
        <v>0</v>
      </c>
      <c r="Y147" s="19">
        <f>'datos semanales'!AJ146</f>
        <v>0</v>
      </c>
      <c r="Z147" s="19">
        <f>'datos semanales'!AK146</f>
        <v>0</v>
      </c>
      <c r="AA147" s="19">
        <f>'datos semanales'!AL146</f>
        <v>0</v>
      </c>
      <c r="AB147" s="19">
        <f>'datos semanales'!AM146</f>
        <v>0</v>
      </c>
      <c r="AC147" s="19">
        <f>'datos semanales'!AN146</f>
        <v>0</v>
      </c>
      <c r="AD147" s="19">
        <f>'datos semanales'!AO146</f>
        <v>0</v>
      </c>
      <c r="AE147" s="19">
        <f>'datos semanales'!AP146</f>
        <v>0</v>
      </c>
      <c r="AF147" s="19">
        <f>'datos semanales'!AQ146</f>
        <v>0</v>
      </c>
    </row>
    <row r="148" spans="1:32" hidden="1" outlineLevel="1">
      <c r="A148" s="26" t="str">
        <f>'datos semanales'!F147</f>
        <v>Pago Vencimeinto - Largo Plazo Local</v>
      </c>
      <c r="B148" s="19">
        <f>'datos semanales'!M147</f>
        <v>0</v>
      </c>
      <c r="C148" s="19">
        <f>'datos semanales'!N147</f>
        <v>0</v>
      </c>
      <c r="D148" s="19">
        <f>'datos semanales'!O147</f>
        <v>0</v>
      </c>
      <c r="E148" s="19">
        <f>'datos semanales'!P147</f>
        <v>0</v>
      </c>
      <c r="F148" s="19">
        <f>'datos semanales'!Q147</f>
        <v>0</v>
      </c>
      <c r="G148" s="19">
        <f>'datos semanales'!R147</f>
        <v>0</v>
      </c>
      <c r="H148" s="19">
        <f>'datos semanales'!S147</f>
        <v>0</v>
      </c>
      <c r="I148" s="19">
        <f>'datos semanales'!T147</f>
        <v>0</v>
      </c>
      <c r="J148" s="19">
        <f>'datos semanales'!U147</f>
        <v>0</v>
      </c>
      <c r="K148" s="19">
        <f>'datos semanales'!V147</f>
        <v>0</v>
      </c>
      <c r="L148" s="19">
        <f>'datos semanales'!W147</f>
        <v>0</v>
      </c>
      <c r="M148" s="19">
        <f>'datos semanales'!X147</f>
        <v>0</v>
      </c>
      <c r="N148" s="19">
        <f>'datos semanales'!Y147</f>
        <v>0</v>
      </c>
      <c r="O148" s="19">
        <f>'datos semanales'!Z147</f>
        <v>0</v>
      </c>
      <c r="P148" s="19">
        <f>'datos semanales'!AA147</f>
        <v>0</v>
      </c>
      <c r="Q148" s="19">
        <f>'datos semanales'!AB147</f>
        <v>0</v>
      </c>
      <c r="R148" s="19">
        <f>'datos semanales'!AC147</f>
        <v>0</v>
      </c>
      <c r="S148" s="19">
        <f>'datos semanales'!AD147</f>
        <v>0</v>
      </c>
      <c r="T148" s="19">
        <f>'datos semanales'!AE147</f>
        <v>0</v>
      </c>
      <c r="U148" s="19">
        <f>'datos semanales'!AF147</f>
        <v>0</v>
      </c>
      <c r="V148" s="19">
        <f>'datos semanales'!AG147</f>
        <v>0</v>
      </c>
      <c r="W148" s="19">
        <f>'datos semanales'!AH147</f>
        <v>0</v>
      </c>
      <c r="X148" s="19">
        <f>'datos semanales'!AI147</f>
        <v>0</v>
      </c>
      <c r="Y148" s="19">
        <f>'datos semanales'!AJ147</f>
        <v>0</v>
      </c>
      <c r="Z148" s="19">
        <f>'datos semanales'!AK147</f>
        <v>0</v>
      </c>
      <c r="AA148" s="19">
        <f>'datos semanales'!AL147</f>
        <v>0</v>
      </c>
      <c r="AB148" s="19">
        <f>'datos semanales'!AM147</f>
        <v>0</v>
      </c>
      <c r="AC148" s="19">
        <f>'datos semanales'!AN147</f>
        <v>0</v>
      </c>
      <c r="AD148" s="19">
        <f>'datos semanales'!AO147</f>
        <v>0</v>
      </c>
      <c r="AE148" s="19">
        <f>'datos semanales'!AP147</f>
        <v>0</v>
      </c>
      <c r="AF148" s="19">
        <f>'datos semanales'!AQ147</f>
        <v>0</v>
      </c>
    </row>
    <row r="149" spans="1:32" hidden="1" outlineLevel="1">
      <c r="A149" s="26" t="str">
        <f>'datos semanales'!F148</f>
        <v>Pago Vencimiento - Largo Plazo Externa</v>
      </c>
      <c r="B149" s="19">
        <f>'datos semanales'!M148</f>
        <v>0</v>
      </c>
      <c r="C149" s="19">
        <f>'datos semanales'!N148</f>
        <v>0</v>
      </c>
      <c r="D149" s="19">
        <f>'datos semanales'!O148</f>
        <v>0</v>
      </c>
      <c r="E149" s="19">
        <f>'datos semanales'!P148</f>
        <v>0</v>
      </c>
      <c r="F149" s="19">
        <f>'datos semanales'!Q148</f>
        <v>0</v>
      </c>
      <c r="G149" s="19">
        <f>'datos semanales'!R148</f>
        <v>0</v>
      </c>
      <c r="H149" s="19">
        <f>'datos semanales'!S148</f>
        <v>0</v>
      </c>
      <c r="I149" s="19">
        <f>'datos semanales'!T148</f>
        <v>0</v>
      </c>
      <c r="J149" s="19">
        <f>'datos semanales'!U148</f>
        <v>0</v>
      </c>
      <c r="K149" s="19">
        <f>'datos semanales'!V148</f>
        <v>0</v>
      </c>
      <c r="L149" s="19">
        <f>'datos semanales'!W148</f>
        <v>0</v>
      </c>
      <c r="M149" s="19">
        <f>'datos semanales'!X148</f>
        <v>0</v>
      </c>
      <c r="N149" s="19">
        <f>'datos semanales'!Y148</f>
        <v>0</v>
      </c>
      <c r="O149" s="19">
        <f>'datos semanales'!Z148</f>
        <v>0</v>
      </c>
      <c r="P149" s="19">
        <f>'datos semanales'!AA148</f>
        <v>0</v>
      </c>
      <c r="Q149" s="19">
        <f>'datos semanales'!AB148</f>
        <v>0</v>
      </c>
      <c r="R149" s="19">
        <f>'datos semanales'!AC148</f>
        <v>0</v>
      </c>
      <c r="S149" s="19">
        <f>'datos semanales'!AD148</f>
        <v>0</v>
      </c>
      <c r="T149" s="19">
        <f>'datos semanales'!AE148</f>
        <v>0</v>
      </c>
      <c r="U149" s="19">
        <f>'datos semanales'!AF148</f>
        <v>0</v>
      </c>
      <c r="V149" s="19">
        <f>'datos semanales'!AG148</f>
        <v>0</v>
      </c>
      <c r="W149" s="19">
        <f>'datos semanales'!AH148</f>
        <v>0</v>
      </c>
      <c r="X149" s="19">
        <f>'datos semanales'!AI148</f>
        <v>0</v>
      </c>
      <c r="Y149" s="19">
        <f>'datos semanales'!AJ148</f>
        <v>0</v>
      </c>
      <c r="Z149" s="19">
        <f>'datos semanales'!AK148</f>
        <v>0</v>
      </c>
      <c r="AA149" s="19">
        <f>'datos semanales'!AL148</f>
        <v>0</v>
      </c>
      <c r="AB149" s="19">
        <f>'datos semanales'!AM148</f>
        <v>0</v>
      </c>
      <c r="AC149" s="19">
        <f>'datos semanales'!AN148</f>
        <v>0</v>
      </c>
      <c r="AD149" s="19">
        <f>'datos semanales'!AO148</f>
        <v>0</v>
      </c>
      <c r="AE149" s="19">
        <f>'datos semanales'!AP148</f>
        <v>0</v>
      </c>
      <c r="AF149" s="19">
        <f>'datos semanales'!AQ148</f>
        <v>0</v>
      </c>
    </row>
    <row r="150" spans="1:32" hidden="1" outlineLevel="1">
      <c r="A150" s="26" t="str">
        <f>'datos semanales'!F149</f>
        <v>Renovacion Deuda - Corto Plazo Local</v>
      </c>
      <c r="B150" s="19">
        <f>'datos semanales'!M149</f>
        <v>0</v>
      </c>
      <c r="C150" s="19">
        <f>'datos semanales'!N149</f>
        <v>0</v>
      </c>
      <c r="D150" s="19">
        <f>'datos semanales'!O149</f>
        <v>0</v>
      </c>
      <c r="E150" s="19">
        <f>'datos semanales'!P149</f>
        <v>0</v>
      </c>
      <c r="F150" s="19">
        <f>'datos semanales'!Q149</f>
        <v>0</v>
      </c>
      <c r="G150" s="19">
        <f>'datos semanales'!R149</f>
        <v>0</v>
      </c>
      <c r="H150" s="19">
        <f>'datos semanales'!S149</f>
        <v>0</v>
      </c>
      <c r="I150" s="19">
        <f>'datos semanales'!T149</f>
        <v>0</v>
      </c>
      <c r="J150" s="19">
        <f>'datos semanales'!U149</f>
        <v>0</v>
      </c>
      <c r="K150" s="19">
        <f>'datos semanales'!V149</f>
        <v>0</v>
      </c>
      <c r="L150" s="19">
        <f>'datos semanales'!W149</f>
        <v>0</v>
      </c>
      <c r="M150" s="19">
        <f>'datos semanales'!X149</f>
        <v>0</v>
      </c>
      <c r="N150" s="19">
        <f>'datos semanales'!Y149</f>
        <v>0</v>
      </c>
      <c r="O150" s="19">
        <f>'datos semanales'!Z149</f>
        <v>0</v>
      </c>
      <c r="P150" s="19">
        <f>'datos semanales'!AA149</f>
        <v>0</v>
      </c>
      <c r="Q150" s="19">
        <f>'datos semanales'!AB149</f>
        <v>0</v>
      </c>
      <c r="R150" s="19">
        <f>'datos semanales'!AC149</f>
        <v>0</v>
      </c>
      <c r="S150" s="19">
        <f>'datos semanales'!AD149</f>
        <v>0</v>
      </c>
      <c r="T150" s="19">
        <f>'datos semanales'!AE149</f>
        <v>0</v>
      </c>
      <c r="U150" s="19">
        <f>'datos semanales'!AF149</f>
        <v>0</v>
      </c>
      <c r="V150" s="19">
        <f>'datos semanales'!AG149</f>
        <v>0</v>
      </c>
      <c r="W150" s="19">
        <f>'datos semanales'!AH149</f>
        <v>0</v>
      </c>
      <c r="X150" s="19">
        <f>'datos semanales'!AI149</f>
        <v>0</v>
      </c>
      <c r="Y150" s="19">
        <f>'datos semanales'!AJ149</f>
        <v>0</v>
      </c>
      <c r="Z150" s="19">
        <f>'datos semanales'!AK149</f>
        <v>0</v>
      </c>
      <c r="AA150" s="19">
        <f>'datos semanales'!AL149</f>
        <v>0</v>
      </c>
      <c r="AB150" s="19">
        <f>'datos semanales'!AM149</f>
        <v>0</v>
      </c>
      <c r="AC150" s="19">
        <f>'datos semanales'!AN149</f>
        <v>0</v>
      </c>
      <c r="AD150" s="19">
        <f>'datos semanales'!AO149</f>
        <v>0</v>
      </c>
      <c r="AE150" s="19">
        <f>'datos semanales'!AP149</f>
        <v>0</v>
      </c>
      <c r="AF150" s="19">
        <f>'datos semanales'!AQ149</f>
        <v>0</v>
      </c>
    </row>
    <row r="151" spans="1:32" hidden="1" outlineLevel="1">
      <c r="A151" s="26" t="str">
        <f>'datos semanales'!F150</f>
        <v>Renovacion Deuda - Corto Plazo Externa</v>
      </c>
      <c r="B151" s="19">
        <f>'datos semanales'!M150</f>
        <v>0</v>
      </c>
      <c r="C151" s="19">
        <f>'datos semanales'!N150</f>
        <v>0</v>
      </c>
      <c r="D151" s="19">
        <f>'datos semanales'!O150</f>
        <v>0</v>
      </c>
      <c r="E151" s="19">
        <f>'datos semanales'!P150</f>
        <v>0</v>
      </c>
      <c r="F151" s="19">
        <f>'datos semanales'!Q150</f>
        <v>0</v>
      </c>
      <c r="G151" s="19">
        <f>'datos semanales'!R150</f>
        <v>0</v>
      </c>
      <c r="H151" s="19">
        <f>'datos semanales'!S150</f>
        <v>0</v>
      </c>
      <c r="I151" s="19">
        <f>'datos semanales'!T150</f>
        <v>0</v>
      </c>
      <c r="J151" s="19">
        <f>'datos semanales'!U150</f>
        <v>0</v>
      </c>
      <c r="K151" s="19">
        <f>'datos semanales'!V150</f>
        <v>0</v>
      </c>
      <c r="L151" s="19">
        <f>'datos semanales'!W150</f>
        <v>0</v>
      </c>
      <c r="M151" s="19">
        <f>'datos semanales'!X150</f>
        <v>0</v>
      </c>
      <c r="N151" s="19">
        <f>'datos semanales'!Y150</f>
        <v>0</v>
      </c>
      <c r="O151" s="19">
        <f>'datos semanales'!Z150</f>
        <v>0</v>
      </c>
      <c r="P151" s="19">
        <f>'datos semanales'!AA150</f>
        <v>0</v>
      </c>
      <c r="Q151" s="19">
        <f>'datos semanales'!AB150</f>
        <v>0</v>
      </c>
      <c r="R151" s="19">
        <f>'datos semanales'!AC150</f>
        <v>0</v>
      </c>
      <c r="S151" s="19">
        <f>'datos semanales'!AD150</f>
        <v>0</v>
      </c>
      <c r="T151" s="19">
        <f>'datos semanales'!AE150</f>
        <v>0</v>
      </c>
      <c r="U151" s="19">
        <f>'datos semanales'!AF150</f>
        <v>0</v>
      </c>
      <c r="V151" s="19">
        <f>'datos semanales'!AG150</f>
        <v>0</v>
      </c>
      <c r="W151" s="19">
        <f>'datos semanales'!AH150</f>
        <v>0</v>
      </c>
      <c r="X151" s="19">
        <f>'datos semanales'!AI150</f>
        <v>0</v>
      </c>
      <c r="Y151" s="19">
        <f>'datos semanales'!AJ150</f>
        <v>0</v>
      </c>
      <c r="Z151" s="19">
        <f>'datos semanales'!AK150</f>
        <v>0</v>
      </c>
      <c r="AA151" s="19">
        <f>'datos semanales'!AL150</f>
        <v>0</v>
      </c>
      <c r="AB151" s="19">
        <f>'datos semanales'!AM150</f>
        <v>0</v>
      </c>
      <c r="AC151" s="19">
        <f>'datos semanales'!AN150</f>
        <v>0</v>
      </c>
      <c r="AD151" s="19">
        <f>'datos semanales'!AO150</f>
        <v>0</v>
      </c>
      <c r="AE151" s="19">
        <f>'datos semanales'!AP150</f>
        <v>0</v>
      </c>
      <c r="AF151" s="19">
        <f>'datos semanales'!AQ150</f>
        <v>0</v>
      </c>
    </row>
    <row r="152" spans="1:32" hidden="1" outlineLevel="1">
      <c r="A152" s="26" t="str">
        <f>'datos semanales'!F151</f>
        <v>Pago y Compensación Papel Comercial</v>
      </c>
      <c r="B152" s="19">
        <f>'datos semanales'!M151</f>
        <v>0</v>
      </c>
      <c r="C152" s="19">
        <f>'datos semanales'!N151</f>
        <v>0</v>
      </c>
      <c r="D152" s="19">
        <f>'datos semanales'!O151</f>
        <v>0</v>
      </c>
      <c r="E152" s="19">
        <f>'datos semanales'!P151</f>
        <v>0</v>
      </c>
      <c r="F152" s="19">
        <f>'datos semanales'!Q151</f>
        <v>0</v>
      </c>
      <c r="G152" s="19">
        <f>'datos semanales'!R151</f>
        <v>0</v>
      </c>
      <c r="H152" s="19">
        <f>'datos semanales'!S151</f>
        <v>0</v>
      </c>
      <c r="I152" s="19">
        <f>'datos semanales'!T151</f>
        <v>0</v>
      </c>
      <c r="J152" s="19">
        <f>'datos semanales'!U151</f>
        <v>0</v>
      </c>
      <c r="K152" s="19">
        <f>'datos semanales'!V151</f>
        <v>0</v>
      </c>
      <c r="L152" s="19">
        <f>'datos semanales'!W151</f>
        <v>0</v>
      </c>
      <c r="M152" s="19">
        <f>'datos semanales'!X151</f>
        <v>0</v>
      </c>
      <c r="N152" s="19">
        <f>'datos semanales'!Y151</f>
        <v>0</v>
      </c>
      <c r="O152" s="19">
        <f>'datos semanales'!Z151</f>
        <v>0</v>
      </c>
      <c r="P152" s="19">
        <f>'datos semanales'!AA151</f>
        <v>0</v>
      </c>
      <c r="Q152" s="19">
        <f>'datos semanales'!AB151</f>
        <v>0</v>
      </c>
      <c r="R152" s="19">
        <f>'datos semanales'!AC151</f>
        <v>0</v>
      </c>
      <c r="S152" s="19">
        <f>'datos semanales'!AD151</f>
        <v>0</v>
      </c>
      <c r="T152" s="19">
        <f>'datos semanales'!AE151</f>
        <v>0</v>
      </c>
      <c r="U152" s="19">
        <f>'datos semanales'!AF151</f>
        <v>0</v>
      </c>
      <c r="V152" s="19">
        <f>'datos semanales'!AG151</f>
        <v>0</v>
      </c>
      <c r="W152" s="19">
        <f>'datos semanales'!AH151</f>
        <v>0</v>
      </c>
      <c r="X152" s="19">
        <f>'datos semanales'!AI151</f>
        <v>0</v>
      </c>
      <c r="Y152" s="19">
        <f>'datos semanales'!AJ151</f>
        <v>0</v>
      </c>
      <c r="Z152" s="19">
        <f>'datos semanales'!AK151</f>
        <v>0</v>
      </c>
      <c r="AA152" s="19">
        <f>'datos semanales'!AL151</f>
        <v>0</v>
      </c>
      <c r="AB152" s="19">
        <f>'datos semanales'!AM151</f>
        <v>0</v>
      </c>
      <c r="AC152" s="19">
        <f>'datos semanales'!AN151</f>
        <v>0</v>
      </c>
      <c r="AD152" s="19">
        <f>'datos semanales'!AO151</f>
        <v>0</v>
      </c>
      <c r="AE152" s="19">
        <f>'datos semanales'!AP151</f>
        <v>0</v>
      </c>
      <c r="AF152" s="19">
        <f>'datos semanales'!AQ151</f>
        <v>0</v>
      </c>
    </row>
    <row r="153" spans="1:32" hidden="1" outlineLevel="1">
      <c r="A153" s="26" t="str">
        <f>'datos semanales'!F152</f>
        <v>Dividendos</v>
      </c>
      <c r="B153" s="19">
        <f>'datos semanales'!M152</f>
        <v>0</v>
      </c>
      <c r="C153" s="19">
        <f>'datos semanales'!N152</f>
        <v>0</v>
      </c>
      <c r="D153" s="19">
        <f>'datos semanales'!O152</f>
        <v>0</v>
      </c>
      <c r="E153" s="19">
        <f>'datos semanales'!P152</f>
        <v>0</v>
      </c>
      <c r="F153" s="19">
        <f>'datos semanales'!Q152</f>
        <v>0</v>
      </c>
      <c r="G153" s="19">
        <f>'datos semanales'!R152</f>
        <v>0</v>
      </c>
      <c r="H153" s="19">
        <f>'datos semanales'!S152</f>
        <v>0</v>
      </c>
      <c r="I153" s="19">
        <f>'datos semanales'!T152</f>
        <v>0</v>
      </c>
      <c r="J153" s="19">
        <f>'datos semanales'!U152</f>
        <v>0</v>
      </c>
      <c r="K153" s="19">
        <f>'datos semanales'!V152</f>
        <v>0</v>
      </c>
      <c r="L153" s="19">
        <f>'datos semanales'!W152</f>
        <v>0</v>
      </c>
      <c r="M153" s="19">
        <f>'datos semanales'!X152</f>
        <v>0</v>
      </c>
      <c r="N153" s="19">
        <f>'datos semanales'!Y152</f>
        <v>0</v>
      </c>
      <c r="O153" s="19">
        <f>'datos semanales'!Z152</f>
        <v>0</v>
      </c>
      <c r="P153" s="19">
        <f>'datos semanales'!AA152</f>
        <v>0</v>
      </c>
      <c r="Q153" s="19">
        <f>'datos semanales'!AB152</f>
        <v>0</v>
      </c>
      <c r="R153" s="19">
        <f>'datos semanales'!AC152</f>
        <v>-14359239.210000001</v>
      </c>
      <c r="S153" s="19">
        <f>'datos semanales'!AD152</f>
        <v>0</v>
      </c>
      <c r="T153" s="19">
        <f>'datos semanales'!AE152</f>
        <v>0</v>
      </c>
      <c r="U153" s="19">
        <f>'datos semanales'!AF152</f>
        <v>0</v>
      </c>
      <c r="V153" s="19">
        <f>'datos semanales'!AG152</f>
        <v>0</v>
      </c>
      <c r="W153" s="19">
        <f>'datos semanales'!AH152</f>
        <v>0</v>
      </c>
      <c r="X153" s="19">
        <f>'datos semanales'!AI152</f>
        <v>0</v>
      </c>
      <c r="Y153" s="19">
        <f>'datos semanales'!AJ152</f>
        <v>0</v>
      </c>
      <c r="Z153" s="19">
        <f>'datos semanales'!AK152</f>
        <v>0</v>
      </c>
      <c r="AA153" s="19">
        <f>'datos semanales'!AL152</f>
        <v>0</v>
      </c>
      <c r="AB153" s="19">
        <f>'datos semanales'!AM152</f>
        <v>0</v>
      </c>
      <c r="AC153" s="19">
        <f>'datos semanales'!AN152</f>
        <v>0</v>
      </c>
      <c r="AD153" s="19">
        <f>'datos semanales'!AO152</f>
        <v>0</v>
      </c>
      <c r="AE153" s="19">
        <f>'datos semanales'!AP152</f>
        <v>0</v>
      </c>
      <c r="AF153" s="19">
        <f>'datos semanales'!AQ152</f>
        <v>0</v>
      </c>
    </row>
    <row r="154" spans="1:32" s="11" customFormat="1" hidden="1" outlineLevel="1">
      <c r="A154" s="26" t="str">
        <f>'datos semanales'!F153</f>
        <v>Cancelacion Papel Comercial</v>
      </c>
      <c r="B154" s="19">
        <f>'datos semanales'!M153</f>
        <v>0</v>
      </c>
      <c r="C154" s="19">
        <f>'datos semanales'!N153</f>
        <v>0</v>
      </c>
      <c r="D154" s="19">
        <f>'datos semanales'!O153</f>
        <v>-10200000</v>
      </c>
      <c r="E154" s="19">
        <f>'datos semanales'!P153</f>
        <v>0</v>
      </c>
      <c r="F154" s="19">
        <f>'datos semanales'!Q153</f>
        <v>0</v>
      </c>
      <c r="G154" s="19">
        <f>'datos semanales'!R153</f>
        <v>0</v>
      </c>
      <c r="H154" s="19">
        <f>'datos semanales'!S153</f>
        <v>0</v>
      </c>
      <c r="I154" s="19">
        <f>'datos semanales'!T153</f>
        <v>0</v>
      </c>
      <c r="J154" s="19">
        <f>'datos semanales'!U153</f>
        <v>0</v>
      </c>
      <c r="K154" s="62">
        <f>'datos semanales'!V153</f>
        <v>-7200000</v>
      </c>
      <c r="L154" s="62">
        <f>'datos semanales'!W153</f>
        <v>-800000</v>
      </c>
      <c r="M154" s="19">
        <f>'datos semanales'!X153</f>
        <v>0</v>
      </c>
      <c r="N154" s="19">
        <f>'datos semanales'!Y153</f>
        <v>0</v>
      </c>
      <c r="O154" s="19">
        <f>'datos semanales'!Z153</f>
        <v>0</v>
      </c>
      <c r="P154" s="19">
        <f>'datos semanales'!AA153</f>
        <v>0</v>
      </c>
      <c r="Q154" s="63">
        <f>'datos semanales'!AB153</f>
        <v>-200000</v>
      </c>
      <c r="R154" s="19">
        <f>'datos semanales'!AC153</f>
        <v>0</v>
      </c>
      <c r="S154" s="63">
        <f>'datos semanales'!AD153</f>
        <v>-800000</v>
      </c>
      <c r="T154" s="19">
        <f>'datos semanales'!AE153</f>
        <v>0</v>
      </c>
      <c r="U154" s="19">
        <f>'datos semanales'!AF153</f>
        <v>0</v>
      </c>
      <c r="V154" s="19">
        <f>'datos semanales'!AG153</f>
        <v>0</v>
      </c>
      <c r="W154" s="19">
        <f>'datos semanales'!AH153</f>
        <v>0</v>
      </c>
      <c r="X154" s="19">
        <f>'datos semanales'!AI153</f>
        <v>0</v>
      </c>
      <c r="Y154" s="19">
        <f>'datos semanales'!AJ153</f>
        <v>0</v>
      </c>
      <c r="Z154" s="19">
        <f>'datos semanales'!AK153</f>
        <v>0</v>
      </c>
      <c r="AA154" s="19">
        <f>'datos semanales'!AL153</f>
        <v>0</v>
      </c>
      <c r="AB154" s="19">
        <f>'datos semanales'!AM153</f>
        <v>0</v>
      </c>
      <c r="AC154" s="19">
        <f>'datos semanales'!AN153</f>
        <v>0</v>
      </c>
      <c r="AD154" s="19">
        <f>'datos semanales'!AO153</f>
        <v>0</v>
      </c>
      <c r="AE154" s="19">
        <f>'datos semanales'!AP153</f>
        <v>0</v>
      </c>
      <c r="AF154" s="19">
        <f>'datos semanales'!AQ153</f>
        <v>0</v>
      </c>
    </row>
    <row r="155" spans="1:32" hidden="1" outlineLevel="1">
      <c r="A155" s="26" t="str">
        <f>'datos semanales'!F154</f>
        <v>Cancelacion Emision Deuda LP</v>
      </c>
      <c r="B155" s="19">
        <f>'datos semanales'!M154</f>
        <v>0</v>
      </c>
      <c r="C155" s="19">
        <f>'datos semanales'!N154</f>
        <v>0</v>
      </c>
      <c r="D155" s="19">
        <f>'datos semanales'!O154</f>
        <v>0</v>
      </c>
      <c r="E155" s="19">
        <f>'datos semanales'!P154</f>
        <v>0</v>
      </c>
      <c r="F155" s="19">
        <f>'datos semanales'!Q154</f>
        <v>0</v>
      </c>
      <c r="G155" s="19">
        <f>'datos semanales'!R154</f>
        <v>0</v>
      </c>
      <c r="H155" s="19">
        <f>'datos semanales'!S154</f>
        <v>0</v>
      </c>
      <c r="I155" s="19">
        <f>'datos semanales'!T154</f>
        <v>0</v>
      </c>
      <c r="J155" s="19">
        <f>'datos semanales'!U154</f>
        <v>0</v>
      </c>
      <c r="K155" s="19">
        <f>'datos semanales'!V154</f>
        <v>0</v>
      </c>
      <c r="L155" s="19">
        <f>'datos semanales'!W154</f>
        <v>0</v>
      </c>
      <c r="M155" s="19">
        <f>'datos semanales'!X154</f>
        <v>0</v>
      </c>
      <c r="N155" s="19">
        <f>'datos semanales'!Y154</f>
        <v>0</v>
      </c>
      <c r="O155" s="19">
        <f>'datos semanales'!Z154</f>
        <v>0</v>
      </c>
      <c r="P155" s="19">
        <f>'datos semanales'!AA154</f>
        <v>0</v>
      </c>
      <c r="Q155" s="19">
        <f>'datos semanales'!AB154</f>
        <v>0</v>
      </c>
      <c r="R155" s="19">
        <f>'datos semanales'!AC154</f>
        <v>0</v>
      </c>
      <c r="S155" s="19">
        <f>'datos semanales'!AD154</f>
        <v>0</v>
      </c>
      <c r="T155" s="19">
        <f>'datos semanales'!AE154</f>
        <v>0</v>
      </c>
      <c r="U155" s="19">
        <f>'datos semanales'!AF154</f>
        <v>0</v>
      </c>
      <c r="V155" s="19">
        <f>'datos semanales'!AG154</f>
        <v>0</v>
      </c>
      <c r="W155" s="19">
        <f>'datos semanales'!AH154</f>
        <v>0</v>
      </c>
      <c r="X155" s="19">
        <f>'datos semanales'!AI154</f>
        <v>0</v>
      </c>
      <c r="Y155" s="19">
        <f>'datos semanales'!AJ154</f>
        <v>0</v>
      </c>
      <c r="Z155" s="19">
        <f>'datos semanales'!AK154</f>
        <v>0</v>
      </c>
      <c r="AA155" s="19">
        <f>'datos semanales'!AL154</f>
        <v>0</v>
      </c>
      <c r="AB155" s="19">
        <f>'datos semanales'!AM154</f>
        <v>0</v>
      </c>
      <c r="AC155" s="19">
        <f>'datos semanales'!AN154</f>
        <v>0</v>
      </c>
      <c r="AD155" s="19">
        <f>'datos semanales'!AO154</f>
        <v>0</v>
      </c>
      <c r="AE155" s="19">
        <f>'datos semanales'!AP154</f>
        <v>0</v>
      </c>
      <c r="AF155" s="19">
        <f>'datos semanales'!AQ154</f>
        <v>0</v>
      </c>
    </row>
    <row r="156" spans="1:32" hidden="1" outlineLevel="1">
      <c r="A156" s="26" t="str">
        <f>'datos semanales'!F155</f>
        <v>Emisión Deuda Largo Plazo</v>
      </c>
      <c r="B156" s="19">
        <f>'datos semanales'!M155</f>
        <v>0</v>
      </c>
      <c r="C156" s="19">
        <f>'datos semanales'!N155</f>
        <v>0</v>
      </c>
      <c r="D156" s="19">
        <f>'datos semanales'!O155</f>
        <v>0</v>
      </c>
      <c r="E156" s="19">
        <f>'datos semanales'!P155</f>
        <v>0</v>
      </c>
      <c r="F156" s="19">
        <f>'datos semanales'!Q155</f>
        <v>0</v>
      </c>
      <c r="G156" s="19">
        <f>'datos semanales'!R155</f>
        <v>0</v>
      </c>
      <c r="H156" s="19">
        <f>'datos semanales'!S155</f>
        <v>0</v>
      </c>
      <c r="I156" s="19">
        <f>'datos semanales'!T155</f>
        <v>0</v>
      </c>
      <c r="J156" s="19">
        <f>'datos semanales'!U155</f>
        <v>0</v>
      </c>
      <c r="K156" s="19">
        <f>'datos semanales'!V155</f>
        <v>0</v>
      </c>
      <c r="L156" s="19">
        <f>'datos semanales'!W155</f>
        <v>0</v>
      </c>
      <c r="M156" s="19">
        <f>'datos semanales'!X155</f>
        <v>0</v>
      </c>
      <c r="N156" s="19">
        <f>'datos semanales'!Y155</f>
        <v>0</v>
      </c>
      <c r="O156" s="19">
        <f>'datos semanales'!Z155</f>
        <v>0</v>
      </c>
      <c r="P156" s="19">
        <f>'datos semanales'!AA155</f>
        <v>0</v>
      </c>
      <c r="Q156" s="19">
        <f>'datos semanales'!AB155</f>
        <v>0</v>
      </c>
      <c r="R156" s="19">
        <f>'datos semanales'!AC155</f>
        <v>0</v>
      </c>
      <c r="S156" s="19">
        <f>'datos semanales'!AD155</f>
        <v>0</v>
      </c>
      <c r="T156" s="19">
        <f>'datos semanales'!AE155</f>
        <v>0</v>
      </c>
      <c r="U156" s="19">
        <f>'datos semanales'!AF155</f>
        <v>0</v>
      </c>
      <c r="V156" s="19">
        <f>'datos semanales'!AG155</f>
        <v>0</v>
      </c>
      <c r="W156" s="19">
        <f>'datos semanales'!AH155</f>
        <v>0</v>
      </c>
      <c r="X156" s="19">
        <f>'datos semanales'!AI155</f>
        <v>0</v>
      </c>
      <c r="Y156" s="19">
        <f>'datos semanales'!AJ155</f>
        <v>0</v>
      </c>
      <c r="Z156" s="19">
        <f>'datos semanales'!AK155</f>
        <v>0</v>
      </c>
      <c r="AA156" s="19">
        <f>'datos semanales'!AL155</f>
        <v>0</v>
      </c>
      <c r="AB156" s="19">
        <f>'datos semanales'!AM155</f>
        <v>0</v>
      </c>
      <c r="AC156" s="19">
        <f>'datos semanales'!AN155</f>
        <v>0</v>
      </c>
      <c r="AD156" s="19">
        <f>'datos semanales'!AO155</f>
        <v>0</v>
      </c>
      <c r="AE156" s="19">
        <f>'datos semanales'!AP155</f>
        <v>0</v>
      </c>
      <c r="AF156" s="19">
        <f>'datos semanales'!AQ155</f>
        <v>0</v>
      </c>
    </row>
    <row r="157" spans="1:32" hidden="1" outlineLevel="1">
      <c r="A157" s="26" t="str">
        <f>'datos semanales'!F156</f>
        <v>EMISION PAPEL COMERCIAL CORTO PLAZO</v>
      </c>
      <c r="B157" s="19">
        <f>'datos semanales'!M156</f>
        <v>0</v>
      </c>
      <c r="C157" s="19">
        <f>'datos semanales'!N156</f>
        <v>0</v>
      </c>
      <c r="D157" s="19">
        <f>'datos semanales'!O156+11200000</f>
        <v>11200000</v>
      </c>
      <c r="E157" s="19">
        <f>'datos semanales'!P156+10000000</f>
        <v>10000000</v>
      </c>
      <c r="F157" s="19">
        <f>'datos semanales'!Q156</f>
        <v>0</v>
      </c>
      <c r="G157" s="19">
        <f>'datos semanales'!R156</f>
        <v>0</v>
      </c>
      <c r="H157" s="19">
        <f>'datos semanales'!S156</f>
        <v>0</v>
      </c>
      <c r="I157" s="19">
        <f>'datos semanales'!T156</f>
        <v>0</v>
      </c>
      <c r="J157" s="19">
        <f>'datos semanales'!U156</f>
        <v>0</v>
      </c>
      <c r="K157" s="19">
        <f>'datos semanales'!V156+7200000</f>
        <v>7200000</v>
      </c>
      <c r="L157" s="19">
        <f>'datos semanales'!W156+800000</f>
        <v>800000</v>
      </c>
      <c r="M157" s="19">
        <f>'datos semanales'!X156</f>
        <v>0</v>
      </c>
      <c r="N157" s="19">
        <f>'datos semanales'!Y156</f>
        <v>0</v>
      </c>
      <c r="O157" s="19">
        <f>'datos semanales'!Z156</f>
        <v>0</v>
      </c>
      <c r="P157" s="19">
        <f>'datos semanales'!AA156</f>
        <v>0</v>
      </c>
      <c r="Q157" s="19">
        <f>'datos semanales'!AB156</f>
        <v>0</v>
      </c>
      <c r="R157" s="19">
        <f>'datos semanales'!AC156</f>
        <v>0</v>
      </c>
      <c r="S157" s="19">
        <f>'datos semanales'!AD156</f>
        <v>0</v>
      </c>
      <c r="T157" s="19">
        <f>'datos semanales'!AE156</f>
        <v>0</v>
      </c>
      <c r="U157" s="19">
        <f>'datos semanales'!AF156</f>
        <v>0</v>
      </c>
      <c r="V157" s="19">
        <f>'datos semanales'!AG156</f>
        <v>0</v>
      </c>
      <c r="W157" s="19">
        <f>'datos semanales'!AH156</f>
        <v>0</v>
      </c>
      <c r="X157" s="19">
        <f>'datos semanales'!AI156</f>
        <v>0</v>
      </c>
      <c r="Y157" s="19">
        <f>'datos semanales'!AJ156</f>
        <v>0</v>
      </c>
      <c r="Z157" s="19">
        <f>'datos semanales'!AK156</f>
        <v>0</v>
      </c>
      <c r="AA157" s="19">
        <f>'datos semanales'!AL156</f>
        <v>0</v>
      </c>
      <c r="AB157" s="19">
        <f>'datos semanales'!AM156</f>
        <v>0</v>
      </c>
      <c r="AC157" s="19">
        <f>'datos semanales'!AN156</f>
        <v>0</v>
      </c>
      <c r="AD157" s="19">
        <f>'datos semanales'!AO156</f>
        <v>0</v>
      </c>
      <c r="AE157" s="19">
        <f>'datos semanales'!AP156</f>
        <v>0</v>
      </c>
      <c r="AF157" s="19">
        <f>'datos semanales'!AQ156</f>
        <v>0</v>
      </c>
    </row>
    <row r="158" spans="1:32" hidden="1" outlineLevel="1">
      <c r="A158" s="26" t="str">
        <f>'datos semanales'!F157</f>
        <v>Deuda Local</v>
      </c>
      <c r="B158" s="19">
        <f>'datos semanales'!M157</f>
        <v>0</v>
      </c>
      <c r="C158" s="19">
        <f>'datos semanales'!N157</f>
        <v>0</v>
      </c>
      <c r="D158" s="19">
        <f>'datos semanales'!O157</f>
        <v>-272727.27</v>
      </c>
      <c r="E158" s="19">
        <f>'datos semanales'!P157</f>
        <v>0</v>
      </c>
      <c r="F158" s="19">
        <f>'datos semanales'!Q157</f>
        <v>-391666.67</v>
      </c>
      <c r="G158" s="19">
        <f>'datos semanales'!R157</f>
        <v>-369691.44</v>
      </c>
      <c r="H158" s="19">
        <f>'datos semanales'!S157</f>
        <v>0</v>
      </c>
      <c r="I158" s="19">
        <f>'datos semanales'!T157</f>
        <v>0</v>
      </c>
      <c r="J158" s="19">
        <f>'datos semanales'!U157</f>
        <v>0</v>
      </c>
      <c r="K158" s="19">
        <f>'datos semanales'!V157</f>
        <v>0</v>
      </c>
      <c r="L158" s="19">
        <f>'datos semanales'!W157</f>
        <v>0</v>
      </c>
      <c r="M158" s="19">
        <f>'datos semanales'!X157</f>
        <v>0</v>
      </c>
      <c r="N158" s="19">
        <f>'datos semanales'!Y157</f>
        <v>0</v>
      </c>
      <c r="O158" s="19">
        <f>'datos semanales'!Z157</f>
        <v>0</v>
      </c>
      <c r="P158" s="19">
        <f>'datos semanales'!AA157</f>
        <v>0</v>
      </c>
      <c r="Q158" s="19">
        <f>'datos semanales'!AB157</f>
        <v>-272727.27</v>
      </c>
      <c r="R158" s="19">
        <f>'datos semanales'!AC157</f>
        <v>0</v>
      </c>
      <c r="S158" s="46">
        <f>'datos semanales'!AD157-488515.84</f>
        <v>-2146476.12</v>
      </c>
      <c r="T158" s="19">
        <f>'datos semanales'!AE157</f>
        <v>0</v>
      </c>
      <c r="U158" s="19">
        <f>'datos semanales'!AF157</f>
        <v>-374056.44</v>
      </c>
      <c r="V158" s="19">
        <f>'datos semanales'!AG157</f>
        <v>0</v>
      </c>
      <c r="W158" s="19">
        <f>'datos semanales'!AH157</f>
        <v>-1416500</v>
      </c>
      <c r="X158" s="19">
        <f>'datos semanales'!AI157</f>
        <v>0</v>
      </c>
      <c r="Y158" s="19">
        <f>'datos semanales'!AJ157+600000</f>
        <v>-376979.06000000006</v>
      </c>
      <c r="Z158" s="19">
        <f>'datos semanales'!AK157</f>
        <v>0</v>
      </c>
      <c r="AA158" s="46">
        <f>'datos semanales'!AL157-904231.94</f>
        <v>-1320731.94</v>
      </c>
      <c r="AB158" s="46">
        <f>'datos semanales'!AM157-400000-419779</f>
        <v>-1153112.33</v>
      </c>
      <c r="AC158" s="19">
        <f>'datos semanales'!AN157</f>
        <v>0</v>
      </c>
      <c r="AD158" s="19">
        <f>'datos semanales'!AO157</f>
        <v>-272727.27</v>
      </c>
      <c r="AE158" s="19">
        <f>'datos semanales'!AP157</f>
        <v>0</v>
      </c>
      <c r="AF158" s="19">
        <f>'datos semanales'!AQ157</f>
        <v>0</v>
      </c>
    </row>
    <row r="159" spans="1:32" hidden="1" outlineLevel="1">
      <c r="A159" s="26" t="str">
        <f>'datos semanales'!F158</f>
        <v>Deuda Exterior</v>
      </c>
      <c r="B159" s="19">
        <f>'datos semanales'!M158</f>
        <v>0</v>
      </c>
      <c r="C159" s="19">
        <f>'datos semanales'!N158</f>
        <v>0</v>
      </c>
      <c r="D159" s="66">
        <f>'datos semanales'!O158+1041666</f>
        <v>0</v>
      </c>
      <c r="E159" s="19">
        <f>'datos semanales'!P158</f>
        <v>0</v>
      </c>
      <c r="F159" s="19">
        <f>'datos semanales'!Q158</f>
        <v>0</v>
      </c>
      <c r="G159" s="19">
        <f>'datos semanales'!R158</f>
        <v>0</v>
      </c>
      <c r="H159" s="19">
        <f>'datos semanales'!S158</f>
        <v>0</v>
      </c>
      <c r="I159" s="19">
        <f>'datos semanales'!T158</f>
        <v>0</v>
      </c>
      <c r="J159" s="19">
        <f>'datos semanales'!U158</f>
        <v>0</v>
      </c>
      <c r="K159" s="19">
        <f>'datos semanales'!V158</f>
        <v>0</v>
      </c>
      <c r="L159" s="19">
        <f>'datos semanales'!W158</f>
        <v>-344827.55</v>
      </c>
      <c r="M159" s="19">
        <f>'datos semanales'!X158</f>
        <v>0</v>
      </c>
      <c r="N159" s="19">
        <f>'datos semanales'!Y158</f>
        <v>0</v>
      </c>
      <c r="O159" s="19">
        <f>'datos semanales'!Z158</f>
        <v>0</v>
      </c>
      <c r="P159" s="19">
        <f>'datos semanales'!AA158</f>
        <v>0</v>
      </c>
      <c r="Q159" s="19">
        <f>'datos semanales'!AB158</f>
        <v>-1041666</v>
      </c>
      <c r="R159" s="19">
        <f>'datos semanales'!AC158</f>
        <v>0</v>
      </c>
      <c r="S159" s="19">
        <f>'datos semanales'!AD158</f>
        <v>0</v>
      </c>
      <c r="T159" s="19">
        <f>'datos semanales'!AE158</f>
        <v>0</v>
      </c>
      <c r="U159" s="19">
        <f>'datos semanales'!AF158</f>
        <v>0</v>
      </c>
      <c r="V159" s="19">
        <f>'datos semanales'!AG158</f>
        <v>0</v>
      </c>
      <c r="W159" s="19">
        <f>'datos semanales'!AH158</f>
        <v>0</v>
      </c>
      <c r="X159" s="19">
        <f>'datos semanales'!AI158</f>
        <v>0</v>
      </c>
      <c r="Y159" s="46">
        <f>'datos semanales'!AJ158-600000</f>
        <v>-944827.55</v>
      </c>
      <c r="Z159" s="19">
        <f>'datos semanales'!AK158</f>
        <v>0</v>
      </c>
      <c r="AA159" s="19">
        <f>'datos semanales'!AL158</f>
        <v>0</v>
      </c>
      <c r="AB159" s="19">
        <f>'datos semanales'!AM158</f>
        <v>0</v>
      </c>
      <c r="AC159" s="19">
        <f>'datos semanales'!AN158</f>
        <v>0</v>
      </c>
      <c r="AD159" s="19">
        <f>'datos semanales'!AO158</f>
        <v>-1041666</v>
      </c>
      <c r="AE159" s="19">
        <f>'datos semanales'!AP158</f>
        <v>0</v>
      </c>
      <c r="AF159" s="19">
        <f>'datos semanales'!AQ158</f>
        <v>0</v>
      </c>
    </row>
    <row r="160" spans="1:32" hidden="1" outlineLevel="1">
      <c r="A160" s="26" t="str">
        <f>'datos semanales'!F159</f>
        <v>Capital de trabajo cort plazo local</v>
      </c>
      <c r="B160" s="19">
        <f>'datos semanales'!M159</f>
        <v>0</v>
      </c>
      <c r="C160" s="19">
        <f>'datos semanales'!N159</f>
        <v>0</v>
      </c>
      <c r="D160" s="19">
        <f>'datos semanales'!O159</f>
        <v>0</v>
      </c>
      <c r="E160" s="19">
        <f>'datos semanales'!P159</f>
        <v>0</v>
      </c>
      <c r="F160" s="19">
        <f>'datos semanales'!Q159</f>
        <v>0</v>
      </c>
      <c r="G160" s="19">
        <f>'datos semanales'!R159</f>
        <v>0</v>
      </c>
      <c r="H160" s="19">
        <f>'datos semanales'!S159</f>
        <v>0</v>
      </c>
      <c r="I160" s="19">
        <f>'datos semanales'!T159</f>
        <v>0</v>
      </c>
      <c r="J160" s="19">
        <f>'datos semanales'!U159</f>
        <v>0</v>
      </c>
      <c r="K160" s="19">
        <f>'datos semanales'!V159</f>
        <v>0</v>
      </c>
      <c r="L160" s="19">
        <f>'datos semanales'!W159</f>
        <v>0</v>
      </c>
      <c r="M160" s="19">
        <f>'datos semanales'!X159</f>
        <v>0</v>
      </c>
      <c r="N160" s="19">
        <f>'datos semanales'!Y159</f>
        <v>0</v>
      </c>
      <c r="O160" s="19">
        <f>'datos semanales'!Z159</f>
        <v>0</v>
      </c>
      <c r="P160" s="19">
        <f>'datos semanales'!AA159</f>
        <v>0</v>
      </c>
      <c r="Q160" s="19">
        <f>'datos semanales'!AB159</f>
        <v>0</v>
      </c>
      <c r="R160" s="19">
        <f>'datos semanales'!AC159</f>
        <v>0</v>
      </c>
      <c r="S160" s="19">
        <f>'datos semanales'!AD159</f>
        <v>0</v>
      </c>
      <c r="T160" s="19">
        <f>'datos semanales'!AE159</f>
        <v>0</v>
      </c>
      <c r="U160" s="19">
        <f>'datos semanales'!AF159</f>
        <v>0</v>
      </c>
      <c r="V160" s="19">
        <f>'datos semanales'!AG159</f>
        <v>0</v>
      </c>
      <c r="W160" s="19">
        <f>'datos semanales'!AH159</f>
        <v>0</v>
      </c>
      <c r="X160" s="19">
        <f>'datos semanales'!AI159</f>
        <v>0</v>
      </c>
      <c r="Y160" s="19">
        <f>'datos semanales'!AJ159</f>
        <v>0</v>
      </c>
      <c r="Z160" s="19">
        <f>'datos semanales'!AK159</f>
        <v>0</v>
      </c>
      <c r="AA160" s="19">
        <f>'datos semanales'!AL159</f>
        <v>0</v>
      </c>
      <c r="AB160" s="19">
        <f>'datos semanales'!AM159</f>
        <v>0</v>
      </c>
      <c r="AC160" s="19">
        <f>'datos semanales'!AN159</f>
        <v>0</v>
      </c>
      <c r="AD160" s="19">
        <f>'datos semanales'!AO159</f>
        <v>0</v>
      </c>
      <c r="AE160" s="19">
        <f>'datos semanales'!AP159</f>
        <v>0</v>
      </c>
      <c r="AF160" s="19">
        <f>'datos semanales'!AQ159</f>
        <v>0</v>
      </c>
    </row>
    <row r="161" spans="1:32" hidden="1" outlineLevel="1">
      <c r="A161" s="26" t="str">
        <f>'datos semanales'!F160</f>
        <v>Capital de  Trabajo Corto Plazo Externa</v>
      </c>
      <c r="B161" s="19">
        <f>'datos semanales'!M160</f>
        <v>0</v>
      </c>
      <c r="C161" s="19">
        <f>'datos semanales'!N160</f>
        <v>0</v>
      </c>
      <c r="D161" s="19">
        <f>'datos semanales'!O160</f>
        <v>0</v>
      </c>
      <c r="E161" s="19">
        <f>'datos semanales'!P160</f>
        <v>0</v>
      </c>
      <c r="F161" s="19">
        <f>'datos semanales'!Q160</f>
        <v>0</v>
      </c>
      <c r="G161" s="19">
        <f>'datos semanales'!R160</f>
        <v>0</v>
      </c>
      <c r="H161" s="19">
        <f>'datos semanales'!S160</f>
        <v>0</v>
      </c>
      <c r="I161" s="19">
        <f>'datos semanales'!T160</f>
        <v>0</v>
      </c>
      <c r="J161" s="19">
        <f>'datos semanales'!U160</f>
        <v>0</v>
      </c>
      <c r="K161" s="19">
        <f>'datos semanales'!V160</f>
        <v>0</v>
      </c>
      <c r="L161" s="19">
        <f>'datos semanales'!W160</f>
        <v>0</v>
      </c>
      <c r="M161" s="19">
        <f>'datos semanales'!X160</f>
        <v>0</v>
      </c>
      <c r="N161" s="19">
        <f>'datos semanales'!Y160</f>
        <v>0</v>
      </c>
      <c r="O161" s="19">
        <f>'datos semanales'!Z160</f>
        <v>0</v>
      </c>
      <c r="P161" s="19">
        <f>'datos semanales'!AA160</f>
        <v>0</v>
      </c>
      <c r="Q161" s="19">
        <f>'datos semanales'!AB160</f>
        <v>0</v>
      </c>
      <c r="R161" s="19">
        <f>'datos semanales'!AC160</f>
        <v>0</v>
      </c>
      <c r="S161" s="19">
        <f>'datos semanales'!AD160</f>
        <v>0</v>
      </c>
      <c r="T161" s="19">
        <f>'datos semanales'!AE160</f>
        <v>0</v>
      </c>
      <c r="U161" s="19">
        <f>'datos semanales'!AF160</f>
        <v>0</v>
      </c>
      <c r="V161" s="19">
        <f>'datos semanales'!AG160</f>
        <v>0</v>
      </c>
      <c r="W161" s="19">
        <f>'datos semanales'!AH160</f>
        <v>0</v>
      </c>
      <c r="X161" s="19">
        <f>'datos semanales'!AI160</f>
        <v>0</v>
      </c>
      <c r="Y161" s="19">
        <f>'datos semanales'!AJ160</f>
        <v>0</v>
      </c>
      <c r="Z161" s="19">
        <f>'datos semanales'!AK160</f>
        <v>0</v>
      </c>
      <c r="AA161" s="19">
        <f>'datos semanales'!AL160</f>
        <v>0</v>
      </c>
      <c r="AB161" s="19">
        <f>'datos semanales'!AM160</f>
        <v>0</v>
      </c>
      <c r="AC161" s="19">
        <f>'datos semanales'!AN160</f>
        <v>0</v>
      </c>
      <c r="AD161" s="19">
        <f>'datos semanales'!AO160</f>
        <v>0</v>
      </c>
      <c r="AE161" s="19">
        <f>'datos semanales'!AP160</f>
        <v>0</v>
      </c>
      <c r="AF161" s="19">
        <f>'datos semanales'!AQ160</f>
        <v>0</v>
      </c>
    </row>
    <row r="162" spans="1:32" hidden="1" outlineLevel="1">
      <c r="A162" s="26" t="str">
        <f>'datos semanales'!F161</f>
        <v>Creditos Sindicados</v>
      </c>
      <c r="B162" s="19">
        <f>'datos semanales'!M161</f>
        <v>0</v>
      </c>
      <c r="C162" s="19">
        <f>'datos semanales'!N161</f>
        <v>0</v>
      </c>
      <c r="D162" s="19">
        <f>'datos semanales'!O161</f>
        <v>0</v>
      </c>
      <c r="E162" s="19">
        <f>'datos semanales'!P161</f>
        <v>0</v>
      </c>
      <c r="F162" s="19">
        <f>'datos semanales'!Q161</f>
        <v>0</v>
      </c>
      <c r="G162" s="19">
        <f>'datos semanales'!R161</f>
        <v>0</v>
      </c>
      <c r="H162" s="19">
        <f>'datos semanales'!S161</f>
        <v>0</v>
      </c>
      <c r="I162" s="19">
        <f>'datos semanales'!T161</f>
        <v>0</v>
      </c>
      <c r="J162" s="19">
        <f>'datos semanales'!U161</f>
        <v>0</v>
      </c>
      <c r="K162" s="19">
        <f>'datos semanales'!V161</f>
        <v>0</v>
      </c>
      <c r="L162" s="19">
        <f>'datos semanales'!W161</f>
        <v>0</v>
      </c>
      <c r="M162" s="19">
        <f>'datos semanales'!X161</f>
        <v>0</v>
      </c>
      <c r="N162" s="19">
        <f>'datos semanales'!Y161</f>
        <v>0</v>
      </c>
      <c r="O162" s="19">
        <f>'datos semanales'!Z161</f>
        <v>0</v>
      </c>
      <c r="P162" s="19">
        <f>'datos semanales'!AA161</f>
        <v>0</v>
      </c>
      <c r="Q162" s="19">
        <f>'datos semanales'!AB161</f>
        <v>0</v>
      </c>
      <c r="R162" s="19">
        <f>'datos semanales'!AC161</f>
        <v>0</v>
      </c>
      <c r="S162" s="19">
        <f>'datos semanales'!AD161</f>
        <v>0</v>
      </c>
      <c r="T162" s="19">
        <f>'datos semanales'!AE161</f>
        <v>0</v>
      </c>
      <c r="U162" s="19">
        <f>'datos semanales'!AF161</f>
        <v>0</v>
      </c>
      <c r="V162" s="19">
        <f>'datos semanales'!AG161</f>
        <v>0</v>
      </c>
      <c r="W162" s="19">
        <f>'datos semanales'!AH161</f>
        <v>0</v>
      </c>
      <c r="X162" s="19">
        <f>'datos semanales'!AI161</f>
        <v>0</v>
      </c>
      <c r="Y162" s="19">
        <f>'datos semanales'!AJ161</f>
        <v>0</v>
      </c>
      <c r="Z162" s="19">
        <f>'datos semanales'!AK161</f>
        <v>0</v>
      </c>
      <c r="AA162" s="19">
        <f>'datos semanales'!AL161</f>
        <v>0</v>
      </c>
      <c r="AB162" s="19">
        <f>'datos semanales'!AM161</f>
        <v>0</v>
      </c>
      <c r="AC162" s="19">
        <f>'datos semanales'!AN161</f>
        <v>0</v>
      </c>
      <c r="AD162" s="19">
        <f>'datos semanales'!AO161</f>
        <v>0</v>
      </c>
      <c r="AE162" s="19">
        <f>'datos semanales'!AP161</f>
        <v>0</v>
      </c>
      <c r="AF162" s="19">
        <f>'datos semanales'!AQ161</f>
        <v>0</v>
      </c>
    </row>
    <row r="163" spans="1:32" hidden="1" outlineLevel="1">
      <c r="A163" s="5" t="s">
        <v>405</v>
      </c>
      <c r="B163" s="19"/>
      <c r="C163" s="19"/>
      <c r="D163" s="19">
        <v>-210000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</row>
    <row r="164" spans="1:32" hidden="1" outlineLevel="1">
      <c r="A164" s="5" t="s">
        <v>236</v>
      </c>
      <c r="B164" s="19"/>
      <c r="C164" s="19"/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8">
        <v>0</v>
      </c>
      <c r="J164" s="48">
        <v>0</v>
      </c>
      <c r="K164" s="48">
        <v>0</v>
      </c>
      <c r="L164" s="48">
        <v>0</v>
      </c>
      <c r="M164" s="48">
        <v>0</v>
      </c>
      <c r="N164" s="48">
        <v>0</v>
      </c>
      <c r="O164" s="48">
        <v>0</v>
      </c>
      <c r="P164" s="48">
        <v>0</v>
      </c>
      <c r="Q164" s="48">
        <v>0</v>
      </c>
      <c r="R164" s="48">
        <v>0</v>
      </c>
      <c r="S164" s="48">
        <v>0</v>
      </c>
      <c r="T164" s="48">
        <v>0</v>
      </c>
      <c r="U164" s="48">
        <v>0</v>
      </c>
      <c r="V164" s="48">
        <v>0</v>
      </c>
      <c r="W164" s="48">
        <v>0</v>
      </c>
      <c r="X164" s="48">
        <v>0</v>
      </c>
      <c r="Y164" s="48">
        <v>0</v>
      </c>
      <c r="Z164" s="48">
        <v>0</v>
      </c>
      <c r="AA164" s="48">
        <v>0</v>
      </c>
      <c r="AB164" s="48">
        <v>0</v>
      </c>
      <c r="AC164" s="48">
        <v>0</v>
      </c>
      <c r="AD164" s="48">
        <v>0</v>
      </c>
      <c r="AE164" s="48">
        <v>0</v>
      </c>
      <c r="AF164" s="48">
        <v>0</v>
      </c>
    </row>
    <row r="165" spans="1:32" collapsed="1">
      <c r="A165" s="13" t="str">
        <f>'datos semanales'!F162</f>
        <v>SubTotal 'FLUJO FINANCIERO'</v>
      </c>
      <c r="B165" s="14">
        <f>SUM(B142:B164)</f>
        <v>0</v>
      </c>
      <c r="C165" s="14">
        <f>SUM(C142:C164)</f>
        <v>0</v>
      </c>
      <c r="D165" s="14">
        <f t="shared" ref="D165:E165" si="12">SUM(D142:D164)</f>
        <v>517272.73</v>
      </c>
      <c r="E165" s="14">
        <f t="shared" si="12"/>
        <v>10000000</v>
      </c>
      <c r="F165" s="14">
        <f>SUM(F142:F164)</f>
        <v>-391666.67</v>
      </c>
      <c r="G165" s="14">
        <f t="shared" ref="G165:AF165" si="13">SUM(G142:G164)</f>
        <v>-369691.44</v>
      </c>
      <c r="H165" s="14">
        <f t="shared" si="13"/>
        <v>0</v>
      </c>
      <c r="I165" s="14">
        <f t="shared" si="13"/>
        <v>0</v>
      </c>
      <c r="J165" s="14">
        <f t="shared" si="13"/>
        <v>0</v>
      </c>
      <c r="K165" s="14">
        <f t="shared" si="13"/>
        <v>0</v>
      </c>
      <c r="L165" s="14">
        <f t="shared" si="13"/>
        <v>-344827.55</v>
      </c>
      <c r="M165" s="14">
        <f t="shared" si="13"/>
        <v>0</v>
      </c>
      <c r="N165" s="14">
        <f t="shared" si="13"/>
        <v>0</v>
      </c>
      <c r="O165" s="14">
        <f t="shared" si="13"/>
        <v>0</v>
      </c>
      <c r="P165" s="14">
        <f t="shared" si="13"/>
        <v>0</v>
      </c>
      <c r="Q165" s="14">
        <f t="shared" si="13"/>
        <v>-1514393.27</v>
      </c>
      <c r="R165" s="14">
        <f t="shared" si="13"/>
        <v>-14359239.210000001</v>
      </c>
      <c r="S165" s="14">
        <f t="shared" si="13"/>
        <v>-2946476.12</v>
      </c>
      <c r="T165" s="14">
        <f t="shared" si="13"/>
        <v>0</v>
      </c>
      <c r="U165" s="14">
        <f t="shared" si="13"/>
        <v>-374056.44</v>
      </c>
      <c r="V165" s="14">
        <f t="shared" si="13"/>
        <v>0</v>
      </c>
      <c r="W165" s="14">
        <f t="shared" si="13"/>
        <v>-1416500</v>
      </c>
      <c r="X165" s="14">
        <f t="shared" si="13"/>
        <v>0</v>
      </c>
      <c r="Y165" s="14">
        <f t="shared" si="13"/>
        <v>-1321806.6100000001</v>
      </c>
      <c r="Z165" s="14">
        <f t="shared" si="13"/>
        <v>0</v>
      </c>
      <c r="AA165" s="14">
        <f t="shared" si="13"/>
        <v>-1320731.94</v>
      </c>
      <c r="AB165" s="14">
        <f t="shared" si="13"/>
        <v>-1153112.33</v>
      </c>
      <c r="AC165" s="14">
        <f t="shared" si="13"/>
        <v>0</v>
      </c>
      <c r="AD165" s="14">
        <f t="shared" si="13"/>
        <v>-1314393.27</v>
      </c>
      <c r="AE165" s="14">
        <f t="shared" si="13"/>
        <v>0</v>
      </c>
      <c r="AF165" s="14">
        <f t="shared" si="13"/>
        <v>0</v>
      </c>
    </row>
    <row r="166" spans="1:32" ht="15.75">
      <c r="A166" s="4" t="str">
        <f>'datos semanales'!F164</f>
        <v>Closing Balance</v>
      </c>
      <c r="B166" s="12">
        <f>+B3+B30+B93+B100+B141+B165</f>
        <v>11973946.529999999</v>
      </c>
      <c r="C166" s="12">
        <f t="shared" ref="C166:N166" si="14">+C3+C30+C93+C100+C141+C165</f>
        <v>11973946.529999999</v>
      </c>
      <c r="D166" s="12">
        <f>+D3+D30+D93+D100+D141+D165</f>
        <v>17982111.823999994</v>
      </c>
      <c r="E166" s="12">
        <f t="shared" si="14"/>
        <v>16904351.857999992</v>
      </c>
      <c r="F166" s="12">
        <f t="shared" si="14"/>
        <v>21114720.419199992</v>
      </c>
      <c r="G166" s="12">
        <f t="shared" si="14"/>
        <v>20416050.460399993</v>
      </c>
      <c r="H166" s="12">
        <f t="shared" si="14"/>
        <v>7195124.3715999946</v>
      </c>
      <c r="I166" s="12">
        <f t="shared" si="14"/>
        <v>9858031.3327999897</v>
      </c>
      <c r="J166" s="12">
        <f t="shared" si="14"/>
        <v>4959768.5339999981</v>
      </c>
      <c r="K166" s="12">
        <f t="shared" si="14"/>
        <v>14783202.587000001</v>
      </c>
      <c r="L166" s="12">
        <f t="shared" si="14"/>
        <v>11038783.620000005</v>
      </c>
      <c r="M166" s="12">
        <f t="shared" si="14"/>
        <v>11806181.153000005</v>
      </c>
      <c r="N166" s="12">
        <f t="shared" si="14"/>
        <v>12852767.506000005</v>
      </c>
      <c r="O166" s="12">
        <f>+O3+O30+O93+O100+O141+O165</f>
        <v>18617662.567000009</v>
      </c>
      <c r="P166" s="12">
        <f t="shared" ref="P166:AF166" si="15">+P3+P30+P93+P100+P141+P165</f>
        <v>10891857.888000004</v>
      </c>
      <c r="Q166" s="12">
        <f t="shared" si="15"/>
        <v>27355886.509000003</v>
      </c>
      <c r="R166" s="12">
        <f t="shared" si="15"/>
        <v>44948700.330000006</v>
      </c>
      <c r="S166" s="12">
        <f t="shared" si="15"/>
        <v>42110331.032800011</v>
      </c>
      <c r="T166" s="12">
        <f t="shared" si="15"/>
        <v>39685735.795600004</v>
      </c>
      <c r="U166" s="12">
        <f t="shared" si="15"/>
        <v>35298481.67840001</v>
      </c>
      <c r="V166" s="12">
        <f t="shared" si="15"/>
        <v>40210339.391200006</v>
      </c>
      <c r="W166" s="12">
        <f t="shared" si="15"/>
        <v>38928273.574000001</v>
      </c>
      <c r="X166" s="12">
        <f t="shared" si="15"/>
        <v>42149484.404000007</v>
      </c>
      <c r="Y166" s="12">
        <f t="shared" si="15"/>
        <v>23600544.884000003</v>
      </c>
      <c r="Z166" s="12">
        <f t="shared" si="15"/>
        <v>25306822.034000002</v>
      </c>
      <c r="AA166" s="12">
        <f t="shared" si="15"/>
        <v>27323652.324000005</v>
      </c>
      <c r="AB166" s="12">
        <f t="shared" si="15"/>
        <v>33820992.384000011</v>
      </c>
      <c r="AC166" s="12">
        <f t="shared" si="15"/>
        <v>28183647.074000012</v>
      </c>
      <c r="AD166" s="12">
        <f t="shared" si="15"/>
        <v>34415084.894000009</v>
      </c>
      <c r="AE166" s="12">
        <f t="shared" si="15"/>
        <v>46001917.074000008</v>
      </c>
      <c r="AF166" s="12">
        <f t="shared" si="15"/>
        <v>40111983.49400001</v>
      </c>
    </row>
    <row r="167" spans="1:32">
      <c r="A167" s="20" t="s">
        <v>344</v>
      </c>
      <c r="D167" s="3">
        <v>8000000</v>
      </c>
      <c r="E167" s="3">
        <v>8000000</v>
      </c>
      <c r="F167" s="3">
        <v>8000000</v>
      </c>
      <c r="G167" s="3">
        <v>8000000</v>
      </c>
      <c r="H167" s="3">
        <v>8000000</v>
      </c>
      <c r="I167" s="3">
        <v>8000000</v>
      </c>
      <c r="J167" s="3">
        <v>8000000</v>
      </c>
      <c r="K167" s="3">
        <v>8000000</v>
      </c>
      <c r="L167" s="3">
        <v>8000000</v>
      </c>
      <c r="M167" s="3">
        <v>8000000</v>
      </c>
      <c r="N167" s="3">
        <v>8000000</v>
      </c>
      <c r="O167" s="3">
        <v>8000000</v>
      </c>
      <c r="P167" s="3">
        <v>8000000</v>
      </c>
      <c r="Q167" s="3">
        <v>8000000</v>
      </c>
      <c r="R167" s="3">
        <v>8000000</v>
      </c>
      <c r="S167" s="3">
        <v>8000000</v>
      </c>
      <c r="T167" s="3">
        <v>8000000</v>
      </c>
      <c r="U167" s="3">
        <v>8000000</v>
      </c>
      <c r="V167" s="3">
        <v>8000000</v>
      </c>
      <c r="W167" s="3">
        <v>8000000</v>
      </c>
      <c r="X167" s="3">
        <v>8000000</v>
      </c>
      <c r="Y167" s="3">
        <v>8000000</v>
      </c>
      <c r="Z167" s="3">
        <v>8000000</v>
      </c>
      <c r="AA167" s="3">
        <v>8000000</v>
      </c>
      <c r="AB167" s="3">
        <v>8000000</v>
      </c>
      <c r="AC167" s="3">
        <v>8000000</v>
      </c>
      <c r="AD167" s="3">
        <v>8000000</v>
      </c>
      <c r="AE167" s="3">
        <v>8000000</v>
      </c>
      <c r="AF167" s="3">
        <v>8000000</v>
      </c>
    </row>
    <row r="168" spans="1:32" s="11" customFormat="1">
      <c r="A168" s="20" t="s">
        <v>345</v>
      </c>
      <c r="B168" s="5"/>
      <c r="C168" s="5"/>
      <c r="D168" s="5">
        <f>+D166-D167</f>
        <v>9982111.8239999935</v>
      </c>
      <c r="E168" s="5">
        <f t="shared" ref="E168:N168" si="16">+E166-E167</f>
        <v>8904351.8579999916</v>
      </c>
      <c r="F168" s="5">
        <f t="shared" si="16"/>
        <v>13114720.419199992</v>
      </c>
      <c r="G168" s="5">
        <f t="shared" si="16"/>
        <v>12416050.460399993</v>
      </c>
      <c r="H168" s="5">
        <f t="shared" si="16"/>
        <v>-804875.6284000054</v>
      </c>
      <c r="I168" s="5">
        <f t="shared" si="16"/>
        <v>1858031.3327999897</v>
      </c>
      <c r="J168" s="5">
        <f t="shared" si="16"/>
        <v>-3040231.4660000019</v>
      </c>
      <c r="K168" s="5">
        <f t="shared" si="16"/>
        <v>6783202.5870000012</v>
      </c>
      <c r="L168" s="5">
        <f t="shared" si="16"/>
        <v>3038783.6200000048</v>
      </c>
      <c r="M168" s="5">
        <f t="shared" si="16"/>
        <v>3806181.1530000046</v>
      </c>
      <c r="N168" s="5">
        <f t="shared" si="16"/>
        <v>4852767.5060000047</v>
      </c>
      <c r="O168" s="5">
        <f>+O166-O167</f>
        <v>10617662.567000009</v>
      </c>
      <c r="P168" s="5">
        <f t="shared" ref="P168:AF168" si="17">+P166-P167</f>
        <v>2891857.888000004</v>
      </c>
      <c r="Q168" s="5">
        <f t="shared" si="17"/>
        <v>19355886.509000003</v>
      </c>
      <c r="R168" s="5">
        <f t="shared" si="17"/>
        <v>36948700.330000006</v>
      </c>
      <c r="S168" s="5">
        <f t="shared" si="17"/>
        <v>34110331.032800011</v>
      </c>
      <c r="T168" s="5">
        <f t="shared" si="17"/>
        <v>31685735.795600004</v>
      </c>
      <c r="U168" s="5">
        <f t="shared" si="17"/>
        <v>27298481.67840001</v>
      </c>
      <c r="V168" s="5">
        <f t="shared" si="17"/>
        <v>32210339.391200006</v>
      </c>
      <c r="W168" s="5">
        <f t="shared" si="17"/>
        <v>30928273.574000001</v>
      </c>
      <c r="X168" s="5">
        <f t="shared" si="17"/>
        <v>34149484.404000007</v>
      </c>
      <c r="Y168" s="5">
        <f t="shared" si="17"/>
        <v>15600544.884000003</v>
      </c>
      <c r="Z168" s="5">
        <f t="shared" si="17"/>
        <v>17306822.034000002</v>
      </c>
      <c r="AA168" s="5">
        <f t="shared" si="17"/>
        <v>19323652.324000005</v>
      </c>
      <c r="AB168" s="5">
        <f t="shared" si="17"/>
        <v>25820992.384000011</v>
      </c>
      <c r="AC168" s="5">
        <f t="shared" si="17"/>
        <v>20183647.074000012</v>
      </c>
      <c r="AD168" s="5">
        <f t="shared" si="17"/>
        <v>26415084.894000009</v>
      </c>
      <c r="AE168" s="5">
        <f t="shared" si="17"/>
        <v>38001917.074000008</v>
      </c>
      <c r="AF168" s="5">
        <f t="shared" si="17"/>
        <v>32111983.49400001</v>
      </c>
    </row>
    <row r="169" spans="1:32" s="11" customFormat="1">
      <c r="A169" s="20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>
      <c r="A170" s="5" t="s">
        <v>407</v>
      </c>
      <c r="B170" s="5"/>
      <c r="C170" s="5"/>
      <c r="D170" s="5">
        <f>D171+D172</f>
        <v>61908842.183999993</v>
      </c>
      <c r="E170" s="5">
        <f>+E166+E200-E177</f>
        <v>56831082.217999995</v>
      </c>
      <c r="F170" s="5">
        <f>+F166+F200-F177</f>
        <v>59041450.779199988</v>
      </c>
      <c r="G170" s="5">
        <f t="shared" ref="G170:AF170" si="18">+G166+G200-G177</f>
        <v>58342780.8204</v>
      </c>
      <c r="H170" s="5">
        <f t="shared" si="18"/>
        <v>40621854.731599987</v>
      </c>
      <c r="I170" s="5">
        <f t="shared" si="18"/>
        <v>52284761.692799985</v>
      </c>
      <c r="J170" s="5">
        <f t="shared" si="18"/>
        <v>56886498.893999994</v>
      </c>
      <c r="K170" s="5">
        <f t="shared" si="18"/>
        <v>54709932.946999997</v>
      </c>
      <c r="L170" s="5">
        <f t="shared" si="18"/>
        <v>50965513.980000004</v>
      </c>
      <c r="M170" s="5">
        <f t="shared" si="18"/>
        <v>51732911.513000004</v>
      </c>
      <c r="N170" s="5">
        <f t="shared" si="18"/>
        <v>52779497.866000004</v>
      </c>
      <c r="O170" s="5">
        <f t="shared" si="18"/>
        <v>58544392.927000009</v>
      </c>
      <c r="P170" s="5">
        <f t="shared" si="18"/>
        <v>50818588.248000003</v>
      </c>
      <c r="Q170" s="5">
        <f t="shared" si="18"/>
        <v>52482616.869000003</v>
      </c>
      <c r="R170" s="5">
        <f t="shared" si="18"/>
        <v>45075430.690000005</v>
      </c>
      <c r="S170" s="5">
        <f t="shared" si="18"/>
        <v>42237061.392800011</v>
      </c>
      <c r="T170" s="5">
        <f t="shared" si="18"/>
        <v>39812466.155600004</v>
      </c>
      <c r="U170" s="5">
        <f t="shared" si="18"/>
        <v>35425212.038400009</v>
      </c>
      <c r="V170" s="5">
        <f t="shared" si="18"/>
        <v>40337069.751200005</v>
      </c>
      <c r="W170" s="5">
        <f t="shared" si="18"/>
        <v>39055003.934</v>
      </c>
      <c r="X170" s="5">
        <f t="shared" si="18"/>
        <v>42276214.764000006</v>
      </c>
      <c r="Y170" s="5">
        <f t="shared" si="18"/>
        <v>23727275.244000003</v>
      </c>
      <c r="Z170" s="5">
        <f t="shared" si="18"/>
        <v>25433552.394000001</v>
      </c>
      <c r="AA170" s="5">
        <f t="shared" si="18"/>
        <v>27450382.684000004</v>
      </c>
      <c r="AB170" s="5">
        <f t="shared" si="18"/>
        <v>33947722.74400001</v>
      </c>
      <c r="AC170" s="5">
        <f t="shared" si="18"/>
        <v>28310377.434000012</v>
      </c>
      <c r="AD170" s="5">
        <f t="shared" si="18"/>
        <v>34541815.254000008</v>
      </c>
      <c r="AE170" s="5">
        <f t="shared" si="18"/>
        <v>46128647.434000008</v>
      </c>
      <c r="AF170" s="5">
        <f t="shared" si="18"/>
        <v>40238713.85400001</v>
      </c>
    </row>
    <row r="171" spans="1:32" hidden="1" outlineLevel="1">
      <c r="A171" s="53" t="s">
        <v>408</v>
      </c>
      <c r="B171" s="5"/>
      <c r="C171" s="5"/>
      <c r="D171" s="54">
        <f>D166+(D200-D172-D177)</f>
        <v>17982111.823999994</v>
      </c>
      <c r="E171" s="54">
        <f>E166+(E200-E172-E177)</f>
        <v>16904351.857999992</v>
      </c>
      <c r="F171" s="54">
        <f t="shared" ref="F171:AF171" si="19">F166+(F200-F172-F177)</f>
        <v>21114720.419199992</v>
      </c>
      <c r="G171" s="54">
        <f t="shared" si="19"/>
        <v>20416050.460399993</v>
      </c>
      <c r="H171" s="54">
        <f t="shared" si="19"/>
        <v>7195124.3715999946</v>
      </c>
      <c r="I171" s="54">
        <f t="shared" si="19"/>
        <v>9858031.3327999897</v>
      </c>
      <c r="J171" s="54">
        <f t="shared" si="19"/>
        <v>4959768.5339999981</v>
      </c>
      <c r="K171" s="54">
        <f t="shared" si="19"/>
        <v>14783202.587000001</v>
      </c>
      <c r="L171" s="54">
        <f t="shared" si="19"/>
        <v>11038783.620000005</v>
      </c>
      <c r="M171" s="54">
        <f t="shared" si="19"/>
        <v>11806181.153000005</v>
      </c>
      <c r="N171" s="54">
        <f t="shared" si="19"/>
        <v>12852767.506000005</v>
      </c>
      <c r="O171" s="54">
        <f t="shared" si="19"/>
        <v>18617662.567000009</v>
      </c>
      <c r="P171" s="54">
        <f t="shared" si="19"/>
        <v>10891857.888000004</v>
      </c>
      <c r="Q171" s="54">
        <f t="shared" si="19"/>
        <v>27355886.509000003</v>
      </c>
      <c r="R171" s="54">
        <f t="shared" si="19"/>
        <v>44948700.330000006</v>
      </c>
      <c r="S171" s="54">
        <f t="shared" si="19"/>
        <v>42110331.032800011</v>
      </c>
      <c r="T171" s="54">
        <f t="shared" si="19"/>
        <v>39685735.795600004</v>
      </c>
      <c r="U171" s="54">
        <f t="shared" si="19"/>
        <v>35298481.67840001</v>
      </c>
      <c r="V171" s="54">
        <f t="shared" si="19"/>
        <v>40210339.391200006</v>
      </c>
      <c r="W171" s="54">
        <f t="shared" si="19"/>
        <v>38928273.574000001</v>
      </c>
      <c r="X171" s="54">
        <f t="shared" si="19"/>
        <v>42149484.404000007</v>
      </c>
      <c r="Y171" s="54">
        <f t="shared" si="19"/>
        <v>23600544.884000003</v>
      </c>
      <c r="Z171" s="54">
        <f t="shared" si="19"/>
        <v>25306822.034000002</v>
      </c>
      <c r="AA171" s="54">
        <f t="shared" si="19"/>
        <v>27323652.324000005</v>
      </c>
      <c r="AB171" s="54">
        <f t="shared" si="19"/>
        <v>33820992.384000011</v>
      </c>
      <c r="AC171" s="54">
        <f t="shared" si="19"/>
        <v>28183647.074000012</v>
      </c>
      <c r="AD171" s="54">
        <f t="shared" si="19"/>
        <v>34415084.894000009</v>
      </c>
      <c r="AE171" s="54">
        <f t="shared" si="19"/>
        <v>46001917.074000008</v>
      </c>
      <c r="AF171" s="54">
        <f t="shared" si="19"/>
        <v>40111983.49400001</v>
      </c>
    </row>
    <row r="172" spans="1:32" hidden="1" outlineLevel="1">
      <c r="A172" s="53" t="s">
        <v>409</v>
      </c>
      <c r="B172" s="5"/>
      <c r="C172" s="5"/>
      <c r="D172" s="54">
        <f>D200-D177</f>
        <v>43926730.359999999</v>
      </c>
      <c r="E172" s="54">
        <f>E200-E177</f>
        <v>39926730.359999999</v>
      </c>
      <c r="F172" s="54">
        <f t="shared" ref="F172:AF172" si="20">F200-F177</f>
        <v>37926730.359999999</v>
      </c>
      <c r="G172" s="54">
        <f t="shared" si="20"/>
        <v>37926730.359999999</v>
      </c>
      <c r="H172" s="54">
        <f t="shared" si="20"/>
        <v>33426730.359999999</v>
      </c>
      <c r="I172" s="54">
        <f t="shared" si="20"/>
        <v>42426730.359999999</v>
      </c>
      <c r="J172" s="54">
        <f t="shared" si="20"/>
        <v>51926730.359999999</v>
      </c>
      <c r="K172" s="54">
        <f t="shared" si="20"/>
        <v>39926730.359999999</v>
      </c>
      <c r="L172" s="54">
        <f t="shared" si="20"/>
        <v>39926730.359999999</v>
      </c>
      <c r="M172" s="54">
        <f t="shared" si="20"/>
        <v>39926730.359999999</v>
      </c>
      <c r="N172" s="54">
        <f t="shared" si="20"/>
        <v>39926730.359999999</v>
      </c>
      <c r="O172" s="54">
        <f t="shared" si="20"/>
        <v>39926730.359999999</v>
      </c>
      <c r="P172" s="54">
        <f t="shared" si="20"/>
        <v>39926730.359999999</v>
      </c>
      <c r="Q172" s="54">
        <f t="shared" si="20"/>
        <v>25126730.359999999</v>
      </c>
      <c r="R172" s="54">
        <f t="shared" si="20"/>
        <v>126730.3599999994</v>
      </c>
      <c r="S172" s="54">
        <f t="shared" si="20"/>
        <v>126730.3599999994</v>
      </c>
      <c r="T172" s="54">
        <f t="shared" si="20"/>
        <v>126730.3599999994</v>
      </c>
      <c r="U172" s="54">
        <f t="shared" si="20"/>
        <v>126730.3599999994</v>
      </c>
      <c r="V172" s="54">
        <f t="shared" si="20"/>
        <v>126730.3599999994</v>
      </c>
      <c r="W172" s="54">
        <f t="shared" si="20"/>
        <v>126730.3599999994</v>
      </c>
      <c r="X172" s="54">
        <f t="shared" si="20"/>
        <v>126730.3599999994</v>
      </c>
      <c r="Y172" s="54">
        <f t="shared" si="20"/>
        <v>126730.3599999994</v>
      </c>
      <c r="Z172" s="54">
        <f t="shared" si="20"/>
        <v>126730.3599999994</v>
      </c>
      <c r="AA172" s="54">
        <f t="shared" si="20"/>
        <v>126730.3599999994</v>
      </c>
      <c r="AB172" s="54">
        <f t="shared" si="20"/>
        <v>126730.3599999994</v>
      </c>
      <c r="AC172" s="54">
        <f t="shared" si="20"/>
        <v>126730.3599999994</v>
      </c>
      <c r="AD172" s="54">
        <f t="shared" si="20"/>
        <v>126730.3599999994</v>
      </c>
      <c r="AE172" s="54">
        <f t="shared" si="20"/>
        <v>126730.3599999994</v>
      </c>
      <c r="AF172" s="54">
        <f t="shared" si="20"/>
        <v>126730.3599999994</v>
      </c>
    </row>
    <row r="173" spans="1:32" collapsed="1">
      <c r="A173" s="5" t="s">
        <v>410</v>
      </c>
      <c r="B173" s="5"/>
      <c r="C173" s="5"/>
      <c r="D173" s="5">
        <v>7696884</v>
      </c>
      <c r="E173" s="5">
        <v>7696884</v>
      </c>
      <c r="F173" s="5">
        <v>7696884</v>
      </c>
      <c r="G173" s="5">
        <v>7696884</v>
      </c>
      <c r="H173" s="5">
        <v>7696884</v>
      </c>
      <c r="I173" s="5">
        <v>7696884</v>
      </c>
      <c r="J173" s="5">
        <v>7696884</v>
      </c>
      <c r="K173" s="5">
        <v>7696884</v>
      </c>
      <c r="L173" s="5">
        <v>7696884</v>
      </c>
      <c r="M173" s="5">
        <v>7696884</v>
      </c>
      <c r="N173" s="5">
        <v>7696884</v>
      </c>
      <c r="O173" s="5">
        <v>7696884</v>
      </c>
      <c r="P173" s="5">
        <v>7696884</v>
      </c>
      <c r="Q173" s="5">
        <v>7696884</v>
      </c>
      <c r="R173" s="5">
        <v>7696884</v>
      </c>
      <c r="S173" s="5">
        <v>7696884</v>
      </c>
      <c r="T173" s="5">
        <v>7696884</v>
      </c>
      <c r="U173" s="5">
        <v>7696884</v>
      </c>
      <c r="V173" s="5">
        <v>7696884</v>
      </c>
      <c r="W173" s="5">
        <v>7696884</v>
      </c>
      <c r="X173" s="5">
        <v>7696884</v>
      </c>
      <c r="Y173" s="5">
        <v>7696884</v>
      </c>
      <c r="Z173" s="5">
        <v>7696884</v>
      </c>
      <c r="AA173" s="5">
        <v>7696884</v>
      </c>
      <c r="AB173" s="5">
        <v>7696884</v>
      </c>
      <c r="AC173" s="5">
        <v>7696884</v>
      </c>
      <c r="AD173" s="5">
        <v>7696884</v>
      </c>
      <c r="AE173" s="5">
        <v>7696884</v>
      </c>
      <c r="AF173" s="5">
        <v>7696884</v>
      </c>
    </row>
    <row r="174" spans="1:32" hidden="1" outlineLevel="1">
      <c r="A174" s="53" t="s">
        <v>411</v>
      </c>
      <c r="B174" s="5"/>
      <c r="C174" s="5"/>
      <c r="D174" s="54">
        <f>D173-D175</f>
        <v>3627884</v>
      </c>
      <c r="E174" s="54">
        <f>E173-E175</f>
        <v>4570884</v>
      </c>
      <c r="F174" s="54">
        <f>F173-F175</f>
        <v>4570884</v>
      </c>
      <c r="G174" s="54">
        <f t="shared" ref="G174:AF174" si="21">G173-G175</f>
        <v>5335884</v>
      </c>
      <c r="H174" s="54">
        <f t="shared" si="21"/>
        <v>5335884</v>
      </c>
      <c r="I174" s="54">
        <f t="shared" si="21"/>
        <v>5637884</v>
      </c>
      <c r="J174" s="54">
        <f t="shared" si="21"/>
        <v>6692884</v>
      </c>
      <c r="K174" s="54">
        <f t="shared" si="21"/>
        <v>6692884</v>
      </c>
      <c r="L174" s="54">
        <f t="shared" si="21"/>
        <v>6692884</v>
      </c>
      <c r="M174" s="54">
        <f t="shared" si="21"/>
        <v>6692884</v>
      </c>
      <c r="N174" s="54">
        <f t="shared" si="21"/>
        <v>6692884</v>
      </c>
      <c r="O174" s="54">
        <f t="shared" si="21"/>
        <v>6692884</v>
      </c>
      <c r="P174" s="54">
        <f t="shared" si="21"/>
        <v>7696884</v>
      </c>
      <c r="Q174" s="54">
        <f t="shared" si="21"/>
        <v>7696884</v>
      </c>
      <c r="R174" s="54">
        <f t="shared" si="21"/>
        <v>7696884</v>
      </c>
      <c r="S174" s="54">
        <f t="shared" si="21"/>
        <v>7696884</v>
      </c>
      <c r="T174" s="54">
        <f t="shared" si="21"/>
        <v>7696884</v>
      </c>
      <c r="U174" s="54">
        <f t="shared" si="21"/>
        <v>7696884</v>
      </c>
      <c r="V174" s="54">
        <f t="shared" si="21"/>
        <v>7696884</v>
      </c>
      <c r="W174" s="54">
        <f t="shared" si="21"/>
        <v>7696884</v>
      </c>
      <c r="X174" s="54">
        <f t="shared" si="21"/>
        <v>7696884</v>
      </c>
      <c r="Y174" s="54">
        <f t="shared" si="21"/>
        <v>7696884</v>
      </c>
      <c r="Z174" s="54">
        <f t="shared" si="21"/>
        <v>7696884</v>
      </c>
      <c r="AA174" s="54">
        <f t="shared" si="21"/>
        <v>7696884</v>
      </c>
      <c r="AB174" s="54">
        <f t="shared" si="21"/>
        <v>7696884</v>
      </c>
      <c r="AC174" s="54">
        <f t="shared" si="21"/>
        <v>7696884</v>
      </c>
      <c r="AD174" s="54">
        <f t="shared" si="21"/>
        <v>7696884</v>
      </c>
      <c r="AE174" s="54">
        <f t="shared" si="21"/>
        <v>7696884</v>
      </c>
      <c r="AF174" s="54">
        <f t="shared" si="21"/>
        <v>7696884</v>
      </c>
    </row>
    <row r="175" spans="1:32" hidden="1" outlineLevel="1">
      <c r="A175" s="53" t="s">
        <v>412</v>
      </c>
      <c r="B175" s="5"/>
      <c r="C175" s="5"/>
      <c r="D175" s="61">
        <v>4069000</v>
      </c>
      <c r="E175" s="54">
        <v>3126000</v>
      </c>
      <c r="F175" s="54">
        <v>3126000</v>
      </c>
      <c r="G175" s="54">
        <v>2361000</v>
      </c>
      <c r="H175" s="54">
        <v>2361000</v>
      </c>
      <c r="I175" s="54">
        <v>2059000</v>
      </c>
      <c r="J175" s="54">
        <v>1004000</v>
      </c>
      <c r="K175" s="54">
        <v>1004000</v>
      </c>
      <c r="L175" s="54">
        <v>1004000</v>
      </c>
      <c r="M175" s="54">
        <v>1004000</v>
      </c>
      <c r="N175" s="54">
        <v>1004000</v>
      </c>
      <c r="O175" s="54">
        <v>1004000</v>
      </c>
      <c r="P175" s="54">
        <v>0</v>
      </c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</row>
    <row r="176" spans="1:32" ht="15.75" collapsed="1">
      <c r="A176" s="4" t="s">
        <v>413</v>
      </c>
      <c r="B176" s="5"/>
      <c r="C176" s="5"/>
      <c r="D176" s="5">
        <f>+D170+D173</f>
        <v>69605726.183999985</v>
      </c>
      <c r="E176" s="5">
        <f>+E170+E173</f>
        <v>64527966.217999995</v>
      </c>
      <c r="F176" s="5">
        <f>+F170+F173</f>
        <v>66738334.779199988</v>
      </c>
      <c r="G176" s="5">
        <f t="shared" ref="G176:AF176" si="22">+G170+G173</f>
        <v>66039664.8204</v>
      </c>
      <c r="H176" s="5">
        <f t="shared" si="22"/>
        <v>48318738.731599987</v>
      </c>
      <c r="I176" s="5">
        <f t="shared" si="22"/>
        <v>59981645.692799985</v>
      </c>
      <c r="J176" s="5">
        <f t="shared" si="22"/>
        <v>64583382.893999994</v>
      </c>
      <c r="K176" s="5">
        <f t="shared" si="22"/>
        <v>62406816.946999997</v>
      </c>
      <c r="L176" s="5">
        <f t="shared" si="22"/>
        <v>58662397.980000004</v>
      </c>
      <c r="M176" s="5">
        <f t="shared" si="22"/>
        <v>59429795.513000004</v>
      </c>
      <c r="N176" s="5">
        <f t="shared" si="22"/>
        <v>60476381.866000004</v>
      </c>
      <c r="O176" s="5">
        <f t="shared" si="22"/>
        <v>66241276.927000009</v>
      </c>
      <c r="P176" s="5">
        <f t="shared" si="22"/>
        <v>58515472.248000003</v>
      </c>
      <c r="Q176" s="5">
        <f t="shared" si="22"/>
        <v>60179500.869000003</v>
      </c>
      <c r="R176" s="5">
        <f t="shared" si="22"/>
        <v>52772314.690000005</v>
      </c>
      <c r="S176" s="5">
        <f t="shared" si="22"/>
        <v>49933945.392800011</v>
      </c>
      <c r="T176" s="5">
        <f t="shared" si="22"/>
        <v>47509350.155600004</v>
      </c>
      <c r="U176" s="5">
        <f t="shared" si="22"/>
        <v>43122096.038400009</v>
      </c>
      <c r="V176" s="5">
        <f t="shared" si="22"/>
        <v>48033953.751200005</v>
      </c>
      <c r="W176" s="5">
        <f t="shared" si="22"/>
        <v>46751887.934</v>
      </c>
      <c r="X176" s="5">
        <f t="shared" si="22"/>
        <v>49973098.764000006</v>
      </c>
      <c r="Y176" s="5">
        <f t="shared" si="22"/>
        <v>31424159.244000003</v>
      </c>
      <c r="Z176" s="5">
        <f t="shared" si="22"/>
        <v>33130436.394000001</v>
      </c>
      <c r="AA176" s="5">
        <f t="shared" si="22"/>
        <v>35147266.684</v>
      </c>
      <c r="AB176" s="5">
        <f t="shared" si="22"/>
        <v>41644606.74400001</v>
      </c>
      <c r="AC176" s="5">
        <f t="shared" si="22"/>
        <v>36007261.434000015</v>
      </c>
      <c r="AD176" s="5">
        <f t="shared" si="22"/>
        <v>42238699.254000008</v>
      </c>
      <c r="AE176" s="5">
        <f t="shared" si="22"/>
        <v>53825531.434000008</v>
      </c>
      <c r="AF176" s="5">
        <f t="shared" si="22"/>
        <v>47935597.85400001</v>
      </c>
    </row>
    <row r="177" spans="1:32">
      <c r="A177" s="55" t="s">
        <v>414</v>
      </c>
      <c r="B177" s="54"/>
      <c r="C177" s="54"/>
      <c r="D177" s="56">
        <v>30000000</v>
      </c>
      <c r="E177" s="56">
        <v>30000000</v>
      </c>
      <c r="F177" s="56">
        <v>30000000</v>
      </c>
      <c r="G177" s="56">
        <v>30000000</v>
      </c>
      <c r="H177" s="56">
        <v>26500000</v>
      </c>
      <c r="I177" s="56">
        <v>17500000</v>
      </c>
      <c r="J177" s="56">
        <v>8000000</v>
      </c>
      <c r="K177" s="56">
        <v>0</v>
      </c>
      <c r="L177" s="56">
        <v>0</v>
      </c>
      <c r="M177" s="56">
        <v>0</v>
      </c>
      <c r="N177" s="56">
        <v>0</v>
      </c>
      <c r="O177" s="56">
        <v>0</v>
      </c>
      <c r="P177" s="56">
        <v>0</v>
      </c>
      <c r="Q177" s="56">
        <v>0</v>
      </c>
      <c r="R177" s="56">
        <v>0</v>
      </c>
      <c r="S177" s="56">
        <v>0</v>
      </c>
      <c r="T177" s="56">
        <v>0</v>
      </c>
      <c r="U177" s="56">
        <v>0</v>
      </c>
      <c r="V177" s="56">
        <v>0</v>
      </c>
      <c r="W177" s="56">
        <v>0</v>
      </c>
      <c r="X177" s="56">
        <v>0</v>
      </c>
      <c r="Y177" s="56">
        <v>0</v>
      </c>
      <c r="Z177" s="56">
        <v>0</v>
      </c>
      <c r="AA177" s="56">
        <v>0</v>
      </c>
      <c r="AB177" s="56">
        <v>0</v>
      </c>
      <c r="AC177" s="56">
        <v>0</v>
      </c>
      <c r="AD177" s="56">
        <v>0</v>
      </c>
      <c r="AE177" s="56">
        <v>0</v>
      </c>
      <c r="AF177" s="56">
        <v>0</v>
      </c>
    </row>
    <row r="178" spans="1:32" hidden="1" outlineLevel="1">
      <c r="A178" s="57" t="s">
        <v>415</v>
      </c>
      <c r="B178" s="54"/>
      <c r="C178" s="54"/>
      <c r="D178" s="54">
        <v>40004571.659999996</v>
      </c>
      <c r="E178" s="54">
        <v>40004571.659999996</v>
      </c>
      <c r="F178" s="54">
        <v>40004571.659999996</v>
      </c>
      <c r="G178" s="54">
        <v>40004571.659999996</v>
      </c>
      <c r="H178" s="54">
        <v>40004571.659999996</v>
      </c>
      <c r="I178" s="54">
        <v>40004571.659999996</v>
      </c>
      <c r="J178" s="54">
        <v>40004571.659999996</v>
      </c>
      <c r="K178" s="54">
        <v>40004571.659999996</v>
      </c>
      <c r="L178" s="54">
        <v>40004571.659999996</v>
      </c>
      <c r="M178" s="54">
        <v>40004571.659999996</v>
      </c>
      <c r="N178" s="54">
        <v>40004571.659999996</v>
      </c>
      <c r="O178" s="54">
        <v>36000571.659999996</v>
      </c>
      <c r="P178" s="54">
        <v>33000571.659999996</v>
      </c>
      <c r="Q178" s="54">
        <v>31000571.659999996</v>
      </c>
      <c r="R178" s="54">
        <v>29999999.999999996</v>
      </c>
      <c r="S178" s="54">
        <v>17499999.999999996</v>
      </c>
      <c r="T178" s="54">
        <v>9999999.9999999963</v>
      </c>
      <c r="U178" s="54">
        <v>0</v>
      </c>
      <c r="V178" s="54">
        <v>0</v>
      </c>
      <c r="W178" s="54">
        <v>0</v>
      </c>
      <c r="X178" s="54">
        <v>0</v>
      </c>
      <c r="Y178" s="54">
        <v>0</v>
      </c>
      <c r="Z178" s="54">
        <v>0</v>
      </c>
      <c r="AA178" s="54"/>
      <c r="AB178" s="54"/>
      <c r="AC178" s="54"/>
      <c r="AD178" s="54"/>
      <c r="AE178" s="54"/>
      <c r="AF178" s="54"/>
    </row>
    <row r="179" spans="1:32" hidden="1" outlineLevel="1">
      <c r="A179" s="57" t="s">
        <v>416</v>
      </c>
      <c r="B179" s="54"/>
      <c r="C179" s="54"/>
      <c r="D179" s="54">
        <v>0</v>
      </c>
      <c r="E179" s="54">
        <v>0</v>
      </c>
      <c r="F179" s="54">
        <v>0</v>
      </c>
      <c r="G179" s="54">
        <v>0</v>
      </c>
      <c r="H179" s="54">
        <v>0</v>
      </c>
      <c r="I179" s="54">
        <v>0</v>
      </c>
      <c r="J179" s="54">
        <v>0</v>
      </c>
      <c r="K179" s="54">
        <v>0</v>
      </c>
      <c r="L179" s="54">
        <v>0</v>
      </c>
      <c r="M179" s="54">
        <v>0</v>
      </c>
      <c r="N179" s="54">
        <v>0</v>
      </c>
      <c r="O179" s="54">
        <v>0</v>
      </c>
      <c r="P179" s="54">
        <v>0</v>
      </c>
      <c r="Q179" s="54">
        <v>0</v>
      </c>
      <c r="R179" s="54">
        <v>0</v>
      </c>
      <c r="S179" s="54">
        <v>0</v>
      </c>
      <c r="T179" s="54">
        <v>0</v>
      </c>
      <c r="U179" s="54">
        <v>0</v>
      </c>
      <c r="V179" s="54">
        <v>0</v>
      </c>
      <c r="W179" s="54">
        <v>0</v>
      </c>
      <c r="X179" s="54">
        <v>0</v>
      </c>
      <c r="Y179" s="54">
        <v>0</v>
      </c>
      <c r="Z179" s="54">
        <v>0</v>
      </c>
      <c r="AA179" s="54">
        <v>0</v>
      </c>
      <c r="AB179" s="54">
        <v>0</v>
      </c>
      <c r="AC179" s="54">
        <v>0</v>
      </c>
      <c r="AD179" s="54">
        <v>0</v>
      </c>
      <c r="AE179" s="54">
        <v>0</v>
      </c>
      <c r="AF179" s="54">
        <v>0</v>
      </c>
    </row>
    <row r="180" spans="1:32" collapsed="1">
      <c r="A180" s="55" t="s">
        <v>417</v>
      </c>
      <c r="B180" s="54"/>
      <c r="C180" s="54"/>
      <c r="D180" s="54">
        <v>25000000</v>
      </c>
      <c r="E180" s="54">
        <f>D180</f>
        <v>25000000</v>
      </c>
      <c r="F180" s="54">
        <f>E180</f>
        <v>25000000</v>
      </c>
      <c r="G180" s="54">
        <f t="shared" ref="G180:AF180" si="23">F180</f>
        <v>25000000</v>
      </c>
      <c r="H180" s="54">
        <f t="shared" si="23"/>
        <v>25000000</v>
      </c>
      <c r="I180" s="54">
        <f t="shared" si="23"/>
        <v>25000000</v>
      </c>
      <c r="J180" s="54">
        <f t="shared" si="23"/>
        <v>25000000</v>
      </c>
      <c r="K180" s="54">
        <f t="shared" si="23"/>
        <v>25000000</v>
      </c>
      <c r="L180" s="54">
        <f t="shared" si="23"/>
        <v>25000000</v>
      </c>
      <c r="M180" s="54">
        <f t="shared" si="23"/>
        <v>25000000</v>
      </c>
      <c r="N180" s="54">
        <f t="shared" si="23"/>
        <v>25000000</v>
      </c>
      <c r="O180" s="54">
        <f t="shared" si="23"/>
        <v>25000000</v>
      </c>
      <c r="P180" s="54">
        <f t="shared" si="23"/>
        <v>25000000</v>
      </c>
      <c r="Q180" s="54">
        <f t="shared" si="23"/>
        <v>25000000</v>
      </c>
      <c r="R180" s="54">
        <f t="shared" si="23"/>
        <v>25000000</v>
      </c>
      <c r="S180" s="54">
        <f t="shared" si="23"/>
        <v>25000000</v>
      </c>
      <c r="T180" s="54">
        <f t="shared" si="23"/>
        <v>25000000</v>
      </c>
      <c r="U180" s="54">
        <f t="shared" si="23"/>
        <v>25000000</v>
      </c>
      <c r="V180" s="54">
        <f t="shared" si="23"/>
        <v>25000000</v>
      </c>
      <c r="W180" s="54">
        <f t="shared" si="23"/>
        <v>25000000</v>
      </c>
      <c r="X180" s="54">
        <f t="shared" si="23"/>
        <v>25000000</v>
      </c>
      <c r="Y180" s="54">
        <f t="shared" si="23"/>
        <v>25000000</v>
      </c>
      <c r="Z180" s="54">
        <f t="shared" si="23"/>
        <v>25000000</v>
      </c>
      <c r="AA180" s="54">
        <f t="shared" si="23"/>
        <v>25000000</v>
      </c>
      <c r="AB180" s="54">
        <f t="shared" si="23"/>
        <v>25000000</v>
      </c>
      <c r="AC180" s="54">
        <f t="shared" si="23"/>
        <v>25000000</v>
      </c>
      <c r="AD180" s="54">
        <f t="shared" si="23"/>
        <v>25000000</v>
      </c>
      <c r="AE180" s="54">
        <f t="shared" si="23"/>
        <v>25000000</v>
      </c>
      <c r="AF180" s="54">
        <f t="shared" si="23"/>
        <v>25000000</v>
      </c>
    </row>
    <row r="181" spans="1:32" hidden="1" outlineLevel="1">
      <c r="A181" s="57" t="s">
        <v>418</v>
      </c>
      <c r="B181" s="54"/>
      <c r="C181" s="54"/>
      <c r="D181" s="54">
        <f>D180-D182</f>
        <v>17837000</v>
      </c>
      <c r="E181" s="54">
        <f>E180-E182</f>
        <v>17837000</v>
      </c>
      <c r="F181" s="54">
        <f>F180-F182</f>
        <v>17837000</v>
      </c>
      <c r="G181" s="54">
        <f t="shared" ref="G181:AF181" si="24">G180-G182</f>
        <v>17837000</v>
      </c>
      <c r="H181" s="54">
        <f t="shared" si="24"/>
        <v>17837000</v>
      </c>
      <c r="I181" s="54">
        <f t="shared" si="24"/>
        <v>17837000</v>
      </c>
      <c r="J181" s="54">
        <f t="shared" si="24"/>
        <v>17837000</v>
      </c>
      <c r="K181" s="54">
        <f t="shared" si="24"/>
        <v>17837000</v>
      </c>
      <c r="L181" s="54">
        <f t="shared" si="24"/>
        <v>17837000</v>
      </c>
      <c r="M181" s="54">
        <f t="shared" si="24"/>
        <v>17837000</v>
      </c>
      <c r="N181" s="54">
        <f t="shared" si="24"/>
        <v>17837000</v>
      </c>
      <c r="O181" s="54">
        <f t="shared" si="24"/>
        <v>17837000</v>
      </c>
      <c r="P181" s="54">
        <f t="shared" si="24"/>
        <v>17837000</v>
      </c>
      <c r="Q181" s="54">
        <f t="shared" si="24"/>
        <v>17837000</v>
      </c>
      <c r="R181" s="54">
        <f t="shared" si="24"/>
        <v>17837000</v>
      </c>
      <c r="S181" s="54">
        <f t="shared" si="24"/>
        <v>17837000</v>
      </c>
      <c r="T181" s="54">
        <f t="shared" si="24"/>
        <v>17837000</v>
      </c>
      <c r="U181" s="54">
        <f t="shared" si="24"/>
        <v>17837000</v>
      </c>
      <c r="V181" s="54">
        <f t="shared" si="24"/>
        <v>17837000</v>
      </c>
      <c r="W181" s="54">
        <f t="shared" si="24"/>
        <v>17837000</v>
      </c>
      <c r="X181" s="54">
        <f t="shared" si="24"/>
        <v>17837000</v>
      </c>
      <c r="Y181" s="54">
        <f t="shared" si="24"/>
        <v>17837000</v>
      </c>
      <c r="Z181" s="54">
        <f t="shared" si="24"/>
        <v>17837000</v>
      </c>
      <c r="AA181" s="54">
        <f t="shared" si="24"/>
        <v>17837000</v>
      </c>
      <c r="AB181" s="54">
        <f t="shared" si="24"/>
        <v>17837000</v>
      </c>
      <c r="AC181" s="54">
        <f t="shared" si="24"/>
        <v>17837000</v>
      </c>
      <c r="AD181" s="54">
        <f t="shared" si="24"/>
        <v>17837000</v>
      </c>
      <c r="AE181" s="54">
        <f t="shared" si="24"/>
        <v>17837000</v>
      </c>
      <c r="AF181" s="54">
        <f t="shared" si="24"/>
        <v>17837000</v>
      </c>
    </row>
    <row r="182" spans="1:32" hidden="1" outlineLevel="1">
      <c r="A182" s="57" t="s">
        <v>419</v>
      </c>
      <c r="B182" s="54"/>
      <c r="C182" s="54"/>
      <c r="D182" s="54">
        <v>7163000</v>
      </c>
      <c r="E182" s="54">
        <f>D182</f>
        <v>7163000</v>
      </c>
      <c r="F182" s="54">
        <f>E182</f>
        <v>7163000</v>
      </c>
      <c r="G182" s="54">
        <f t="shared" ref="G182:AF182" si="25">F182</f>
        <v>7163000</v>
      </c>
      <c r="H182" s="54">
        <f t="shared" si="25"/>
        <v>7163000</v>
      </c>
      <c r="I182" s="54">
        <f t="shared" si="25"/>
        <v>7163000</v>
      </c>
      <c r="J182" s="54">
        <f t="shared" si="25"/>
        <v>7163000</v>
      </c>
      <c r="K182" s="54">
        <f t="shared" si="25"/>
        <v>7163000</v>
      </c>
      <c r="L182" s="54">
        <f t="shared" si="25"/>
        <v>7163000</v>
      </c>
      <c r="M182" s="54">
        <f t="shared" si="25"/>
        <v>7163000</v>
      </c>
      <c r="N182" s="54">
        <f t="shared" si="25"/>
        <v>7163000</v>
      </c>
      <c r="O182" s="54">
        <f t="shared" si="25"/>
        <v>7163000</v>
      </c>
      <c r="P182" s="54">
        <f t="shared" si="25"/>
        <v>7163000</v>
      </c>
      <c r="Q182" s="54">
        <f t="shared" si="25"/>
        <v>7163000</v>
      </c>
      <c r="R182" s="54">
        <f t="shared" si="25"/>
        <v>7163000</v>
      </c>
      <c r="S182" s="54">
        <f t="shared" si="25"/>
        <v>7163000</v>
      </c>
      <c r="T182" s="54">
        <f t="shared" si="25"/>
        <v>7163000</v>
      </c>
      <c r="U182" s="54">
        <f t="shared" si="25"/>
        <v>7163000</v>
      </c>
      <c r="V182" s="54">
        <f t="shared" si="25"/>
        <v>7163000</v>
      </c>
      <c r="W182" s="54">
        <f t="shared" si="25"/>
        <v>7163000</v>
      </c>
      <c r="X182" s="54">
        <f t="shared" si="25"/>
        <v>7163000</v>
      </c>
      <c r="Y182" s="54">
        <f t="shared" si="25"/>
        <v>7163000</v>
      </c>
      <c r="Z182" s="54">
        <f t="shared" si="25"/>
        <v>7163000</v>
      </c>
      <c r="AA182" s="54">
        <f t="shared" si="25"/>
        <v>7163000</v>
      </c>
      <c r="AB182" s="54">
        <f t="shared" si="25"/>
        <v>7163000</v>
      </c>
      <c r="AC182" s="54">
        <f t="shared" si="25"/>
        <v>7163000</v>
      </c>
      <c r="AD182" s="54">
        <f t="shared" si="25"/>
        <v>7163000</v>
      </c>
      <c r="AE182" s="54">
        <f t="shared" si="25"/>
        <v>7163000</v>
      </c>
      <c r="AF182" s="54">
        <f t="shared" si="25"/>
        <v>7163000</v>
      </c>
    </row>
    <row r="183" spans="1:32" ht="15.75" collapsed="1">
      <c r="A183" s="4" t="s">
        <v>420</v>
      </c>
      <c r="B183" s="5"/>
      <c r="C183" s="5"/>
      <c r="D183" s="5">
        <f>D176+D177+D180</f>
        <v>124605726.18399999</v>
      </c>
      <c r="E183" s="5">
        <f>E176+E177+E180</f>
        <v>119527966.21799999</v>
      </c>
      <c r="F183" s="5">
        <f>F176+F177+F180</f>
        <v>121738334.77919999</v>
      </c>
      <c r="G183" s="5">
        <f t="shared" ref="G183:AF183" si="26">G176+G177+G180</f>
        <v>121039664.8204</v>
      </c>
      <c r="H183" s="5">
        <f t="shared" si="26"/>
        <v>99818738.731599987</v>
      </c>
      <c r="I183" s="5">
        <f t="shared" si="26"/>
        <v>102481645.69279999</v>
      </c>
      <c r="J183" s="5">
        <f t="shared" si="26"/>
        <v>97583382.893999994</v>
      </c>
      <c r="K183" s="5">
        <f t="shared" si="26"/>
        <v>87406816.946999997</v>
      </c>
      <c r="L183" s="5">
        <f t="shared" si="26"/>
        <v>83662397.980000004</v>
      </c>
      <c r="M183" s="5">
        <f t="shared" si="26"/>
        <v>84429795.513000011</v>
      </c>
      <c r="N183" s="5">
        <f t="shared" si="26"/>
        <v>85476381.865999997</v>
      </c>
      <c r="O183" s="5">
        <f t="shared" si="26"/>
        <v>91241276.927000016</v>
      </c>
      <c r="P183" s="5">
        <f t="shared" si="26"/>
        <v>83515472.247999996</v>
      </c>
      <c r="Q183" s="5">
        <f t="shared" si="26"/>
        <v>85179500.869000003</v>
      </c>
      <c r="R183" s="5">
        <f t="shared" si="26"/>
        <v>77772314.689999998</v>
      </c>
      <c r="S183" s="5">
        <f t="shared" si="26"/>
        <v>74933945.392800003</v>
      </c>
      <c r="T183" s="5">
        <f t="shared" si="26"/>
        <v>72509350.155600011</v>
      </c>
      <c r="U183" s="5">
        <f t="shared" si="26"/>
        <v>68122096.038400009</v>
      </c>
      <c r="V183" s="5">
        <f t="shared" si="26"/>
        <v>73033953.751200005</v>
      </c>
      <c r="W183" s="5">
        <f t="shared" si="26"/>
        <v>71751887.934</v>
      </c>
      <c r="X183" s="5">
        <f t="shared" si="26"/>
        <v>74973098.763999999</v>
      </c>
      <c r="Y183" s="5">
        <f t="shared" si="26"/>
        <v>56424159.244000003</v>
      </c>
      <c r="Z183" s="5">
        <f t="shared" si="26"/>
        <v>58130436.394000001</v>
      </c>
      <c r="AA183" s="5">
        <f t="shared" si="26"/>
        <v>60147266.684</v>
      </c>
      <c r="AB183" s="5">
        <f t="shared" si="26"/>
        <v>66644606.74400001</v>
      </c>
      <c r="AC183" s="5">
        <f t="shared" si="26"/>
        <v>61007261.434000015</v>
      </c>
      <c r="AD183" s="5">
        <f t="shared" si="26"/>
        <v>67238699.254000008</v>
      </c>
      <c r="AE183" s="5">
        <f t="shared" si="26"/>
        <v>78825531.434000015</v>
      </c>
      <c r="AF183" s="5">
        <f t="shared" si="26"/>
        <v>72935597.854000002</v>
      </c>
    </row>
    <row r="184" spans="1:32" ht="13.5" thickBot="1">
      <c r="A184" s="20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3.5" thickBot="1">
      <c r="A185" s="20"/>
      <c r="B185" s="5"/>
      <c r="C185" s="5"/>
      <c r="D185" s="58">
        <v>134108999.01999994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>
      <c r="A186" s="20" t="s">
        <v>233</v>
      </c>
      <c r="D186" s="24">
        <f>+D185</f>
        <v>134108999.01999994</v>
      </c>
      <c r="E186" s="3">
        <f>+D190</f>
        <v>134626271.74999994</v>
      </c>
      <c r="F186" s="3">
        <f>+E190</f>
        <v>144626271.74999994</v>
      </c>
      <c r="G186" s="3">
        <f t="shared" ref="G186:AF186" si="27">+F190</f>
        <v>144234605.07999995</v>
      </c>
      <c r="H186" s="3">
        <f t="shared" si="27"/>
        <v>143864913.63999996</v>
      </c>
      <c r="I186" s="3">
        <f t="shared" si="27"/>
        <v>143864913.63999996</v>
      </c>
      <c r="J186" s="3">
        <f t="shared" si="27"/>
        <v>143864913.63999996</v>
      </c>
      <c r="K186" s="3">
        <f t="shared" si="27"/>
        <v>143864913.63999996</v>
      </c>
      <c r="L186" s="3">
        <f t="shared" si="27"/>
        <v>143864913.63999996</v>
      </c>
      <c r="M186" s="3">
        <f t="shared" si="27"/>
        <v>143520086.08999994</v>
      </c>
      <c r="N186" s="3">
        <f t="shared" si="27"/>
        <v>143520086.08999994</v>
      </c>
      <c r="O186" s="3">
        <f t="shared" si="27"/>
        <v>143520086.08999994</v>
      </c>
      <c r="P186" s="3">
        <f t="shared" si="27"/>
        <v>143520086.08999994</v>
      </c>
      <c r="Q186" s="3">
        <f t="shared" si="27"/>
        <v>143520086.08999994</v>
      </c>
      <c r="R186" s="3">
        <f t="shared" si="27"/>
        <v>142005692.81999993</v>
      </c>
      <c r="S186" s="3">
        <f t="shared" si="27"/>
        <v>142005692.81999993</v>
      </c>
      <c r="T186" s="3">
        <f t="shared" si="27"/>
        <v>139059216.69999993</v>
      </c>
      <c r="U186" s="3">
        <f t="shared" si="27"/>
        <v>139059216.69999993</v>
      </c>
      <c r="V186" s="3">
        <f t="shared" si="27"/>
        <v>138685160.25999993</v>
      </c>
      <c r="W186" s="3">
        <f t="shared" si="27"/>
        <v>138685160.25999993</v>
      </c>
      <c r="X186" s="3">
        <f t="shared" si="27"/>
        <v>137268660.25999993</v>
      </c>
      <c r="Y186" s="3">
        <f t="shared" si="27"/>
        <v>137268660.25999993</v>
      </c>
      <c r="Z186" s="3">
        <f t="shared" si="27"/>
        <v>135946853.64999992</v>
      </c>
      <c r="AA186" s="3">
        <f t="shared" si="27"/>
        <v>135946853.64999992</v>
      </c>
      <c r="AB186" s="3">
        <f t="shared" si="27"/>
        <v>134626121.70999992</v>
      </c>
      <c r="AC186" s="3">
        <f t="shared" si="27"/>
        <v>133473009.37999992</v>
      </c>
      <c r="AD186" s="3">
        <f t="shared" si="27"/>
        <v>133473009.37999992</v>
      </c>
      <c r="AE186" s="3">
        <f t="shared" si="27"/>
        <v>132158616.10999992</v>
      </c>
      <c r="AF186" s="3">
        <f t="shared" si="27"/>
        <v>132158616.10999992</v>
      </c>
    </row>
    <row r="187" spans="1:32">
      <c r="A187" s="33" t="s">
        <v>339</v>
      </c>
      <c r="B187" s="59"/>
      <c r="C187" s="59"/>
      <c r="D187" s="59">
        <f t="shared" ref="D187" si="28">SUM(D142:D145)+D157</f>
        <v>11200000</v>
      </c>
      <c r="E187" s="59">
        <f>SUM(E142:E145)+E157</f>
        <v>10000000</v>
      </c>
      <c r="F187" s="59">
        <f>SUM(F142:F145)+F157</f>
        <v>0</v>
      </c>
      <c r="G187" s="59">
        <f t="shared" ref="G187:AF187" si="29">SUM(G142:G145)+G157</f>
        <v>0</v>
      </c>
      <c r="H187" s="59">
        <f t="shared" si="29"/>
        <v>0</v>
      </c>
      <c r="I187" s="59">
        <f t="shared" si="29"/>
        <v>0</v>
      </c>
      <c r="J187" s="59">
        <f t="shared" si="29"/>
        <v>0</v>
      </c>
      <c r="K187" s="59">
        <f t="shared" si="29"/>
        <v>7200000</v>
      </c>
      <c r="L187" s="59">
        <f t="shared" si="29"/>
        <v>800000</v>
      </c>
      <c r="M187" s="59">
        <f t="shared" si="29"/>
        <v>0</v>
      </c>
      <c r="N187" s="59">
        <f t="shared" si="29"/>
        <v>0</v>
      </c>
      <c r="O187" s="59">
        <f t="shared" si="29"/>
        <v>0</v>
      </c>
      <c r="P187" s="59">
        <f t="shared" si="29"/>
        <v>0</v>
      </c>
      <c r="Q187" s="59">
        <f t="shared" si="29"/>
        <v>0</v>
      </c>
      <c r="R187" s="59">
        <f t="shared" si="29"/>
        <v>0</v>
      </c>
      <c r="S187" s="59">
        <f t="shared" si="29"/>
        <v>0</v>
      </c>
      <c r="T187" s="59">
        <f t="shared" si="29"/>
        <v>0</v>
      </c>
      <c r="U187" s="59">
        <f t="shared" si="29"/>
        <v>0</v>
      </c>
      <c r="V187" s="59">
        <f t="shared" si="29"/>
        <v>0</v>
      </c>
      <c r="W187" s="59">
        <f t="shared" si="29"/>
        <v>0</v>
      </c>
      <c r="X187" s="59">
        <f t="shared" si="29"/>
        <v>0</v>
      </c>
      <c r="Y187" s="59">
        <f t="shared" si="29"/>
        <v>0</v>
      </c>
      <c r="Z187" s="59">
        <f t="shared" si="29"/>
        <v>0</v>
      </c>
      <c r="AA187" s="59">
        <f t="shared" si="29"/>
        <v>0</v>
      </c>
      <c r="AB187" s="59">
        <f t="shared" si="29"/>
        <v>0</v>
      </c>
      <c r="AC187" s="59">
        <f t="shared" si="29"/>
        <v>0</v>
      </c>
      <c r="AD187" s="59">
        <f t="shared" si="29"/>
        <v>0</v>
      </c>
      <c r="AE187" s="59">
        <f t="shared" si="29"/>
        <v>0</v>
      </c>
      <c r="AF187" s="59">
        <f t="shared" si="29"/>
        <v>0</v>
      </c>
    </row>
    <row r="188" spans="1:32">
      <c r="A188" s="33" t="s">
        <v>338</v>
      </c>
      <c r="B188" s="59"/>
      <c r="C188" s="59"/>
      <c r="D188" s="59">
        <f t="shared" ref="D188:E188" si="30">+SUM(D146:D151,D154:D156,D158:D164)</f>
        <v>-10682727.27</v>
      </c>
      <c r="E188" s="59">
        <f t="shared" si="30"/>
        <v>0</v>
      </c>
      <c r="F188" s="59">
        <f>+SUM(F146:F151,F154:F156,F158:F164)</f>
        <v>-391666.67</v>
      </c>
      <c r="G188" s="59">
        <f t="shared" ref="G188:AF188" si="31">+SUM(G146:G151,G154:G156,G158:G164)</f>
        <v>-369691.44</v>
      </c>
      <c r="H188" s="59">
        <f t="shared" si="31"/>
        <v>0</v>
      </c>
      <c r="I188" s="59">
        <f t="shared" si="31"/>
        <v>0</v>
      </c>
      <c r="J188" s="59">
        <f t="shared" si="31"/>
        <v>0</v>
      </c>
      <c r="K188" s="59">
        <f t="shared" si="31"/>
        <v>-7200000</v>
      </c>
      <c r="L188" s="59">
        <f t="shared" si="31"/>
        <v>-1144827.55</v>
      </c>
      <c r="M188" s="59">
        <f t="shared" si="31"/>
        <v>0</v>
      </c>
      <c r="N188" s="59">
        <f t="shared" si="31"/>
        <v>0</v>
      </c>
      <c r="O188" s="59">
        <f t="shared" si="31"/>
        <v>0</v>
      </c>
      <c r="P188" s="59">
        <f t="shared" si="31"/>
        <v>0</v>
      </c>
      <c r="Q188" s="59">
        <f t="shared" si="31"/>
        <v>-1514393.27</v>
      </c>
      <c r="R188" s="59">
        <f t="shared" si="31"/>
        <v>0</v>
      </c>
      <c r="S188" s="59">
        <f t="shared" si="31"/>
        <v>-2946476.12</v>
      </c>
      <c r="T188" s="59">
        <f t="shared" si="31"/>
        <v>0</v>
      </c>
      <c r="U188" s="59">
        <f t="shared" si="31"/>
        <v>-374056.44</v>
      </c>
      <c r="V188" s="59">
        <f t="shared" si="31"/>
        <v>0</v>
      </c>
      <c r="W188" s="59">
        <f t="shared" si="31"/>
        <v>-1416500</v>
      </c>
      <c r="X188" s="59">
        <f t="shared" si="31"/>
        <v>0</v>
      </c>
      <c r="Y188" s="59">
        <f t="shared" si="31"/>
        <v>-1321806.6100000001</v>
      </c>
      <c r="Z188" s="59">
        <f t="shared" si="31"/>
        <v>0</v>
      </c>
      <c r="AA188" s="59">
        <f t="shared" si="31"/>
        <v>-1320731.94</v>
      </c>
      <c r="AB188" s="59">
        <f t="shared" si="31"/>
        <v>-1153112.33</v>
      </c>
      <c r="AC188" s="59">
        <f t="shared" si="31"/>
        <v>0</v>
      </c>
      <c r="AD188" s="59">
        <f t="shared" si="31"/>
        <v>-1314393.27</v>
      </c>
      <c r="AE188" s="59">
        <f t="shared" si="31"/>
        <v>0</v>
      </c>
      <c r="AF188" s="59">
        <f t="shared" si="31"/>
        <v>0</v>
      </c>
    </row>
    <row r="189" spans="1:32">
      <c r="A189" s="5" t="s">
        <v>234</v>
      </c>
      <c r="D189" s="3">
        <f>+D187+D188</f>
        <v>517272.73000000045</v>
      </c>
      <c r="E189" s="3">
        <f t="shared" ref="E189:AF189" si="32">+E187+E188</f>
        <v>10000000</v>
      </c>
      <c r="F189" s="3">
        <f>+F187+F188</f>
        <v>-391666.67</v>
      </c>
      <c r="G189" s="3">
        <f t="shared" si="32"/>
        <v>-369691.44</v>
      </c>
      <c r="H189" s="3">
        <f t="shared" si="32"/>
        <v>0</v>
      </c>
      <c r="I189" s="3">
        <f t="shared" si="32"/>
        <v>0</v>
      </c>
      <c r="J189" s="3">
        <f t="shared" si="32"/>
        <v>0</v>
      </c>
      <c r="K189" s="3">
        <f t="shared" si="32"/>
        <v>0</v>
      </c>
      <c r="L189" s="3">
        <f t="shared" si="32"/>
        <v>-344827.55000000005</v>
      </c>
      <c r="M189" s="3">
        <f t="shared" si="32"/>
        <v>0</v>
      </c>
      <c r="N189" s="3">
        <f t="shared" si="32"/>
        <v>0</v>
      </c>
      <c r="O189" s="3">
        <f t="shared" si="32"/>
        <v>0</v>
      </c>
      <c r="P189" s="3">
        <f t="shared" si="32"/>
        <v>0</v>
      </c>
      <c r="Q189" s="3">
        <f t="shared" si="32"/>
        <v>-1514393.27</v>
      </c>
      <c r="R189" s="3">
        <f t="shared" si="32"/>
        <v>0</v>
      </c>
      <c r="S189" s="3">
        <f t="shared" si="32"/>
        <v>-2946476.12</v>
      </c>
      <c r="T189" s="3">
        <f t="shared" si="32"/>
        <v>0</v>
      </c>
      <c r="U189" s="3">
        <f t="shared" si="32"/>
        <v>-374056.44</v>
      </c>
      <c r="V189" s="3">
        <f t="shared" si="32"/>
        <v>0</v>
      </c>
      <c r="W189" s="3">
        <f t="shared" si="32"/>
        <v>-1416500</v>
      </c>
      <c r="X189" s="3">
        <f t="shared" si="32"/>
        <v>0</v>
      </c>
      <c r="Y189" s="3">
        <f t="shared" si="32"/>
        <v>-1321806.6100000001</v>
      </c>
      <c r="Z189" s="3">
        <f t="shared" si="32"/>
        <v>0</v>
      </c>
      <c r="AA189" s="3">
        <f t="shared" si="32"/>
        <v>-1320731.94</v>
      </c>
      <c r="AB189" s="3">
        <f t="shared" si="32"/>
        <v>-1153112.33</v>
      </c>
      <c r="AC189" s="3">
        <f t="shared" si="32"/>
        <v>0</v>
      </c>
      <c r="AD189" s="3">
        <f t="shared" si="32"/>
        <v>-1314393.27</v>
      </c>
      <c r="AE189" s="3">
        <f t="shared" si="32"/>
        <v>0</v>
      </c>
      <c r="AF189" s="3">
        <f t="shared" si="32"/>
        <v>0</v>
      </c>
    </row>
    <row r="190" spans="1:32">
      <c r="A190" s="5" t="s">
        <v>235</v>
      </c>
      <c r="D190" s="3">
        <f>+D186+D189</f>
        <v>134626271.74999994</v>
      </c>
      <c r="E190" s="3">
        <f t="shared" ref="E190:AF190" si="33">+E186+E189</f>
        <v>144626271.74999994</v>
      </c>
      <c r="F190" s="3">
        <f>+F186+F189</f>
        <v>144234605.07999995</v>
      </c>
      <c r="G190" s="3">
        <f t="shared" si="33"/>
        <v>143864913.63999996</v>
      </c>
      <c r="H190" s="3">
        <f t="shared" si="33"/>
        <v>143864913.63999996</v>
      </c>
      <c r="I190" s="3">
        <f t="shared" si="33"/>
        <v>143864913.63999996</v>
      </c>
      <c r="J190" s="3">
        <f t="shared" si="33"/>
        <v>143864913.63999996</v>
      </c>
      <c r="K190" s="3">
        <f t="shared" si="33"/>
        <v>143864913.63999996</v>
      </c>
      <c r="L190" s="3">
        <f t="shared" si="33"/>
        <v>143520086.08999994</v>
      </c>
      <c r="M190" s="3">
        <f t="shared" si="33"/>
        <v>143520086.08999994</v>
      </c>
      <c r="N190" s="3">
        <f t="shared" si="33"/>
        <v>143520086.08999994</v>
      </c>
      <c r="O190" s="3">
        <f t="shared" si="33"/>
        <v>143520086.08999994</v>
      </c>
      <c r="P190" s="3">
        <f t="shared" si="33"/>
        <v>143520086.08999994</v>
      </c>
      <c r="Q190" s="3">
        <f t="shared" si="33"/>
        <v>142005692.81999993</v>
      </c>
      <c r="R190" s="3">
        <f t="shared" si="33"/>
        <v>142005692.81999993</v>
      </c>
      <c r="S190" s="3">
        <f t="shared" si="33"/>
        <v>139059216.69999993</v>
      </c>
      <c r="T190" s="3">
        <f t="shared" si="33"/>
        <v>139059216.69999993</v>
      </c>
      <c r="U190" s="3">
        <f t="shared" si="33"/>
        <v>138685160.25999993</v>
      </c>
      <c r="V190" s="3">
        <f t="shared" si="33"/>
        <v>138685160.25999993</v>
      </c>
      <c r="W190" s="3">
        <f t="shared" si="33"/>
        <v>137268660.25999993</v>
      </c>
      <c r="X190" s="3">
        <f t="shared" si="33"/>
        <v>137268660.25999993</v>
      </c>
      <c r="Y190" s="3">
        <f t="shared" si="33"/>
        <v>135946853.64999992</v>
      </c>
      <c r="Z190" s="3">
        <f t="shared" si="33"/>
        <v>135946853.64999992</v>
      </c>
      <c r="AA190" s="3">
        <f t="shared" si="33"/>
        <v>134626121.70999992</v>
      </c>
      <c r="AB190" s="3">
        <f t="shared" si="33"/>
        <v>133473009.37999992</v>
      </c>
      <c r="AC190" s="3">
        <f t="shared" si="33"/>
        <v>133473009.37999992</v>
      </c>
      <c r="AD190" s="3">
        <f t="shared" si="33"/>
        <v>132158616.10999992</v>
      </c>
      <c r="AE190" s="3">
        <f t="shared" si="33"/>
        <v>132158616.10999992</v>
      </c>
      <c r="AF190" s="3">
        <f t="shared" si="33"/>
        <v>132158616.10999992</v>
      </c>
    </row>
    <row r="191" spans="1:32">
      <c r="A191" s="60" t="s">
        <v>421</v>
      </c>
      <c r="B191" s="59"/>
      <c r="C191" s="59"/>
      <c r="D191" s="59">
        <f>1538*1000</f>
        <v>1538000</v>
      </c>
      <c r="E191" s="59">
        <f>D191</f>
        <v>1538000</v>
      </c>
      <c r="F191" s="59">
        <f>E191</f>
        <v>1538000</v>
      </c>
      <c r="G191" s="59">
        <f t="shared" ref="G191:AF191" si="34">F191</f>
        <v>1538000</v>
      </c>
      <c r="H191" s="59">
        <f t="shared" si="34"/>
        <v>1538000</v>
      </c>
      <c r="I191" s="59">
        <f t="shared" si="34"/>
        <v>1538000</v>
      </c>
      <c r="J191" s="59">
        <f t="shared" si="34"/>
        <v>1538000</v>
      </c>
      <c r="K191" s="59">
        <f t="shared" si="34"/>
        <v>1538000</v>
      </c>
      <c r="L191" s="59">
        <f t="shared" si="34"/>
        <v>1538000</v>
      </c>
      <c r="M191" s="59">
        <f t="shared" si="34"/>
        <v>1538000</v>
      </c>
      <c r="N191" s="59">
        <f t="shared" si="34"/>
        <v>1538000</v>
      </c>
      <c r="O191" s="59">
        <f t="shared" si="34"/>
        <v>1538000</v>
      </c>
      <c r="P191" s="59">
        <f t="shared" si="34"/>
        <v>1538000</v>
      </c>
      <c r="Q191" s="59">
        <f t="shared" si="34"/>
        <v>1538000</v>
      </c>
      <c r="R191" s="59">
        <f t="shared" si="34"/>
        <v>1538000</v>
      </c>
      <c r="S191" s="59">
        <f t="shared" si="34"/>
        <v>1538000</v>
      </c>
      <c r="T191" s="59">
        <f t="shared" si="34"/>
        <v>1538000</v>
      </c>
      <c r="U191" s="59">
        <f t="shared" si="34"/>
        <v>1538000</v>
      </c>
      <c r="V191" s="59">
        <f t="shared" si="34"/>
        <v>1538000</v>
      </c>
      <c r="W191" s="59">
        <f t="shared" si="34"/>
        <v>1538000</v>
      </c>
      <c r="X191" s="59">
        <f t="shared" si="34"/>
        <v>1538000</v>
      </c>
      <c r="Y191" s="59">
        <f t="shared" si="34"/>
        <v>1538000</v>
      </c>
      <c r="Z191" s="59">
        <f t="shared" si="34"/>
        <v>1538000</v>
      </c>
      <c r="AA191" s="59">
        <f t="shared" si="34"/>
        <v>1538000</v>
      </c>
      <c r="AB191" s="59">
        <f t="shared" si="34"/>
        <v>1538000</v>
      </c>
      <c r="AC191" s="59">
        <f t="shared" si="34"/>
        <v>1538000</v>
      </c>
      <c r="AD191" s="59">
        <f t="shared" si="34"/>
        <v>1538000</v>
      </c>
      <c r="AE191" s="59">
        <f t="shared" si="34"/>
        <v>1538000</v>
      </c>
      <c r="AF191" s="59">
        <f t="shared" si="34"/>
        <v>1538000</v>
      </c>
    </row>
    <row r="192" spans="1:32" ht="15.75">
      <c r="A192" s="4" t="s">
        <v>422</v>
      </c>
      <c r="B192" s="5"/>
      <c r="C192" s="5"/>
      <c r="D192" s="5">
        <f>D190+D191</f>
        <v>136164271.74999994</v>
      </c>
      <c r="E192" s="5">
        <f t="shared" ref="E192:AF192" si="35">E190+E191</f>
        <v>146164271.74999994</v>
      </c>
      <c r="F192" s="5">
        <f>F190+F191</f>
        <v>145772605.07999995</v>
      </c>
      <c r="G192" s="5">
        <f t="shared" si="35"/>
        <v>145402913.63999996</v>
      </c>
      <c r="H192" s="5">
        <f t="shared" si="35"/>
        <v>145402913.63999996</v>
      </c>
      <c r="I192" s="5">
        <f t="shared" si="35"/>
        <v>145402913.63999996</v>
      </c>
      <c r="J192" s="5">
        <f t="shared" si="35"/>
        <v>145402913.63999996</v>
      </c>
      <c r="K192" s="5">
        <f t="shared" si="35"/>
        <v>145402913.63999996</v>
      </c>
      <c r="L192" s="5">
        <f t="shared" si="35"/>
        <v>145058086.08999994</v>
      </c>
      <c r="M192" s="5">
        <f t="shared" si="35"/>
        <v>145058086.08999994</v>
      </c>
      <c r="N192" s="5">
        <f t="shared" si="35"/>
        <v>145058086.08999994</v>
      </c>
      <c r="O192" s="5">
        <f t="shared" si="35"/>
        <v>145058086.08999994</v>
      </c>
      <c r="P192" s="5">
        <f t="shared" si="35"/>
        <v>145058086.08999994</v>
      </c>
      <c r="Q192" s="5">
        <f t="shared" si="35"/>
        <v>143543692.81999993</v>
      </c>
      <c r="R192" s="5">
        <f t="shared" si="35"/>
        <v>143543692.81999993</v>
      </c>
      <c r="S192" s="5">
        <f t="shared" si="35"/>
        <v>140597216.69999993</v>
      </c>
      <c r="T192" s="5">
        <f t="shared" si="35"/>
        <v>140597216.69999993</v>
      </c>
      <c r="U192" s="5">
        <f t="shared" si="35"/>
        <v>140223160.25999993</v>
      </c>
      <c r="V192" s="5">
        <f t="shared" si="35"/>
        <v>140223160.25999993</v>
      </c>
      <c r="W192" s="5">
        <f t="shared" si="35"/>
        <v>138806660.25999993</v>
      </c>
      <c r="X192" s="5">
        <f t="shared" si="35"/>
        <v>138806660.25999993</v>
      </c>
      <c r="Y192" s="5">
        <f t="shared" si="35"/>
        <v>137484853.64999992</v>
      </c>
      <c r="Z192" s="5">
        <f t="shared" si="35"/>
        <v>137484853.64999992</v>
      </c>
      <c r="AA192" s="5">
        <f t="shared" si="35"/>
        <v>136164121.70999992</v>
      </c>
      <c r="AB192" s="5">
        <f t="shared" si="35"/>
        <v>135011009.37999994</v>
      </c>
      <c r="AC192" s="5">
        <f t="shared" si="35"/>
        <v>135011009.37999994</v>
      </c>
      <c r="AD192" s="5">
        <f t="shared" si="35"/>
        <v>133696616.10999992</v>
      </c>
      <c r="AE192" s="5">
        <f t="shared" si="35"/>
        <v>133696616.10999992</v>
      </c>
      <c r="AF192" s="5">
        <f t="shared" si="35"/>
        <v>133696616.10999992</v>
      </c>
    </row>
    <row r="194" spans="1:32" ht="15.75">
      <c r="A194" s="4" t="s">
        <v>423</v>
      </c>
      <c r="B194" s="12"/>
      <c r="C194" s="12"/>
      <c r="D194" s="12">
        <f>D192-D183</f>
        <v>11558545.565999955</v>
      </c>
      <c r="E194" s="12">
        <f>E192-E183</f>
        <v>26636305.531999946</v>
      </c>
      <c r="F194" s="12">
        <f>F192-F183</f>
        <v>24034270.300799966</v>
      </c>
      <c r="G194" s="12">
        <f t="shared" ref="G194:AF194" si="36">G192-G183</f>
        <v>24363248.819599956</v>
      </c>
      <c r="H194" s="12">
        <f t="shared" si="36"/>
        <v>45584174.908399969</v>
      </c>
      <c r="I194" s="12">
        <f t="shared" si="36"/>
        <v>42921267.94719997</v>
      </c>
      <c r="J194" s="12">
        <f t="shared" si="36"/>
        <v>47819530.745999962</v>
      </c>
      <c r="K194" s="12">
        <f t="shared" si="36"/>
        <v>57996096.692999959</v>
      </c>
      <c r="L194" s="12">
        <f t="shared" si="36"/>
        <v>61395688.10999994</v>
      </c>
      <c r="M194" s="12">
        <f t="shared" si="36"/>
        <v>60628290.576999933</v>
      </c>
      <c r="N194" s="12">
        <f t="shared" si="36"/>
        <v>59581704.223999947</v>
      </c>
      <c r="O194" s="12">
        <f t="shared" si="36"/>
        <v>53816809.162999928</v>
      </c>
      <c r="P194" s="12">
        <f t="shared" si="36"/>
        <v>61542613.841999948</v>
      </c>
      <c r="Q194" s="12">
        <f t="shared" si="36"/>
        <v>58364191.950999931</v>
      </c>
      <c r="R194" s="12">
        <f t="shared" si="36"/>
        <v>65771378.129999936</v>
      </c>
      <c r="S194" s="12">
        <f t="shared" si="36"/>
        <v>65663271.307199925</v>
      </c>
      <c r="T194" s="12">
        <f t="shared" si="36"/>
        <v>68087866.544399917</v>
      </c>
      <c r="U194" s="12">
        <f t="shared" si="36"/>
        <v>72101064.221599922</v>
      </c>
      <c r="V194" s="12">
        <f t="shared" si="36"/>
        <v>67189206.508799925</v>
      </c>
      <c r="W194" s="12">
        <f t="shared" si="36"/>
        <v>67054772.325999931</v>
      </c>
      <c r="X194" s="12">
        <f t="shared" si="36"/>
        <v>63833561.495999932</v>
      </c>
      <c r="Y194" s="12">
        <f t="shared" si="36"/>
        <v>81060694.405999914</v>
      </c>
      <c r="Z194" s="12">
        <f t="shared" si="36"/>
        <v>79354417.255999923</v>
      </c>
      <c r="AA194" s="12">
        <f t="shared" si="36"/>
        <v>76016855.025999919</v>
      </c>
      <c r="AB194" s="12">
        <f t="shared" si="36"/>
        <v>68366402.635999918</v>
      </c>
      <c r="AC194" s="12">
        <f t="shared" si="36"/>
        <v>74003747.94599992</v>
      </c>
      <c r="AD194" s="12">
        <f t="shared" si="36"/>
        <v>66457916.855999917</v>
      </c>
      <c r="AE194" s="12">
        <f t="shared" si="36"/>
        <v>54871084.67599991</v>
      </c>
      <c r="AF194" s="12">
        <f t="shared" si="36"/>
        <v>60761018.255999923</v>
      </c>
    </row>
    <row r="196" spans="1:32">
      <c r="D196" s="3">
        <v>74426730.359999999</v>
      </c>
    </row>
    <row r="197" spans="1:32">
      <c r="A197" s="5" t="s">
        <v>343</v>
      </c>
      <c r="D197" s="3">
        <f>+D196</f>
        <v>74426730.359999999</v>
      </c>
      <c r="E197" s="3">
        <f>+D200</f>
        <v>73926730.359999999</v>
      </c>
      <c r="F197" s="3">
        <f>+E200</f>
        <v>69926730.359999999</v>
      </c>
      <c r="G197" s="3">
        <f t="shared" ref="G197:AF197" si="37">+F200</f>
        <v>67926730.359999999</v>
      </c>
      <c r="H197" s="3">
        <f t="shared" si="37"/>
        <v>67926730.359999999</v>
      </c>
      <c r="I197" s="3">
        <f t="shared" si="37"/>
        <v>59926730.359999999</v>
      </c>
      <c r="J197" s="3">
        <f t="shared" si="37"/>
        <v>59926730.359999999</v>
      </c>
      <c r="K197" s="3">
        <f t="shared" si="37"/>
        <v>59926730.359999999</v>
      </c>
      <c r="L197" s="3">
        <f t="shared" si="37"/>
        <v>39926730.359999999</v>
      </c>
      <c r="M197" s="3">
        <f t="shared" si="37"/>
        <v>39926730.359999999</v>
      </c>
      <c r="N197" s="3">
        <f t="shared" si="37"/>
        <v>39926730.359999999</v>
      </c>
      <c r="O197" s="3">
        <f t="shared" si="37"/>
        <v>39926730.359999999</v>
      </c>
      <c r="P197" s="3">
        <f t="shared" si="37"/>
        <v>39926730.359999999</v>
      </c>
      <c r="Q197" s="3">
        <f t="shared" si="37"/>
        <v>39926730.359999999</v>
      </c>
      <c r="R197" s="3">
        <f t="shared" si="37"/>
        <v>25126730.359999999</v>
      </c>
      <c r="S197" s="3">
        <f t="shared" si="37"/>
        <v>126730.3599999994</v>
      </c>
      <c r="T197" s="3">
        <f t="shared" si="37"/>
        <v>126730.3599999994</v>
      </c>
      <c r="U197" s="3">
        <f t="shared" si="37"/>
        <v>126730.3599999994</v>
      </c>
      <c r="V197" s="3">
        <f t="shared" si="37"/>
        <v>126730.3599999994</v>
      </c>
      <c r="W197" s="3">
        <f t="shared" si="37"/>
        <v>126730.3599999994</v>
      </c>
      <c r="X197" s="3">
        <f t="shared" si="37"/>
        <v>126730.3599999994</v>
      </c>
      <c r="Y197" s="3">
        <f t="shared" si="37"/>
        <v>126730.3599999994</v>
      </c>
      <c r="Z197" s="3">
        <f t="shared" si="37"/>
        <v>126730.3599999994</v>
      </c>
      <c r="AA197" s="3">
        <f t="shared" si="37"/>
        <v>126730.3599999994</v>
      </c>
      <c r="AB197" s="3">
        <f t="shared" si="37"/>
        <v>126730.3599999994</v>
      </c>
      <c r="AC197" s="3">
        <f t="shared" si="37"/>
        <v>126730.3599999994</v>
      </c>
      <c r="AD197" s="3">
        <f t="shared" si="37"/>
        <v>126730.3599999994</v>
      </c>
      <c r="AE197" s="3">
        <f t="shared" si="37"/>
        <v>126730.3599999994</v>
      </c>
      <c r="AF197" s="3">
        <f t="shared" si="37"/>
        <v>126730.3599999994</v>
      </c>
    </row>
    <row r="198" spans="1:32">
      <c r="A198" s="5" t="s">
        <v>340</v>
      </c>
      <c r="D198" s="3">
        <f t="shared" ref="D198:E198" si="38">-D106</f>
        <v>18000000</v>
      </c>
      <c r="E198" s="3">
        <f t="shared" si="38"/>
        <v>7000000</v>
      </c>
      <c r="F198" s="3">
        <f>-F106</f>
        <v>0</v>
      </c>
      <c r="G198" s="3">
        <f t="shared" ref="G198:AF198" si="39">-G106</f>
        <v>0</v>
      </c>
      <c r="H198" s="3">
        <f t="shared" si="39"/>
        <v>0</v>
      </c>
      <c r="I198" s="3">
        <f t="shared" si="39"/>
        <v>0</v>
      </c>
      <c r="J198" s="3">
        <f t="shared" si="39"/>
        <v>0</v>
      </c>
      <c r="K198" s="3">
        <f t="shared" si="39"/>
        <v>0</v>
      </c>
      <c r="L198" s="3">
        <f t="shared" si="39"/>
        <v>0</v>
      </c>
      <c r="M198" s="3">
        <f t="shared" si="39"/>
        <v>0</v>
      </c>
      <c r="N198" s="3">
        <f t="shared" si="39"/>
        <v>0</v>
      </c>
      <c r="O198" s="3">
        <f t="shared" si="39"/>
        <v>0</v>
      </c>
      <c r="P198" s="3">
        <f t="shared" si="39"/>
        <v>0</v>
      </c>
      <c r="Q198" s="3">
        <f t="shared" si="39"/>
        <v>0</v>
      </c>
      <c r="R198" s="3">
        <f t="shared" si="39"/>
        <v>-25000000</v>
      </c>
      <c r="S198" s="3">
        <f t="shared" si="39"/>
        <v>0</v>
      </c>
      <c r="T198" s="3">
        <f t="shared" si="39"/>
        <v>0</v>
      </c>
      <c r="U198" s="3">
        <f t="shared" si="39"/>
        <v>0</v>
      </c>
      <c r="V198" s="3">
        <f t="shared" si="39"/>
        <v>0</v>
      </c>
      <c r="W198" s="3">
        <f t="shared" si="39"/>
        <v>0</v>
      </c>
      <c r="X198" s="3">
        <f t="shared" si="39"/>
        <v>0</v>
      </c>
      <c r="Y198" s="3">
        <f t="shared" si="39"/>
        <v>0</v>
      </c>
      <c r="Z198" s="3">
        <f t="shared" si="39"/>
        <v>0</v>
      </c>
      <c r="AA198" s="3">
        <f t="shared" si="39"/>
        <v>0</v>
      </c>
      <c r="AB198" s="3">
        <f t="shared" si="39"/>
        <v>0</v>
      </c>
      <c r="AC198" s="3">
        <f t="shared" si="39"/>
        <v>0</v>
      </c>
      <c r="AD198" s="3">
        <f t="shared" si="39"/>
        <v>0</v>
      </c>
      <c r="AE198" s="3">
        <f t="shared" si="39"/>
        <v>0</v>
      </c>
      <c r="AF198" s="3">
        <f t="shared" si="39"/>
        <v>0</v>
      </c>
    </row>
    <row r="199" spans="1:32">
      <c r="A199" s="5" t="s">
        <v>341</v>
      </c>
      <c r="D199" s="3">
        <f t="shared" ref="D199:E199" si="40">+D105</f>
        <v>18500000</v>
      </c>
      <c r="E199" s="3">
        <f t="shared" si="40"/>
        <v>11000000</v>
      </c>
      <c r="F199" s="3">
        <f>+F105</f>
        <v>2000000</v>
      </c>
      <c r="G199" s="3">
        <f t="shared" ref="G199:AF199" si="41">+G105</f>
        <v>0</v>
      </c>
      <c r="H199" s="3">
        <f t="shared" si="41"/>
        <v>8000000</v>
      </c>
      <c r="I199" s="3">
        <f t="shared" si="41"/>
        <v>0</v>
      </c>
      <c r="J199" s="3">
        <f t="shared" si="41"/>
        <v>0</v>
      </c>
      <c r="K199" s="3">
        <f t="shared" si="41"/>
        <v>20000000</v>
      </c>
      <c r="L199" s="3">
        <f t="shared" si="41"/>
        <v>0</v>
      </c>
      <c r="M199" s="3">
        <f t="shared" si="41"/>
        <v>0</v>
      </c>
      <c r="N199" s="3">
        <f t="shared" si="41"/>
        <v>0</v>
      </c>
      <c r="O199" s="3">
        <f t="shared" si="41"/>
        <v>0</v>
      </c>
      <c r="P199" s="3">
        <f t="shared" si="41"/>
        <v>0</v>
      </c>
      <c r="Q199" s="3">
        <f t="shared" si="41"/>
        <v>14800000</v>
      </c>
      <c r="R199" s="3">
        <f t="shared" si="41"/>
        <v>0</v>
      </c>
      <c r="S199" s="3">
        <f t="shared" si="41"/>
        <v>0</v>
      </c>
      <c r="T199" s="3">
        <f t="shared" si="41"/>
        <v>0</v>
      </c>
      <c r="U199" s="3">
        <f t="shared" si="41"/>
        <v>0</v>
      </c>
      <c r="V199" s="3">
        <f t="shared" si="41"/>
        <v>0</v>
      </c>
      <c r="W199" s="3">
        <f t="shared" si="41"/>
        <v>0</v>
      </c>
      <c r="X199" s="3">
        <f t="shared" si="41"/>
        <v>0</v>
      </c>
      <c r="Y199" s="3">
        <f t="shared" si="41"/>
        <v>0</v>
      </c>
      <c r="Z199" s="3">
        <f t="shared" si="41"/>
        <v>0</v>
      </c>
      <c r="AA199" s="3">
        <f t="shared" si="41"/>
        <v>0</v>
      </c>
      <c r="AB199" s="3">
        <f t="shared" si="41"/>
        <v>0</v>
      </c>
      <c r="AC199" s="3">
        <f t="shared" si="41"/>
        <v>0</v>
      </c>
      <c r="AD199" s="3">
        <f t="shared" si="41"/>
        <v>0</v>
      </c>
      <c r="AE199" s="3">
        <f t="shared" si="41"/>
        <v>0</v>
      </c>
      <c r="AF199" s="3">
        <f t="shared" si="41"/>
        <v>0</v>
      </c>
    </row>
    <row r="200" spans="1:32">
      <c r="A200" s="5" t="s">
        <v>342</v>
      </c>
      <c r="D200" s="3">
        <f>+D197+D198-D199</f>
        <v>73926730.359999999</v>
      </c>
      <c r="E200" s="3">
        <f t="shared" ref="E200:AF200" si="42">+E197+E198-E199</f>
        <v>69926730.359999999</v>
      </c>
      <c r="F200" s="3">
        <f>+F197+F198-F199</f>
        <v>67926730.359999999</v>
      </c>
      <c r="G200" s="3">
        <f t="shared" si="42"/>
        <v>67926730.359999999</v>
      </c>
      <c r="H200" s="3">
        <f t="shared" si="42"/>
        <v>59926730.359999999</v>
      </c>
      <c r="I200" s="3">
        <f t="shared" si="42"/>
        <v>59926730.359999999</v>
      </c>
      <c r="J200" s="3">
        <f t="shared" si="42"/>
        <v>59926730.359999999</v>
      </c>
      <c r="K200" s="3">
        <f t="shared" si="42"/>
        <v>39926730.359999999</v>
      </c>
      <c r="L200" s="3">
        <f t="shared" si="42"/>
        <v>39926730.359999999</v>
      </c>
      <c r="M200" s="3">
        <f t="shared" si="42"/>
        <v>39926730.359999999</v>
      </c>
      <c r="N200" s="3">
        <f t="shared" si="42"/>
        <v>39926730.359999999</v>
      </c>
      <c r="O200" s="3">
        <f t="shared" si="42"/>
        <v>39926730.359999999</v>
      </c>
      <c r="P200" s="3">
        <f t="shared" si="42"/>
        <v>39926730.359999999</v>
      </c>
      <c r="Q200" s="3">
        <f t="shared" si="42"/>
        <v>25126730.359999999</v>
      </c>
      <c r="R200" s="3">
        <f t="shared" si="42"/>
        <v>126730.3599999994</v>
      </c>
      <c r="S200" s="3">
        <f t="shared" si="42"/>
        <v>126730.3599999994</v>
      </c>
      <c r="T200" s="3">
        <f t="shared" si="42"/>
        <v>126730.3599999994</v>
      </c>
      <c r="U200" s="3">
        <f t="shared" si="42"/>
        <v>126730.3599999994</v>
      </c>
      <c r="V200" s="3">
        <f t="shared" si="42"/>
        <v>126730.3599999994</v>
      </c>
      <c r="W200" s="3">
        <f t="shared" si="42"/>
        <v>126730.3599999994</v>
      </c>
      <c r="X200" s="3">
        <f t="shared" si="42"/>
        <v>126730.3599999994</v>
      </c>
      <c r="Y200" s="3">
        <f t="shared" si="42"/>
        <v>126730.3599999994</v>
      </c>
      <c r="Z200" s="3">
        <f t="shared" si="42"/>
        <v>126730.3599999994</v>
      </c>
      <c r="AA200" s="3">
        <f t="shared" si="42"/>
        <v>126730.3599999994</v>
      </c>
      <c r="AB200" s="3">
        <f t="shared" si="42"/>
        <v>126730.3599999994</v>
      </c>
      <c r="AC200" s="3">
        <f t="shared" si="42"/>
        <v>126730.3599999994</v>
      </c>
      <c r="AD200" s="3">
        <f t="shared" si="42"/>
        <v>126730.3599999994</v>
      </c>
      <c r="AE200" s="3">
        <f t="shared" si="42"/>
        <v>126730.3599999994</v>
      </c>
      <c r="AF200" s="3">
        <f t="shared" si="42"/>
        <v>126730.3599999994</v>
      </c>
    </row>
    <row r="203" spans="1:32">
      <c r="A203" s="20" t="s">
        <v>356</v>
      </c>
      <c r="B203" s="5"/>
      <c r="C203" s="5"/>
      <c r="D203" s="5">
        <v>41550000</v>
      </c>
      <c r="E203" s="5">
        <f>+D207</f>
        <v>42550000</v>
      </c>
      <c r="F203" s="5">
        <f>+E207</f>
        <v>52550000</v>
      </c>
      <c r="G203" s="5">
        <f t="shared" ref="G203:AF203" si="43">+F207</f>
        <v>52550000</v>
      </c>
      <c r="H203" s="5">
        <f t="shared" si="43"/>
        <v>52550000</v>
      </c>
      <c r="I203" s="5">
        <f t="shared" si="43"/>
        <v>52550000</v>
      </c>
      <c r="J203" s="5">
        <f t="shared" si="43"/>
        <v>52550000</v>
      </c>
      <c r="K203" s="5">
        <f t="shared" si="43"/>
        <v>52550000</v>
      </c>
      <c r="L203" s="5">
        <f t="shared" si="43"/>
        <v>52550000</v>
      </c>
      <c r="M203" s="5">
        <f t="shared" si="43"/>
        <v>52550000</v>
      </c>
      <c r="N203" s="5">
        <f t="shared" si="43"/>
        <v>52550000</v>
      </c>
      <c r="O203" s="5">
        <f t="shared" si="43"/>
        <v>52550000</v>
      </c>
      <c r="P203" s="5">
        <f t="shared" si="43"/>
        <v>52550000</v>
      </c>
      <c r="Q203" s="5">
        <f t="shared" si="43"/>
        <v>52550000</v>
      </c>
      <c r="R203" s="5">
        <f t="shared" si="43"/>
        <v>52350000</v>
      </c>
      <c r="S203" s="5">
        <f t="shared" si="43"/>
        <v>52350000</v>
      </c>
      <c r="T203" s="5">
        <f t="shared" si="43"/>
        <v>51550000</v>
      </c>
      <c r="U203" s="5">
        <f t="shared" si="43"/>
        <v>51550000</v>
      </c>
      <c r="V203" s="5">
        <f t="shared" si="43"/>
        <v>51550000</v>
      </c>
      <c r="W203" s="5">
        <f t="shared" si="43"/>
        <v>51550000</v>
      </c>
      <c r="X203" s="5">
        <f t="shared" si="43"/>
        <v>51550000</v>
      </c>
      <c r="Y203" s="5">
        <f t="shared" si="43"/>
        <v>51550000</v>
      </c>
      <c r="Z203" s="5">
        <f t="shared" si="43"/>
        <v>51550000</v>
      </c>
      <c r="AA203" s="5">
        <f t="shared" si="43"/>
        <v>51550000</v>
      </c>
      <c r="AB203" s="5">
        <f t="shared" si="43"/>
        <v>51550000</v>
      </c>
      <c r="AC203" s="5">
        <f t="shared" si="43"/>
        <v>51550000</v>
      </c>
      <c r="AD203" s="5">
        <f t="shared" si="43"/>
        <v>51550000</v>
      </c>
      <c r="AE203" s="5">
        <f t="shared" si="43"/>
        <v>51550000</v>
      </c>
      <c r="AF203" s="5">
        <f t="shared" si="43"/>
        <v>51550000</v>
      </c>
    </row>
    <row r="204" spans="1:32">
      <c r="A204" s="33" t="s">
        <v>358</v>
      </c>
      <c r="B204" s="5"/>
      <c r="C204" s="5"/>
      <c r="D204" s="5">
        <f t="shared" ref="D204:E204" si="44">+D157</f>
        <v>11200000</v>
      </c>
      <c r="E204" s="5">
        <f t="shared" si="44"/>
        <v>10000000</v>
      </c>
      <c r="F204" s="5">
        <f>+F157</f>
        <v>0</v>
      </c>
      <c r="G204" s="5">
        <f t="shared" ref="G204:AF204" si="45">+G157</f>
        <v>0</v>
      </c>
      <c r="H204" s="5">
        <f t="shared" si="45"/>
        <v>0</v>
      </c>
      <c r="I204" s="5">
        <f t="shared" si="45"/>
        <v>0</v>
      </c>
      <c r="J204" s="5">
        <f t="shared" si="45"/>
        <v>0</v>
      </c>
      <c r="K204" s="5">
        <f t="shared" si="45"/>
        <v>7200000</v>
      </c>
      <c r="L204" s="5">
        <f t="shared" si="45"/>
        <v>800000</v>
      </c>
      <c r="M204" s="5">
        <f t="shared" si="45"/>
        <v>0</v>
      </c>
      <c r="N204" s="5">
        <f t="shared" si="45"/>
        <v>0</v>
      </c>
      <c r="O204" s="5">
        <f t="shared" si="45"/>
        <v>0</v>
      </c>
      <c r="P204" s="5">
        <f t="shared" si="45"/>
        <v>0</v>
      </c>
      <c r="Q204" s="5">
        <f t="shared" si="45"/>
        <v>0</v>
      </c>
      <c r="R204" s="5">
        <f t="shared" si="45"/>
        <v>0</v>
      </c>
      <c r="S204" s="5">
        <f t="shared" si="45"/>
        <v>0</v>
      </c>
      <c r="T204" s="5">
        <f t="shared" si="45"/>
        <v>0</v>
      </c>
      <c r="U204" s="5">
        <f t="shared" si="45"/>
        <v>0</v>
      </c>
      <c r="V204" s="5">
        <f t="shared" si="45"/>
        <v>0</v>
      </c>
      <c r="W204" s="5">
        <f t="shared" si="45"/>
        <v>0</v>
      </c>
      <c r="X204" s="5">
        <f t="shared" si="45"/>
        <v>0</v>
      </c>
      <c r="Y204" s="5">
        <f t="shared" si="45"/>
        <v>0</v>
      </c>
      <c r="Z204" s="5">
        <f t="shared" si="45"/>
        <v>0</v>
      </c>
      <c r="AA204" s="5">
        <f t="shared" si="45"/>
        <v>0</v>
      </c>
      <c r="AB204" s="5">
        <f t="shared" si="45"/>
        <v>0</v>
      </c>
      <c r="AC204" s="5">
        <f t="shared" si="45"/>
        <v>0</v>
      </c>
      <c r="AD204" s="5">
        <f t="shared" si="45"/>
        <v>0</v>
      </c>
      <c r="AE204" s="5">
        <f t="shared" si="45"/>
        <v>0</v>
      </c>
      <c r="AF204" s="5">
        <f t="shared" si="45"/>
        <v>0</v>
      </c>
    </row>
    <row r="205" spans="1:32">
      <c r="A205" s="33" t="s">
        <v>359</v>
      </c>
      <c r="B205" s="5"/>
      <c r="C205" s="5"/>
      <c r="D205" s="5">
        <f t="shared" ref="D205:E205" si="46">+D154</f>
        <v>-10200000</v>
      </c>
      <c r="E205" s="5">
        <f t="shared" si="46"/>
        <v>0</v>
      </c>
      <c r="F205" s="5">
        <f>+F154</f>
        <v>0</v>
      </c>
      <c r="G205" s="5">
        <f t="shared" ref="G205:AF205" si="47">+G154</f>
        <v>0</v>
      </c>
      <c r="H205" s="5">
        <f t="shared" si="47"/>
        <v>0</v>
      </c>
      <c r="I205" s="5">
        <f t="shared" si="47"/>
        <v>0</v>
      </c>
      <c r="J205" s="5">
        <f t="shared" si="47"/>
        <v>0</v>
      </c>
      <c r="K205" s="5">
        <f t="shared" si="47"/>
        <v>-7200000</v>
      </c>
      <c r="L205" s="5">
        <f t="shared" si="47"/>
        <v>-800000</v>
      </c>
      <c r="M205" s="5">
        <f t="shared" si="47"/>
        <v>0</v>
      </c>
      <c r="N205" s="5">
        <f t="shared" si="47"/>
        <v>0</v>
      </c>
      <c r="O205" s="5">
        <f t="shared" si="47"/>
        <v>0</v>
      </c>
      <c r="P205" s="5">
        <f t="shared" si="47"/>
        <v>0</v>
      </c>
      <c r="Q205" s="5">
        <f t="shared" si="47"/>
        <v>-200000</v>
      </c>
      <c r="R205" s="5">
        <f t="shared" si="47"/>
        <v>0</v>
      </c>
      <c r="S205" s="5">
        <f t="shared" si="47"/>
        <v>-800000</v>
      </c>
      <c r="T205" s="5">
        <f t="shared" si="47"/>
        <v>0</v>
      </c>
      <c r="U205" s="5">
        <f t="shared" si="47"/>
        <v>0</v>
      </c>
      <c r="V205" s="5">
        <f t="shared" si="47"/>
        <v>0</v>
      </c>
      <c r="W205" s="5">
        <f t="shared" si="47"/>
        <v>0</v>
      </c>
      <c r="X205" s="5">
        <f t="shared" si="47"/>
        <v>0</v>
      </c>
      <c r="Y205" s="5">
        <f t="shared" si="47"/>
        <v>0</v>
      </c>
      <c r="Z205" s="5">
        <f t="shared" si="47"/>
        <v>0</v>
      </c>
      <c r="AA205" s="5">
        <f t="shared" si="47"/>
        <v>0</v>
      </c>
      <c r="AB205" s="5">
        <f t="shared" si="47"/>
        <v>0</v>
      </c>
      <c r="AC205" s="5">
        <f t="shared" si="47"/>
        <v>0</v>
      </c>
      <c r="AD205" s="5">
        <f t="shared" si="47"/>
        <v>0</v>
      </c>
      <c r="AE205" s="5">
        <f t="shared" si="47"/>
        <v>0</v>
      </c>
      <c r="AF205" s="5">
        <f t="shared" si="47"/>
        <v>0</v>
      </c>
    </row>
    <row r="206" spans="1:32">
      <c r="A206" s="5" t="s">
        <v>357</v>
      </c>
      <c r="D206" s="5">
        <f>+D204+D205</f>
        <v>1000000</v>
      </c>
      <c r="E206" s="5">
        <f>+E204+E205</f>
        <v>10000000</v>
      </c>
      <c r="F206" s="5">
        <f>+F204+F205</f>
        <v>0</v>
      </c>
      <c r="G206" s="5">
        <f t="shared" ref="G206:AF206" si="48">+G204+G205</f>
        <v>0</v>
      </c>
      <c r="H206" s="5">
        <f t="shared" si="48"/>
        <v>0</v>
      </c>
      <c r="I206" s="5">
        <f t="shared" si="48"/>
        <v>0</v>
      </c>
      <c r="J206" s="5">
        <f t="shared" si="48"/>
        <v>0</v>
      </c>
      <c r="K206" s="5">
        <f t="shared" si="48"/>
        <v>0</v>
      </c>
      <c r="L206" s="5">
        <f t="shared" si="48"/>
        <v>0</v>
      </c>
      <c r="M206" s="5">
        <f t="shared" si="48"/>
        <v>0</v>
      </c>
      <c r="N206" s="5">
        <f t="shared" si="48"/>
        <v>0</v>
      </c>
      <c r="O206" s="5">
        <f t="shared" si="48"/>
        <v>0</v>
      </c>
      <c r="P206" s="5">
        <f t="shared" si="48"/>
        <v>0</v>
      </c>
      <c r="Q206" s="5">
        <f t="shared" si="48"/>
        <v>-200000</v>
      </c>
      <c r="R206" s="5">
        <f t="shared" si="48"/>
        <v>0</v>
      </c>
      <c r="S206" s="5">
        <f t="shared" si="48"/>
        <v>-800000</v>
      </c>
      <c r="T206" s="5">
        <f t="shared" si="48"/>
        <v>0</v>
      </c>
      <c r="U206" s="5">
        <f t="shared" si="48"/>
        <v>0</v>
      </c>
      <c r="V206" s="5">
        <f t="shared" si="48"/>
        <v>0</v>
      </c>
      <c r="W206" s="5">
        <f t="shared" si="48"/>
        <v>0</v>
      </c>
      <c r="X206" s="5">
        <f t="shared" si="48"/>
        <v>0</v>
      </c>
      <c r="Y206" s="5">
        <f t="shared" si="48"/>
        <v>0</v>
      </c>
      <c r="Z206" s="5">
        <f t="shared" si="48"/>
        <v>0</v>
      </c>
      <c r="AA206" s="5">
        <f t="shared" si="48"/>
        <v>0</v>
      </c>
      <c r="AB206" s="5">
        <f t="shared" si="48"/>
        <v>0</v>
      </c>
      <c r="AC206" s="5">
        <f t="shared" si="48"/>
        <v>0</v>
      </c>
      <c r="AD206" s="5">
        <f t="shared" si="48"/>
        <v>0</v>
      </c>
      <c r="AE206" s="5">
        <f t="shared" si="48"/>
        <v>0</v>
      </c>
      <c r="AF206" s="5">
        <f t="shared" si="48"/>
        <v>0</v>
      </c>
    </row>
    <row r="207" spans="1:32">
      <c r="A207" s="5" t="s">
        <v>235</v>
      </c>
      <c r="D207" s="5">
        <f>+D203+D206</f>
        <v>42550000</v>
      </c>
      <c r="E207" s="5">
        <f>+E203+E206</f>
        <v>52550000</v>
      </c>
      <c r="F207" s="5">
        <f>+F203+F206</f>
        <v>52550000</v>
      </c>
      <c r="G207" s="5">
        <f t="shared" ref="G207:AF207" si="49">+G203+G206</f>
        <v>52550000</v>
      </c>
      <c r="H207" s="5">
        <f t="shared" si="49"/>
        <v>52550000</v>
      </c>
      <c r="I207" s="5">
        <f t="shared" si="49"/>
        <v>52550000</v>
      </c>
      <c r="J207" s="5">
        <f t="shared" si="49"/>
        <v>52550000</v>
      </c>
      <c r="K207" s="5">
        <f t="shared" si="49"/>
        <v>52550000</v>
      </c>
      <c r="L207" s="5">
        <f t="shared" si="49"/>
        <v>52550000</v>
      </c>
      <c r="M207" s="5">
        <f t="shared" si="49"/>
        <v>52550000</v>
      </c>
      <c r="N207" s="5">
        <f t="shared" si="49"/>
        <v>52550000</v>
      </c>
      <c r="O207" s="5">
        <f t="shared" si="49"/>
        <v>52550000</v>
      </c>
      <c r="P207" s="5">
        <f t="shared" si="49"/>
        <v>52550000</v>
      </c>
      <c r="Q207" s="5">
        <f t="shared" si="49"/>
        <v>52350000</v>
      </c>
      <c r="R207" s="5">
        <f t="shared" si="49"/>
        <v>52350000</v>
      </c>
      <c r="S207" s="5">
        <f t="shared" si="49"/>
        <v>51550000</v>
      </c>
      <c r="T207" s="5">
        <f t="shared" si="49"/>
        <v>51550000</v>
      </c>
      <c r="U207" s="5">
        <f t="shared" si="49"/>
        <v>51550000</v>
      </c>
      <c r="V207" s="5">
        <f t="shared" si="49"/>
        <v>51550000</v>
      </c>
      <c r="W207" s="5">
        <f t="shared" si="49"/>
        <v>51550000</v>
      </c>
      <c r="X207" s="5">
        <f t="shared" si="49"/>
        <v>51550000</v>
      </c>
      <c r="Y207" s="5">
        <f t="shared" si="49"/>
        <v>51550000</v>
      </c>
      <c r="Z207" s="5">
        <f t="shared" si="49"/>
        <v>51550000</v>
      </c>
      <c r="AA207" s="5">
        <f t="shared" si="49"/>
        <v>51550000</v>
      </c>
      <c r="AB207" s="5">
        <f t="shared" si="49"/>
        <v>51550000</v>
      </c>
      <c r="AC207" s="5">
        <f t="shared" si="49"/>
        <v>51550000</v>
      </c>
      <c r="AD207" s="5">
        <f t="shared" si="49"/>
        <v>51550000</v>
      </c>
      <c r="AE207" s="5">
        <f t="shared" si="49"/>
        <v>51550000</v>
      </c>
      <c r="AF207" s="5">
        <f t="shared" si="49"/>
        <v>51550000</v>
      </c>
    </row>
    <row r="211" spans="1:1">
      <c r="A211" s="5" t="s">
        <v>424</v>
      </c>
    </row>
    <row r="213" spans="1:1">
      <c r="A213" s="5" t="s">
        <v>436</v>
      </c>
    </row>
  </sheetData>
  <phoneticPr fontId="3" type="noConversion"/>
  <pageMargins left="0.78740157480314965" right="0.78740157480314965" top="0.98425196850393704" bottom="0.98425196850393704" header="0" footer="0"/>
  <pageSetup paperSize="9" fitToWidth="18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1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2.75" outlineLevelRow="1"/>
  <cols>
    <col min="1" max="1" width="50.7109375" style="2" bestFit="1" customWidth="1"/>
    <col min="2" max="2" width="14.85546875" style="6" customWidth="1"/>
    <col min="3" max="4" width="15" style="22" customWidth="1"/>
    <col min="5" max="12" width="15.85546875" style="22" customWidth="1"/>
    <col min="13" max="13" width="16.140625" style="22" customWidth="1"/>
    <col min="14" max="16384" width="11.42578125" style="22"/>
  </cols>
  <sheetData>
    <row r="1" spans="1:13" s="21" customFormat="1">
      <c r="A1" s="17" t="str">
        <f>'datos mensuales'!F1</f>
        <v>CategoryDescription</v>
      </c>
      <c r="B1" s="17" t="str">
        <f>'datos mensuales'!O1</f>
        <v>CF31/01/2019</v>
      </c>
      <c r="C1" s="17" t="str">
        <f>'datos mensuales'!P1</f>
        <v>F28/02/2019</v>
      </c>
      <c r="D1" s="17" t="str">
        <f>'datos mensuales'!Q1</f>
        <v>F31/03/2019</v>
      </c>
      <c r="E1" s="17" t="str">
        <f>'datos mensuales'!R1</f>
        <v>F30/04/2019</v>
      </c>
      <c r="F1" s="17" t="str">
        <f>'datos mensuales'!S1</f>
        <v>F31/05/2019</v>
      </c>
      <c r="G1" s="17" t="str">
        <f>'datos mensuales'!T1</f>
        <v>F30/06/2019</v>
      </c>
      <c r="H1" s="17" t="str">
        <f>'datos mensuales'!U1</f>
        <v>F31/07/2019</v>
      </c>
      <c r="I1" s="17" t="str">
        <f>'datos mensuales'!V1</f>
        <v>F31/08/2019</v>
      </c>
      <c r="J1" s="17" t="str">
        <f>'datos mensuales'!W1</f>
        <v>F30/09/2019</v>
      </c>
      <c r="K1" s="17" t="str">
        <f>'datos mensuales'!X1</f>
        <v>F31/10/2019</v>
      </c>
      <c r="L1" s="17" t="str">
        <f>'datos mensuales'!Y1</f>
        <v>F30/11/2019</v>
      </c>
      <c r="M1" s="17" t="str">
        <f>'datos mensuales'!Z1</f>
        <v>F31/12/2019</v>
      </c>
    </row>
    <row r="2" spans="1:13">
      <c r="A2" s="5"/>
      <c r="B2" s="7"/>
    </row>
    <row r="3" spans="1:13" s="11" customFormat="1">
      <c r="A3" s="5" t="str">
        <f>'datos mensuales'!F3</f>
        <v>Opening Balance</v>
      </c>
      <c r="B3" s="15">
        <v>32102771.949999999</v>
      </c>
      <c r="C3" s="15">
        <f>B166</f>
        <v>27506914.939999994</v>
      </c>
      <c r="D3" s="15">
        <f>+C166</f>
        <v>51796067.720000006</v>
      </c>
      <c r="E3" s="15">
        <f t="shared" ref="E3:K3" si="0">+D166</f>
        <v>44096624.213999994</v>
      </c>
      <c r="F3" s="15">
        <f t="shared" si="0"/>
        <v>43891833.534000009</v>
      </c>
      <c r="G3" s="15">
        <f t="shared" si="0"/>
        <v>1545680.6399999931</v>
      </c>
      <c r="H3" s="15">
        <f t="shared" si="0"/>
        <v>-7794794.0840000249</v>
      </c>
      <c r="I3" s="15">
        <f t="shared" si="0"/>
        <v>-31156675.467999995</v>
      </c>
      <c r="J3" s="15">
        <f t="shared" si="0"/>
        <v>-47319801.406000003</v>
      </c>
      <c r="K3" s="15">
        <f t="shared" si="0"/>
        <v>-59884697.722000003</v>
      </c>
      <c r="L3" s="15">
        <f>+K166</f>
        <v>-58164490.567999996</v>
      </c>
      <c r="M3" s="15">
        <f>+L166</f>
        <v>-61281287.148000009</v>
      </c>
    </row>
    <row r="4" spans="1:13" hidden="1" outlineLevel="1">
      <c r="A4" s="5" t="str">
        <f>'datos mensuales'!F4</f>
        <v>Negocio Avicola</v>
      </c>
      <c r="B4" s="19">
        <f>'datos mensuales'!O4</f>
        <v>12866285.129999999</v>
      </c>
      <c r="C4" s="19">
        <f>'datos mensuales'!P4</f>
        <v>23460566.219999999</v>
      </c>
      <c r="D4" s="19">
        <f>'datos mensuales'!Q4</f>
        <v>25155008.169999998</v>
      </c>
      <c r="E4" s="19">
        <f>'datos mensuales'!R4</f>
        <v>25049983.25</v>
      </c>
      <c r="F4" s="19">
        <f>'datos mensuales'!S4</f>
        <v>30902136.630000003</v>
      </c>
      <c r="G4" s="19">
        <f>'datos mensuales'!T4</f>
        <v>25904536.18</v>
      </c>
      <c r="H4" s="19">
        <f>'datos mensuales'!U4</f>
        <v>32296695.800000004</v>
      </c>
      <c r="I4" s="19">
        <f>'datos mensuales'!V4</f>
        <v>25000028.75</v>
      </c>
      <c r="J4" s="19">
        <f>'datos mensuales'!W4</f>
        <v>25258181.640000001</v>
      </c>
      <c r="K4" s="19">
        <f>'datos mensuales'!X4</f>
        <v>32398884.129999999</v>
      </c>
      <c r="L4" s="19">
        <f>'datos mensuales'!Y4</f>
        <v>25136091.019999996</v>
      </c>
      <c r="M4" s="19">
        <f>'datos mensuales'!Z4</f>
        <v>31901530.810000002</v>
      </c>
    </row>
    <row r="5" spans="1:13" hidden="1" outlineLevel="1">
      <c r="A5" s="5" t="str">
        <f>'datos mensuales'!F5</f>
        <v>Negocio Cerdos</v>
      </c>
      <c r="B5" s="19">
        <f>'datos mensuales'!O5</f>
        <v>3837134.81</v>
      </c>
      <c r="C5" s="19">
        <f>'datos mensuales'!P5</f>
        <v>7095410.2800000003</v>
      </c>
      <c r="D5" s="19">
        <f>'datos mensuales'!Q5</f>
        <v>7300387.9300000006</v>
      </c>
      <c r="E5" s="19">
        <f>'datos mensuales'!R5</f>
        <v>7269909.1099999994</v>
      </c>
      <c r="F5" s="19">
        <f>'datos mensuales'!S5</f>
        <v>8746186.9999999981</v>
      </c>
      <c r="G5" s="19">
        <f>'datos mensuales'!T5</f>
        <v>7440417.2599999998</v>
      </c>
      <c r="H5" s="19">
        <f>'datos mensuales'!U5</f>
        <v>9444787.4399999995</v>
      </c>
      <c r="I5" s="19">
        <f>'datos mensuales'!V5</f>
        <v>7492336.5299999993</v>
      </c>
      <c r="J5" s="19">
        <f>'datos mensuales'!W5</f>
        <v>7541086.9199999999</v>
      </c>
      <c r="K5" s="19">
        <f>'datos mensuales'!X5</f>
        <v>9437161.7200000007</v>
      </c>
      <c r="L5" s="19">
        <f>'datos mensuales'!Y5</f>
        <v>7549641.3300000001</v>
      </c>
      <c r="M5" s="19">
        <f>'datos mensuales'!Z5</f>
        <v>8538183.8300000001</v>
      </c>
    </row>
    <row r="6" spans="1:13" hidden="1" outlineLevel="1">
      <c r="A6" s="5" t="str">
        <f>'datos mensuales'!F6</f>
        <v>Linea Agricola INAEXPO INX</v>
      </c>
      <c r="B6" s="19">
        <f>'datos mensuales'!O6</f>
        <v>0</v>
      </c>
      <c r="C6" s="19">
        <f>'datos mensuales'!P6</f>
        <v>0</v>
      </c>
      <c r="D6" s="19">
        <f>'datos mensuales'!Q6</f>
        <v>0</v>
      </c>
      <c r="E6" s="19">
        <f>'datos mensuales'!R6</f>
        <v>0</v>
      </c>
      <c r="F6" s="19">
        <f>'datos mensuales'!S6</f>
        <v>0</v>
      </c>
      <c r="G6" s="19">
        <f>'datos mensuales'!T6</f>
        <v>0</v>
      </c>
      <c r="H6" s="19">
        <f>'datos mensuales'!U6</f>
        <v>0</v>
      </c>
      <c r="I6" s="19">
        <f>'datos mensuales'!V6</f>
        <v>0</v>
      </c>
      <c r="J6" s="19">
        <f>'datos mensuales'!W6</f>
        <v>0</v>
      </c>
      <c r="K6" s="19">
        <f>'datos mensuales'!X6</f>
        <v>0</v>
      </c>
      <c r="L6" s="19">
        <f>'datos mensuales'!Y6</f>
        <v>0</v>
      </c>
      <c r="M6" s="19">
        <f>'datos mensuales'!Z6</f>
        <v>0</v>
      </c>
    </row>
    <row r="7" spans="1:13" hidden="1" outlineLevel="1">
      <c r="A7" s="5" t="str">
        <f>'datos mensuales'!F7</f>
        <v>Negocio Arroz</v>
      </c>
      <c r="B7" s="19">
        <f>'datos mensuales'!O7</f>
        <v>194204.46</v>
      </c>
      <c r="C7" s="19">
        <f>'datos mensuales'!P7</f>
        <v>557262.87</v>
      </c>
      <c r="D7" s="19">
        <f>'datos mensuales'!Q7</f>
        <v>662627.20000000007</v>
      </c>
      <c r="E7" s="19">
        <f>'datos mensuales'!R7</f>
        <v>705193.02999999991</v>
      </c>
      <c r="F7" s="19">
        <f>'datos mensuales'!S7</f>
        <v>846752.94</v>
      </c>
      <c r="G7" s="19">
        <f>'datos mensuales'!T7</f>
        <v>693342.02</v>
      </c>
      <c r="H7" s="19">
        <f>'datos mensuales'!U7</f>
        <v>902494.1399999999</v>
      </c>
      <c r="I7" s="19">
        <f>'datos mensuales'!V7</f>
        <v>698646.65</v>
      </c>
      <c r="J7" s="19">
        <f>'datos mensuales'!W7</f>
        <v>729381.79</v>
      </c>
      <c r="K7" s="19">
        <f>'datos mensuales'!X7</f>
        <v>943717.36999999988</v>
      </c>
      <c r="L7" s="19">
        <f>'datos mensuales'!Y7</f>
        <v>769593.61</v>
      </c>
      <c r="M7" s="19">
        <f>'datos mensuales'!Z7</f>
        <v>825146.7</v>
      </c>
    </row>
    <row r="8" spans="1:13" hidden="1" outlineLevel="1">
      <c r="A8" s="5" t="str">
        <f>'datos mensuales'!F8</f>
        <v>Negocio Conservas</v>
      </c>
      <c r="B8" s="19">
        <f>'datos mensuales'!O8</f>
        <v>534715.72</v>
      </c>
      <c r="C8" s="19">
        <f>'datos mensuales'!P8</f>
        <v>1360756.6800000002</v>
      </c>
      <c r="D8" s="19">
        <f>'datos mensuales'!Q8</f>
        <v>1579576.6199999999</v>
      </c>
      <c r="E8" s="19">
        <f>'datos mensuales'!R8</f>
        <v>1778294.34</v>
      </c>
      <c r="F8" s="19">
        <f>'datos mensuales'!S8</f>
        <v>2178790.79</v>
      </c>
      <c r="G8" s="19">
        <f>'datos mensuales'!T8</f>
        <v>1703730.49</v>
      </c>
      <c r="H8" s="19">
        <f>'datos mensuales'!U8</f>
        <v>2260214.94</v>
      </c>
      <c r="I8" s="19">
        <f>'datos mensuales'!V8</f>
        <v>1741301.66</v>
      </c>
      <c r="J8" s="19">
        <f>'datos mensuales'!W8</f>
        <v>1826787.0999999999</v>
      </c>
      <c r="K8" s="19">
        <f>'datos mensuales'!X8</f>
        <v>2232079.0499999998</v>
      </c>
      <c r="L8" s="19">
        <f>'datos mensuales'!Y8</f>
        <v>1881940.79</v>
      </c>
      <c r="M8" s="19">
        <f>'datos mensuales'!Z8</f>
        <v>2380221.9300000002</v>
      </c>
    </row>
    <row r="9" spans="1:13" hidden="1" outlineLevel="1">
      <c r="A9" s="5" t="str">
        <f>'datos mensuales'!F9</f>
        <v>Negocio Huevos</v>
      </c>
      <c r="B9" s="19">
        <f>'datos mensuales'!O9</f>
        <v>432396.52</v>
      </c>
      <c r="C9" s="19">
        <f>'datos mensuales'!P9</f>
        <v>1366759.19</v>
      </c>
      <c r="D9" s="19">
        <f>'datos mensuales'!Q9</f>
        <v>1684958.85</v>
      </c>
      <c r="E9" s="19">
        <f>'datos mensuales'!R9</f>
        <v>1713615.77</v>
      </c>
      <c r="F9" s="19">
        <f>'datos mensuales'!S9</f>
        <v>2068958.7200000002</v>
      </c>
      <c r="G9" s="19">
        <f>'datos mensuales'!T9</f>
        <v>1645671.4700000002</v>
      </c>
      <c r="H9" s="19">
        <f>'datos mensuales'!U9</f>
        <v>2127591.31</v>
      </c>
      <c r="I9" s="19">
        <f>'datos mensuales'!V9</f>
        <v>1663409.19</v>
      </c>
      <c r="J9" s="19">
        <f>'datos mensuales'!W9</f>
        <v>1730022.88</v>
      </c>
      <c r="K9" s="19">
        <f>'datos mensuales'!X9</f>
        <v>2181980.9900000002</v>
      </c>
      <c r="L9" s="19">
        <f>'datos mensuales'!Y9</f>
        <v>1754390.79</v>
      </c>
      <c r="M9" s="19">
        <f>'datos mensuales'!Z9</f>
        <v>1800955.5899999999</v>
      </c>
    </row>
    <row r="10" spans="1:13" hidden="1" outlineLevel="1">
      <c r="A10" s="5" t="str">
        <f>'datos mensuales'!F10</f>
        <v>Negocio Productos del Mar</v>
      </c>
      <c r="B10" s="19">
        <f>'datos mensuales'!O10</f>
        <v>115235.61</v>
      </c>
      <c r="C10" s="19">
        <f>'datos mensuales'!P10</f>
        <v>305002.89</v>
      </c>
      <c r="D10" s="19">
        <f>'datos mensuales'!Q10</f>
        <v>415942.43999999994</v>
      </c>
      <c r="E10" s="19">
        <f>'datos mensuales'!R10</f>
        <v>420097.04</v>
      </c>
      <c r="F10" s="19">
        <f>'datos mensuales'!S10</f>
        <v>533825.67000000004</v>
      </c>
      <c r="G10" s="19">
        <f>'datos mensuales'!T10</f>
        <v>410310.54</v>
      </c>
      <c r="H10" s="19">
        <f>'datos mensuales'!U10</f>
        <v>514494.52</v>
      </c>
      <c r="I10" s="19">
        <f>'datos mensuales'!V10</f>
        <v>408844.2</v>
      </c>
      <c r="J10" s="19">
        <f>'datos mensuales'!W10</f>
        <v>413263.33999999997</v>
      </c>
      <c r="K10" s="19">
        <f>'datos mensuales'!X10</f>
        <v>532213.62</v>
      </c>
      <c r="L10" s="19">
        <f>'datos mensuales'!Y10</f>
        <v>428201.41000000003</v>
      </c>
      <c r="M10" s="19">
        <f>'datos mensuales'!Z10</f>
        <v>446778.19000000006</v>
      </c>
    </row>
    <row r="11" spans="1:13" hidden="1" outlineLevel="1">
      <c r="A11" s="5" t="str">
        <f>'datos mensuales'!F11</f>
        <v>Negocio  Reses</v>
      </c>
      <c r="B11" s="19">
        <f>'datos mensuales'!O11</f>
        <v>169999.25</v>
      </c>
      <c r="C11" s="19">
        <f>'datos mensuales'!P11</f>
        <v>61842.79</v>
      </c>
      <c r="D11" s="19">
        <f>'datos mensuales'!Q11</f>
        <v>225187.57</v>
      </c>
      <c r="E11" s="19">
        <f>'datos mensuales'!R11</f>
        <v>266663.47000000003</v>
      </c>
      <c r="F11" s="19">
        <f>'datos mensuales'!S11</f>
        <v>389012.82</v>
      </c>
      <c r="G11" s="19">
        <f>'datos mensuales'!T11</f>
        <v>288427.12</v>
      </c>
      <c r="H11" s="19">
        <f>'datos mensuales'!U11</f>
        <v>236683.44</v>
      </c>
      <c r="I11" s="19">
        <f>'datos mensuales'!V11</f>
        <v>287924.74</v>
      </c>
      <c r="J11" s="19">
        <f>'datos mensuales'!W11</f>
        <v>250425.09</v>
      </c>
      <c r="K11" s="19">
        <f>'datos mensuales'!X11</f>
        <v>338066.4</v>
      </c>
      <c r="L11" s="19">
        <f>'datos mensuales'!Y11</f>
        <v>229915.22999999998</v>
      </c>
      <c r="M11" s="19">
        <f>'datos mensuales'!Z11</f>
        <v>266619.90999999997</v>
      </c>
    </row>
    <row r="12" spans="1:13" hidden="1" outlineLevel="1">
      <c r="A12" s="5" t="str">
        <f>'datos mensuales'!F12</f>
        <v>negocio pecuario</v>
      </c>
      <c r="B12" s="19">
        <f>'datos mensuales'!O12</f>
        <v>6031138.5600000005</v>
      </c>
      <c r="C12" s="19">
        <f>'datos mensuales'!P12</f>
        <v>8156180.1199999992</v>
      </c>
      <c r="D12" s="19">
        <f>'datos mensuales'!Q12</f>
        <v>8902822.6499999985</v>
      </c>
      <c r="E12" s="19">
        <f>'datos mensuales'!R12</f>
        <v>10522282.699999999</v>
      </c>
      <c r="F12" s="19">
        <f>'datos mensuales'!S12</f>
        <v>12306529.16</v>
      </c>
      <c r="G12" s="19">
        <f>'datos mensuales'!T12</f>
        <v>10205247.300000001</v>
      </c>
      <c r="H12" s="19">
        <f>'datos mensuales'!U12</f>
        <v>11544626.25</v>
      </c>
      <c r="I12" s="19">
        <f>'datos mensuales'!V12</f>
        <v>9502933.25</v>
      </c>
      <c r="J12" s="19">
        <f>'datos mensuales'!W12</f>
        <v>10021959.84</v>
      </c>
      <c r="K12" s="19">
        <f>'datos mensuales'!X12</f>
        <v>11572503.640000001</v>
      </c>
      <c r="L12" s="19">
        <f>'datos mensuales'!Y12</f>
        <v>10082117.129999999</v>
      </c>
      <c r="M12" s="19">
        <f>'datos mensuales'!Z12</f>
        <v>10968559.809999999</v>
      </c>
    </row>
    <row r="13" spans="1:13" hidden="1" outlineLevel="1">
      <c r="A13" s="5" t="str">
        <f>'datos mensuales'!F13</f>
        <v>Negocio Mascotas</v>
      </c>
      <c r="B13" s="19">
        <f>'datos mensuales'!O13</f>
        <v>3463567.8200000003</v>
      </c>
      <c r="C13" s="19">
        <f>'datos mensuales'!P13</f>
        <v>4473185.3100000005</v>
      </c>
      <c r="D13" s="19">
        <f>'datos mensuales'!Q13</f>
        <v>4649748.8900000006</v>
      </c>
      <c r="E13" s="19">
        <f>'datos mensuales'!R13</f>
        <v>4359453.3800000008</v>
      </c>
      <c r="F13" s="19">
        <f>'datos mensuales'!S13</f>
        <v>5841066.3599999994</v>
      </c>
      <c r="G13" s="19">
        <f>'datos mensuales'!T13</f>
        <v>4832843.2300000004</v>
      </c>
      <c r="H13" s="19">
        <f>'datos mensuales'!U13</f>
        <v>5697032.5199999996</v>
      </c>
      <c r="I13" s="19">
        <f>'datos mensuales'!V13</f>
        <v>4585682.1500000004</v>
      </c>
      <c r="J13" s="19">
        <f>'datos mensuales'!W13</f>
        <v>4706613.72</v>
      </c>
      <c r="K13" s="19">
        <f>'datos mensuales'!X13</f>
        <v>5528717.9400000004</v>
      </c>
      <c r="L13" s="19">
        <f>'datos mensuales'!Y13</f>
        <v>4794417.4800000004</v>
      </c>
      <c r="M13" s="19">
        <f>'datos mensuales'!Z13</f>
        <v>4925730.5999999996</v>
      </c>
    </row>
    <row r="14" spans="1:13" hidden="1" outlineLevel="1">
      <c r="A14" s="5" t="str">
        <f>'datos mensuales'!F14</f>
        <v>Negocio Carnes Listas y Elaborados</v>
      </c>
      <c r="B14" s="19">
        <f>'datos mensuales'!O14</f>
        <v>2757235.8899999997</v>
      </c>
      <c r="C14" s="19">
        <f>'datos mensuales'!P14</f>
        <v>7435191.54</v>
      </c>
      <c r="D14" s="19">
        <f>'datos mensuales'!Q14</f>
        <v>8410815.3599999994</v>
      </c>
      <c r="E14" s="19">
        <f>'datos mensuales'!R14</f>
        <v>8338323.9700000007</v>
      </c>
      <c r="F14" s="19">
        <f>'datos mensuales'!S14</f>
        <v>10194574.93</v>
      </c>
      <c r="G14" s="19">
        <f>'datos mensuales'!T14</f>
        <v>8448252.6199999992</v>
      </c>
      <c r="H14" s="19">
        <f>'datos mensuales'!U14</f>
        <v>10835588.290000001</v>
      </c>
      <c r="I14" s="19">
        <f>'datos mensuales'!V14</f>
        <v>8484140.1199999992</v>
      </c>
      <c r="J14" s="19">
        <f>'datos mensuales'!W14</f>
        <v>8704501.0600000005</v>
      </c>
      <c r="K14" s="19">
        <f>'datos mensuales'!X14</f>
        <v>11192006.989999998</v>
      </c>
      <c r="L14" s="19">
        <f>'datos mensuales'!Y14</f>
        <v>8622116.7300000004</v>
      </c>
      <c r="M14" s="19">
        <f>'datos mensuales'!Z14</f>
        <v>9195962.5099999998</v>
      </c>
    </row>
    <row r="15" spans="1:13" hidden="1" outlineLevel="1">
      <c r="A15" s="5" t="str">
        <f>'datos mensuales'!F15</f>
        <v>Negocio Corporativo</v>
      </c>
      <c r="B15" s="19">
        <f>'datos mensuales'!O15</f>
        <v>43425.279999999999</v>
      </c>
      <c r="C15" s="19">
        <f>'datos mensuales'!P15</f>
        <v>66584.06</v>
      </c>
      <c r="D15" s="19">
        <f>'datos mensuales'!Q15</f>
        <v>76443.77</v>
      </c>
      <c r="E15" s="19">
        <f>'datos mensuales'!R15</f>
        <v>77068.989999999991</v>
      </c>
      <c r="F15" s="19">
        <f>'datos mensuales'!S15</f>
        <v>91398.13</v>
      </c>
      <c r="G15" s="19">
        <f>'datos mensuales'!T15</f>
        <v>76896.05</v>
      </c>
      <c r="H15" s="19">
        <f>'datos mensuales'!U15</f>
        <v>99384.430000000008</v>
      </c>
      <c r="I15" s="19">
        <f>'datos mensuales'!V15</f>
        <v>70369.73</v>
      </c>
      <c r="J15" s="19">
        <f>'datos mensuales'!W15</f>
        <v>77053.19</v>
      </c>
      <c r="K15" s="19">
        <f>'datos mensuales'!X15</f>
        <v>93427.15</v>
      </c>
      <c r="L15" s="19">
        <f>'datos mensuales'!Y15</f>
        <v>72246.44</v>
      </c>
      <c r="M15" s="19">
        <f>'datos mensuales'!Z15</f>
        <v>81709.679999999993</v>
      </c>
    </row>
    <row r="16" spans="1:13" hidden="1" outlineLevel="1">
      <c r="A16" s="5" t="str">
        <f>'datos mensuales'!F16</f>
        <v>Cobranza Carnicos</v>
      </c>
      <c r="B16" s="19">
        <f>'datos mensuales'!O16</f>
        <v>0</v>
      </c>
      <c r="C16" s="19">
        <f>'datos mensuales'!P16</f>
        <v>0</v>
      </c>
      <c r="D16" s="19">
        <f>'datos mensuales'!Q16</f>
        <v>0</v>
      </c>
      <c r="E16" s="19">
        <f>'datos mensuales'!R16</f>
        <v>0</v>
      </c>
      <c r="F16" s="19">
        <f>'datos mensuales'!S16</f>
        <v>0</v>
      </c>
      <c r="G16" s="19">
        <f>'datos mensuales'!T16</f>
        <v>0</v>
      </c>
      <c r="H16" s="19">
        <f>'datos mensuales'!U16</f>
        <v>0</v>
      </c>
      <c r="I16" s="19">
        <f>'datos mensuales'!V16</f>
        <v>0</v>
      </c>
      <c r="J16" s="19">
        <f>'datos mensuales'!W16</f>
        <v>0</v>
      </c>
      <c r="K16" s="19">
        <f>'datos mensuales'!X16</f>
        <v>0</v>
      </c>
      <c r="L16" s="19">
        <f>'datos mensuales'!Y16</f>
        <v>0</v>
      </c>
      <c r="M16" s="19">
        <f>'datos mensuales'!Z16</f>
        <v>0</v>
      </c>
    </row>
    <row r="17" spans="1:13" hidden="1" outlineLevel="1">
      <c r="A17" s="5" t="str">
        <f>'datos mensuales'!F17</f>
        <v>Cobranza Nutricion Animal</v>
      </c>
      <c r="B17" s="19">
        <f>'datos mensuales'!O17</f>
        <v>0</v>
      </c>
      <c r="C17" s="19">
        <f>'datos mensuales'!P17</f>
        <v>0</v>
      </c>
      <c r="D17" s="19">
        <f>'datos mensuales'!Q17</f>
        <v>0</v>
      </c>
      <c r="E17" s="19">
        <f>'datos mensuales'!R17</f>
        <v>0</v>
      </c>
      <c r="F17" s="19">
        <f>'datos mensuales'!S17</f>
        <v>0</v>
      </c>
      <c r="G17" s="19">
        <f>'datos mensuales'!T17</f>
        <v>0</v>
      </c>
      <c r="H17" s="19">
        <f>'datos mensuales'!U17</f>
        <v>0</v>
      </c>
      <c r="I17" s="19">
        <f>'datos mensuales'!V17</f>
        <v>0</v>
      </c>
      <c r="J17" s="19">
        <f>'datos mensuales'!W17</f>
        <v>0</v>
      </c>
      <c r="K17" s="19">
        <f>'datos mensuales'!X17</f>
        <v>0</v>
      </c>
      <c r="L17" s="19">
        <f>'datos mensuales'!Y17</f>
        <v>0</v>
      </c>
      <c r="M17" s="19">
        <f>'datos mensuales'!Z17</f>
        <v>0</v>
      </c>
    </row>
    <row r="18" spans="1:13" hidden="1" outlineLevel="1">
      <c r="A18" s="5" t="str">
        <f>'datos mensuales'!F18</f>
        <v>Cobranza INAEXPO</v>
      </c>
      <c r="B18" s="19">
        <f>'datos mensuales'!O18</f>
        <v>0</v>
      </c>
      <c r="C18" s="19">
        <f>'datos mensuales'!P18</f>
        <v>0</v>
      </c>
      <c r="D18" s="19">
        <f>'datos mensuales'!Q18</f>
        <v>0</v>
      </c>
      <c r="E18" s="19">
        <f>'datos mensuales'!R18</f>
        <v>0</v>
      </c>
      <c r="F18" s="19">
        <f>'datos mensuales'!S18</f>
        <v>0</v>
      </c>
      <c r="G18" s="19">
        <f>'datos mensuales'!T18</f>
        <v>0</v>
      </c>
      <c r="H18" s="19">
        <f>'datos mensuales'!U18</f>
        <v>0</v>
      </c>
      <c r="I18" s="19">
        <f>'datos mensuales'!V18</f>
        <v>0</v>
      </c>
      <c r="J18" s="19">
        <f>'datos mensuales'!W18</f>
        <v>0</v>
      </c>
      <c r="K18" s="19">
        <f>'datos mensuales'!X18</f>
        <v>0</v>
      </c>
      <c r="L18" s="19">
        <f>'datos mensuales'!Y18</f>
        <v>0</v>
      </c>
      <c r="M18" s="19">
        <f>'datos mensuales'!Z18</f>
        <v>0</v>
      </c>
    </row>
    <row r="19" spans="1:13" hidden="1" outlineLevel="1">
      <c r="A19" s="5" t="str">
        <f>'datos mensuales'!F19</f>
        <v>Cobranza INCA</v>
      </c>
      <c r="B19" s="19">
        <f>'datos mensuales'!O19</f>
        <v>0</v>
      </c>
      <c r="C19" s="19">
        <f>'datos mensuales'!P19</f>
        <v>0</v>
      </c>
      <c r="D19" s="19">
        <f>'datos mensuales'!Q19</f>
        <v>0</v>
      </c>
      <c r="E19" s="19">
        <f>'datos mensuales'!R19</f>
        <v>0</v>
      </c>
      <c r="F19" s="19">
        <f>'datos mensuales'!S19</f>
        <v>0</v>
      </c>
      <c r="G19" s="19">
        <f>'datos mensuales'!T19</f>
        <v>0</v>
      </c>
      <c r="H19" s="19">
        <f>'datos mensuales'!U19</f>
        <v>0</v>
      </c>
      <c r="I19" s="19">
        <f>'datos mensuales'!V19</f>
        <v>0</v>
      </c>
      <c r="J19" s="19">
        <f>'datos mensuales'!W19</f>
        <v>0</v>
      </c>
      <c r="K19" s="19">
        <f>'datos mensuales'!X19</f>
        <v>0</v>
      </c>
      <c r="L19" s="19">
        <f>'datos mensuales'!Y19</f>
        <v>0</v>
      </c>
      <c r="M19" s="19">
        <f>'datos mensuales'!Z19</f>
        <v>0</v>
      </c>
    </row>
    <row r="20" spans="1:13" hidden="1" outlineLevel="1">
      <c r="A20" s="5" t="str">
        <f>'datos mensuales'!F20</f>
        <v>Ingresos Funacion San Luis</v>
      </c>
      <c r="B20" s="19">
        <f>'datos mensuales'!O20</f>
        <v>0</v>
      </c>
      <c r="C20" s="19">
        <f>'datos mensuales'!P20</f>
        <v>0</v>
      </c>
      <c r="D20" s="19">
        <f>'datos mensuales'!Q20</f>
        <v>0</v>
      </c>
      <c r="E20" s="19">
        <f>'datos mensuales'!R20</f>
        <v>0</v>
      </c>
      <c r="F20" s="19">
        <f>'datos mensuales'!S20</f>
        <v>0</v>
      </c>
      <c r="G20" s="19">
        <f>'datos mensuales'!T20</f>
        <v>0</v>
      </c>
      <c r="H20" s="19">
        <f>'datos mensuales'!U20</f>
        <v>0</v>
      </c>
      <c r="I20" s="19">
        <f>'datos mensuales'!V20</f>
        <v>0</v>
      </c>
      <c r="J20" s="19">
        <f>'datos mensuales'!W20</f>
        <v>0</v>
      </c>
      <c r="K20" s="19">
        <f>'datos mensuales'!X20</f>
        <v>0</v>
      </c>
      <c r="L20" s="19">
        <f>'datos mensuales'!Y20</f>
        <v>0</v>
      </c>
      <c r="M20" s="19">
        <f>'datos mensuales'!Z20</f>
        <v>0</v>
      </c>
    </row>
    <row r="21" spans="1:13" hidden="1" outlineLevel="1">
      <c r="A21" s="5" t="str">
        <f>'datos mensuales'!F21</f>
        <v>Ingresos PRONASER</v>
      </c>
      <c r="B21" s="19">
        <f>'datos mensuales'!O21</f>
        <v>0</v>
      </c>
      <c r="C21" s="19">
        <f>'datos mensuales'!P21</f>
        <v>0</v>
      </c>
      <c r="D21" s="19">
        <f>'datos mensuales'!Q21</f>
        <v>0</v>
      </c>
      <c r="E21" s="19">
        <f>'datos mensuales'!R21</f>
        <v>0</v>
      </c>
      <c r="F21" s="19">
        <f>'datos mensuales'!S21</f>
        <v>0</v>
      </c>
      <c r="G21" s="19">
        <f>'datos mensuales'!T21</f>
        <v>0</v>
      </c>
      <c r="H21" s="19">
        <f>'datos mensuales'!U21</f>
        <v>0</v>
      </c>
      <c r="I21" s="19">
        <f>'datos mensuales'!V21</f>
        <v>0</v>
      </c>
      <c r="J21" s="19">
        <f>'datos mensuales'!W21</f>
        <v>0</v>
      </c>
      <c r="K21" s="19">
        <f>'datos mensuales'!X21</f>
        <v>0</v>
      </c>
      <c r="L21" s="19">
        <f>'datos mensuales'!Y21</f>
        <v>0</v>
      </c>
      <c r="M21" s="19">
        <f>'datos mensuales'!Z21</f>
        <v>0</v>
      </c>
    </row>
    <row r="22" spans="1:13" hidden="1" outlineLevel="1">
      <c r="A22" s="5" t="str">
        <f>'datos mensuales'!F22</f>
        <v>Ingreso PRODUASTRO</v>
      </c>
      <c r="B22" s="19">
        <f>'datos mensuales'!O22</f>
        <v>0</v>
      </c>
      <c r="C22" s="19">
        <f>'datos mensuales'!P22</f>
        <v>0</v>
      </c>
      <c r="D22" s="19">
        <f>'datos mensuales'!Q22</f>
        <v>0</v>
      </c>
      <c r="E22" s="19">
        <f>'datos mensuales'!R22</f>
        <v>0</v>
      </c>
      <c r="F22" s="19">
        <f>'datos mensuales'!S22</f>
        <v>0</v>
      </c>
      <c r="G22" s="19">
        <f>'datos mensuales'!T22</f>
        <v>0</v>
      </c>
      <c r="H22" s="19">
        <f>'datos mensuales'!U22</f>
        <v>0</v>
      </c>
      <c r="I22" s="19">
        <f>'datos mensuales'!V22</f>
        <v>0</v>
      </c>
      <c r="J22" s="19">
        <f>'datos mensuales'!W22</f>
        <v>0</v>
      </c>
      <c r="K22" s="19">
        <f>'datos mensuales'!X22</f>
        <v>0</v>
      </c>
      <c r="L22" s="19">
        <f>'datos mensuales'!Y22</f>
        <v>0</v>
      </c>
      <c r="M22" s="19">
        <f>'datos mensuales'!Z22</f>
        <v>0</v>
      </c>
    </row>
    <row r="23" spans="1:13" hidden="1" outlineLevel="1">
      <c r="A23" s="5" t="str">
        <f>'datos mensuales'!F23</f>
        <v>Ingresos PRONACA COLOMBIA</v>
      </c>
      <c r="B23" s="19">
        <f>'datos mensuales'!O23</f>
        <v>0</v>
      </c>
      <c r="C23" s="19">
        <f>'datos mensuales'!P23</f>
        <v>0</v>
      </c>
      <c r="D23" s="19">
        <f>'datos mensuales'!Q23</f>
        <v>0</v>
      </c>
      <c r="E23" s="19">
        <f>'datos mensuales'!R23</f>
        <v>0</v>
      </c>
      <c r="F23" s="19">
        <f>'datos mensuales'!S23</f>
        <v>0</v>
      </c>
      <c r="G23" s="19">
        <f>'datos mensuales'!T23</f>
        <v>0</v>
      </c>
      <c r="H23" s="19">
        <f>'datos mensuales'!U23</f>
        <v>0</v>
      </c>
      <c r="I23" s="19">
        <f>'datos mensuales'!V23</f>
        <v>0</v>
      </c>
      <c r="J23" s="19">
        <f>'datos mensuales'!W23</f>
        <v>0</v>
      </c>
      <c r="K23" s="19">
        <f>'datos mensuales'!X23</f>
        <v>0</v>
      </c>
      <c r="L23" s="19">
        <f>'datos mensuales'!Y23</f>
        <v>0</v>
      </c>
      <c r="M23" s="19">
        <f>'datos mensuales'!Z23</f>
        <v>0</v>
      </c>
    </row>
    <row r="24" spans="1:13" hidden="1" outlineLevel="1">
      <c r="A24" s="5" t="str">
        <f>'datos mensuales'!F24</f>
        <v>Otros Ingresos</v>
      </c>
      <c r="B24" s="19">
        <f>'datos mensuales'!O24</f>
        <v>21539959.699999999</v>
      </c>
      <c r="C24" s="19">
        <f>'datos mensuales'!P24</f>
        <v>11584080.420000002</v>
      </c>
      <c r="D24" s="19">
        <f>'datos mensuales'!Q24</f>
        <v>3802471.5839999998</v>
      </c>
      <c r="E24" s="19">
        <f>'datos mensuales'!R24</f>
        <v>1525673.38</v>
      </c>
      <c r="F24" s="19">
        <f>'datos mensuales'!S24</f>
        <v>1612483.236</v>
      </c>
      <c r="G24" s="19">
        <f>'datos mensuales'!T24</f>
        <v>1528324.1359999999</v>
      </c>
      <c r="H24" s="19">
        <f>'datos mensuales'!U24</f>
        <v>1671370.6559999997</v>
      </c>
      <c r="I24" s="19">
        <f>'datos mensuales'!V24</f>
        <v>1494820.3320000002</v>
      </c>
      <c r="J24" s="19">
        <f>'datos mensuales'!W24</f>
        <v>1636433.1240000001</v>
      </c>
      <c r="K24" s="19">
        <f>'datos mensuales'!X24</f>
        <v>1440833.6639999999</v>
      </c>
      <c r="L24" s="19">
        <f>'datos mensuales'!Y24</f>
        <v>1647454.8</v>
      </c>
      <c r="M24" s="19">
        <f>'datos mensuales'!Z24</f>
        <v>1713007.2</v>
      </c>
    </row>
    <row r="25" spans="1:13" hidden="1" outlineLevel="1">
      <c r="A25" s="5" t="str">
        <f>'datos mensuales'!F25</f>
        <v>Venta de Activos</v>
      </c>
      <c r="B25" s="19">
        <f>'datos mensuales'!O25</f>
        <v>0</v>
      </c>
      <c r="C25" s="19">
        <f>'datos mensuales'!P25</f>
        <v>0</v>
      </c>
      <c r="D25" s="19">
        <f>'datos mensuales'!Q25</f>
        <v>0</v>
      </c>
      <c r="E25" s="19">
        <f>'datos mensuales'!R25</f>
        <v>0</v>
      </c>
      <c r="F25" s="19">
        <f>'datos mensuales'!S25</f>
        <v>0</v>
      </c>
      <c r="G25" s="19">
        <f>'datos mensuales'!T25</f>
        <v>0</v>
      </c>
      <c r="H25" s="19">
        <f>'datos mensuales'!U25</f>
        <v>0</v>
      </c>
      <c r="I25" s="19">
        <f>'datos mensuales'!V25</f>
        <v>0</v>
      </c>
      <c r="J25" s="19">
        <f>'datos mensuales'!W25</f>
        <v>0</v>
      </c>
      <c r="K25" s="19">
        <f>'datos mensuales'!X25</f>
        <v>0</v>
      </c>
      <c r="L25" s="19">
        <f>'datos mensuales'!Y25</f>
        <v>0</v>
      </c>
      <c r="M25" s="19">
        <f>'datos mensuales'!Z25</f>
        <v>0</v>
      </c>
    </row>
    <row r="26" spans="1:13" hidden="1" outlineLevel="1">
      <c r="A26" s="5" t="str">
        <f>'datos mensuales'!F26</f>
        <v>Alcachofa</v>
      </c>
      <c r="B26" s="19">
        <f>'datos mensuales'!O26</f>
        <v>0</v>
      </c>
      <c r="C26" s="19">
        <f>'datos mensuales'!P26</f>
        <v>0</v>
      </c>
      <c r="D26" s="19">
        <f>'datos mensuales'!Q26</f>
        <v>0</v>
      </c>
      <c r="E26" s="19">
        <f>'datos mensuales'!R26</f>
        <v>0</v>
      </c>
      <c r="F26" s="19">
        <f>'datos mensuales'!S26</f>
        <v>0</v>
      </c>
      <c r="G26" s="19">
        <f>'datos mensuales'!T26</f>
        <v>0</v>
      </c>
      <c r="H26" s="19">
        <f>'datos mensuales'!U26</f>
        <v>0</v>
      </c>
      <c r="I26" s="19">
        <f>'datos mensuales'!V26</f>
        <v>0</v>
      </c>
      <c r="J26" s="19">
        <f>'datos mensuales'!W26</f>
        <v>0</v>
      </c>
      <c r="K26" s="19">
        <f>'datos mensuales'!X26</f>
        <v>0</v>
      </c>
      <c r="L26" s="19">
        <f>'datos mensuales'!Y26</f>
        <v>0</v>
      </c>
      <c r="M26" s="19">
        <f>'datos mensuales'!Z26</f>
        <v>0</v>
      </c>
    </row>
    <row r="27" spans="1:13" hidden="1" outlineLevel="1">
      <c r="A27" s="5" t="str">
        <f>'datos mensuales'!F27</f>
        <v>Palmito</v>
      </c>
      <c r="B27" s="19">
        <f>'datos mensuales'!O27</f>
        <v>0</v>
      </c>
      <c r="C27" s="19">
        <f>'datos mensuales'!P27</f>
        <v>0</v>
      </c>
      <c r="D27" s="19">
        <f>'datos mensuales'!Q27</f>
        <v>0</v>
      </c>
      <c r="E27" s="19">
        <f>'datos mensuales'!R27</f>
        <v>0</v>
      </c>
      <c r="F27" s="19">
        <f>'datos mensuales'!S27</f>
        <v>0</v>
      </c>
      <c r="G27" s="19">
        <f>'datos mensuales'!T27</f>
        <v>0</v>
      </c>
      <c r="H27" s="19">
        <f>'datos mensuales'!U27</f>
        <v>0</v>
      </c>
      <c r="I27" s="19">
        <f>'datos mensuales'!V27</f>
        <v>0</v>
      </c>
      <c r="J27" s="19">
        <f>'datos mensuales'!W27</f>
        <v>0</v>
      </c>
      <c r="K27" s="19">
        <f>'datos mensuales'!X27</f>
        <v>0</v>
      </c>
      <c r="L27" s="19">
        <f>'datos mensuales'!Y27</f>
        <v>0</v>
      </c>
      <c r="M27" s="19">
        <f>'datos mensuales'!Z27</f>
        <v>0</v>
      </c>
    </row>
    <row r="28" spans="1:13" hidden="1" outlineLevel="1">
      <c r="A28" s="5" t="str">
        <f>'datos mensuales'!F28</f>
        <v>Ingresos Inca</v>
      </c>
      <c r="B28" s="19">
        <f>'datos mensuales'!O28</f>
        <v>0</v>
      </c>
      <c r="C28" s="19">
        <f>'datos mensuales'!P28</f>
        <v>0</v>
      </c>
      <c r="D28" s="19">
        <f>'datos mensuales'!Q28</f>
        <v>0</v>
      </c>
      <c r="E28" s="19">
        <f>'datos mensuales'!R28</f>
        <v>0</v>
      </c>
      <c r="F28" s="19">
        <f>'datos mensuales'!S28</f>
        <v>0</v>
      </c>
      <c r="G28" s="19">
        <f>'datos mensuales'!T28</f>
        <v>0</v>
      </c>
      <c r="H28" s="19">
        <f>'datos mensuales'!U28</f>
        <v>0</v>
      </c>
      <c r="I28" s="19">
        <f>'datos mensuales'!V28</f>
        <v>0</v>
      </c>
      <c r="J28" s="19">
        <f>'datos mensuales'!W28</f>
        <v>0</v>
      </c>
      <c r="K28" s="19">
        <f>'datos mensuales'!X28</f>
        <v>0</v>
      </c>
      <c r="L28" s="19">
        <f>'datos mensuales'!Y28</f>
        <v>0</v>
      </c>
      <c r="M28" s="19">
        <f>'datos mensuales'!Z28</f>
        <v>0</v>
      </c>
    </row>
    <row r="29" spans="1:13" hidden="1" outlineLevel="1">
      <c r="A29" s="5" t="str">
        <f>'datos mensuales'!F29</f>
        <v>Negocio Agricola</v>
      </c>
      <c r="B29" s="19">
        <f>'datos mensuales'!O29</f>
        <v>1599604.98</v>
      </c>
      <c r="C29" s="19">
        <f>'datos mensuales'!P29</f>
        <v>1075513.28</v>
      </c>
      <c r="D29" s="19">
        <f>'datos mensuales'!Q29</f>
        <v>1385336.49</v>
      </c>
      <c r="E29" s="19">
        <f>'datos mensuales'!R29</f>
        <v>1072453.1099999999</v>
      </c>
      <c r="F29" s="19">
        <f>'datos mensuales'!S29</f>
        <v>2453571.23</v>
      </c>
      <c r="G29" s="19">
        <f>'datos mensuales'!T29</f>
        <v>1407115.65</v>
      </c>
      <c r="H29" s="19">
        <f>'datos mensuales'!U29</f>
        <v>1045541.0900000001</v>
      </c>
      <c r="I29" s="19">
        <f>'datos mensuales'!V29</f>
        <v>733487.58</v>
      </c>
      <c r="J29" s="19">
        <f>'datos mensuales'!W29</f>
        <v>450836.22000000003</v>
      </c>
      <c r="K29" s="19">
        <f>'datos mensuales'!X29</f>
        <v>639331.19000000006</v>
      </c>
      <c r="L29" s="19">
        <f>'datos mensuales'!Y29</f>
        <v>707785.66</v>
      </c>
      <c r="M29" s="19">
        <f>'datos mensuales'!Z29</f>
        <v>5118029.4399999995</v>
      </c>
    </row>
    <row r="30" spans="1:13" s="11" customFormat="1" collapsed="1">
      <c r="A30" s="5" t="str">
        <f>'datos mensuales'!F30</f>
        <v>SubTotal 'INGRESOS OPERATIVOS'</v>
      </c>
      <c r="B30" s="18">
        <f>SUM(B4:B29)</f>
        <v>53584903.729999997</v>
      </c>
      <c r="C30" s="18">
        <f>SUM(C4:C29)</f>
        <v>66998335.650000006</v>
      </c>
      <c r="D30" s="18">
        <f>SUM(D4:D29)</f>
        <v>64251327.523999996</v>
      </c>
      <c r="E30" s="18">
        <f t="shared" ref="E30:K30" si="1">SUM(E4:E29)</f>
        <v>63099011.540000014</v>
      </c>
      <c r="F30" s="18">
        <f t="shared" si="1"/>
        <v>78165287.616000012</v>
      </c>
      <c r="G30" s="18">
        <f t="shared" si="1"/>
        <v>64585114.065999992</v>
      </c>
      <c r="H30" s="18">
        <f t="shared" si="1"/>
        <v>78676504.82600002</v>
      </c>
      <c r="I30" s="18">
        <f t="shared" si="1"/>
        <v>62163924.881999992</v>
      </c>
      <c r="J30" s="18">
        <f t="shared" si="1"/>
        <v>63346545.914000005</v>
      </c>
      <c r="K30" s="18">
        <f t="shared" si="1"/>
        <v>78530923.854000002</v>
      </c>
      <c r="L30" s="18">
        <f>SUM(L4:L29)</f>
        <v>63675912.419999987</v>
      </c>
      <c r="M30" s="18">
        <f>SUM(M4:M29)</f>
        <v>78162436.200000003</v>
      </c>
    </row>
    <row r="31" spans="1:13" hidden="1" outlineLevel="1">
      <c r="A31" s="5" t="str">
        <f>'datos mensuales'!F31</f>
        <v>M.P. Palmito</v>
      </c>
      <c r="B31" s="19">
        <f>'datos mensuales'!O31</f>
        <v>0</v>
      </c>
      <c r="C31" s="19">
        <f>'datos mensuales'!P31</f>
        <v>0</v>
      </c>
      <c r="D31" s="19">
        <f>'datos mensuales'!Q31</f>
        <v>0</v>
      </c>
      <c r="E31" s="19">
        <f>'datos mensuales'!R31</f>
        <v>0</v>
      </c>
      <c r="F31" s="19">
        <f>'datos mensuales'!S31</f>
        <v>0</v>
      </c>
      <c r="G31" s="19">
        <f>'datos mensuales'!T31</f>
        <v>0</v>
      </c>
      <c r="H31" s="19">
        <f>'datos mensuales'!U31</f>
        <v>0</v>
      </c>
      <c r="I31" s="19">
        <f>'datos mensuales'!V31</f>
        <v>0</v>
      </c>
      <c r="J31" s="19">
        <f>'datos mensuales'!W31</f>
        <v>0</v>
      </c>
      <c r="K31" s="19">
        <f>'datos mensuales'!X31</f>
        <v>0</v>
      </c>
      <c r="L31" s="19">
        <f>'datos mensuales'!Y31</f>
        <v>0</v>
      </c>
      <c r="M31" s="19">
        <f>'datos mensuales'!Z31</f>
        <v>0</v>
      </c>
    </row>
    <row r="32" spans="1:13" hidden="1" outlineLevel="1">
      <c r="A32" s="5" t="str">
        <f>'datos mensuales'!F32</f>
        <v>M.P. Alcachofa</v>
      </c>
      <c r="B32" s="19">
        <f>'datos mensuales'!O32</f>
        <v>0</v>
      </c>
      <c r="C32" s="19">
        <f>'datos mensuales'!P32</f>
        <v>0</v>
      </c>
      <c r="D32" s="19">
        <f>'datos mensuales'!Q32</f>
        <v>0</v>
      </c>
      <c r="E32" s="19">
        <f>'datos mensuales'!R32</f>
        <v>0</v>
      </c>
      <c r="F32" s="19">
        <f>'datos mensuales'!S32</f>
        <v>0</v>
      </c>
      <c r="G32" s="19">
        <f>'datos mensuales'!T32</f>
        <v>0</v>
      </c>
      <c r="H32" s="19">
        <f>'datos mensuales'!U32</f>
        <v>0</v>
      </c>
      <c r="I32" s="19">
        <f>'datos mensuales'!V32</f>
        <v>0</v>
      </c>
      <c r="J32" s="19">
        <f>'datos mensuales'!W32</f>
        <v>0</v>
      </c>
      <c r="K32" s="19">
        <f>'datos mensuales'!X32</f>
        <v>0</v>
      </c>
      <c r="L32" s="19">
        <f>'datos mensuales'!Y32</f>
        <v>0</v>
      </c>
      <c r="M32" s="19">
        <f>'datos mensuales'!Z32</f>
        <v>0</v>
      </c>
    </row>
    <row r="33" spans="1:13" hidden="1" outlineLevel="1">
      <c r="A33" s="5" t="str">
        <f>'datos mensuales'!F33</f>
        <v>Pago Proveedores INAEXPO</v>
      </c>
      <c r="B33" s="19">
        <f>'datos mensuales'!O33</f>
        <v>0</v>
      </c>
      <c r="C33" s="19">
        <f>'datos mensuales'!P33</f>
        <v>0</v>
      </c>
      <c r="D33" s="19">
        <f>'datos mensuales'!Q33</f>
        <v>0</v>
      </c>
      <c r="E33" s="19">
        <f>'datos mensuales'!R33</f>
        <v>0</v>
      </c>
      <c r="F33" s="19">
        <f>'datos mensuales'!S33</f>
        <v>0</v>
      </c>
      <c r="G33" s="19">
        <f>'datos mensuales'!T33</f>
        <v>0</v>
      </c>
      <c r="H33" s="19">
        <f>'datos mensuales'!U33</f>
        <v>0</v>
      </c>
      <c r="I33" s="19">
        <f>'datos mensuales'!V33</f>
        <v>0</v>
      </c>
      <c r="J33" s="19">
        <f>'datos mensuales'!W33</f>
        <v>0</v>
      </c>
      <c r="K33" s="19">
        <f>'datos mensuales'!X33</f>
        <v>0</v>
      </c>
      <c r="L33" s="19">
        <f>'datos mensuales'!Y33</f>
        <v>0</v>
      </c>
      <c r="M33" s="19">
        <f>'datos mensuales'!Z33</f>
        <v>0</v>
      </c>
    </row>
    <row r="34" spans="1:13" hidden="1" outlineLevel="1">
      <c r="A34" s="5" t="str">
        <f>'datos mensuales'!F34</f>
        <v>Importaciones INAEXPO</v>
      </c>
      <c r="B34" s="19">
        <f>'datos mensuales'!O34</f>
        <v>0</v>
      </c>
      <c r="C34" s="19">
        <f>'datos mensuales'!P34</f>
        <v>0</v>
      </c>
      <c r="D34" s="19">
        <f>'datos mensuales'!Q34</f>
        <v>0</v>
      </c>
      <c r="E34" s="19">
        <f>'datos mensuales'!R34</f>
        <v>0</v>
      </c>
      <c r="F34" s="19">
        <f>'datos mensuales'!S34</f>
        <v>0</v>
      </c>
      <c r="G34" s="19">
        <f>'datos mensuales'!T34</f>
        <v>0</v>
      </c>
      <c r="H34" s="19">
        <f>'datos mensuales'!U34</f>
        <v>0</v>
      </c>
      <c r="I34" s="19">
        <f>'datos mensuales'!V34</f>
        <v>0</v>
      </c>
      <c r="J34" s="19">
        <f>'datos mensuales'!W34</f>
        <v>0</v>
      </c>
      <c r="K34" s="19">
        <f>'datos mensuales'!X34</f>
        <v>0</v>
      </c>
      <c r="L34" s="19">
        <f>'datos mensuales'!Y34</f>
        <v>0</v>
      </c>
      <c r="M34" s="19">
        <f>'datos mensuales'!Z34</f>
        <v>0</v>
      </c>
    </row>
    <row r="35" spans="1:13" hidden="1" outlineLevel="1">
      <c r="A35" s="5" t="str">
        <f>'datos mensuales'!F35</f>
        <v>Pago Proveedores INCA</v>
      </c>
      <c r="B35" s="19">
        <f>'datos mensuales'!O35</f>
        <v>0</v>
      </c>
      <c r="C35" s="19">
        <f>'datos mensuales'!P35</f>
        <v>0</v>
      </c>
      <c r="D35" s="19">
        <f>'datos mensuales'!Q35</f>
        <v>0</v>
      </c>
      <c r="E35" s="19">
        <f>'datos mensuales'!R35</f>
        <v>0</v>
      </c>
      <c r="F35" s="19">
        <f>'datos mensuales'!S35</f>
        <v>0</v>
      </c>
      <c r="G35" s="19">
        <f>'datos mensuales'!T35</f>
        <v>0</v>
      </c>
      <c r="H35" s="19">
        <f>'datos mensuales'!U35</f>
        <v>0</v>
      </c>
      <c r="I35" s="19">
        <f>'datos mensuales'!V35</f>
        <v>0</v>
      </c>
      <c r="J35" s="19">
        <f>'datos mensuales'!W35</f>
        <v>0</v>
      </c>
      <c r="K35" s="19">
        <f>'datos mensuales'!X35</f>
        <v>0</v>
      </c>
      <c r="L35" s="19">
        <f>'datos mensuales'!Y35</f>
        <v>0</v>
      </c>
      <c r="M35" s="19">
        <f>'datos mensuales'!Z35</f>
        <v>0</v>
      </c>
    </row>
    <row r="36" spans="1:13" hidden="1" outlineLevel="1">
      <c r="A36" s="5" t="str">
        <f>'datos mensuales'!F36</f>
        <v>Pago Proveedores FSL</v>
      </c>
      <c r="B36" s="19">
        <f>'datos mensuales'!O36</f>
        <v>0</v>
      </c>
      <c r="C36" s="19">
        <f>'datos mensuales'!P36</f>
        <v>0</v>
      </c>
      <c r="D36" s="19">
        <f>'datos mensuales'!Q36</f>
        <v>0</v>
      </c>
      <c r="E36" s="19">
        <f>'datos mensuales'!R36</f>
        <v>0</v>
      </c>
      <c r="F36" s="19">
        <f>'datos mensuales'!S36</f>
        <v>0</v>
      </c>
      <c r="G36" s="19">
        <f>'datos mensuales'!T36</f>
        <v>0</v>
      </c>
      <c r="H36" s="19">
        <f>'datos mensuales'!U36</f>
        <v>0</v>
      </c>
      <c r="I36" s="19">
        <f>'datos mensuales'!V36</f>
        <v>0</v>
      </c>
      <c r="J36" s="19">
        <f>'datos mensuales'!W36</f>
        <v>0</v>
      </c>
      <c r="K36" s="19">
        <f>'datos mensuales'!X36</f>
        <v>0</v>
      </c>
      <c r="L36" s="19">
        <f>'datos mensuales'!Y36</f>
        <v>0</v>
      </c>
      <c r="M36" s="19">
        <f>'datos mensuales'!Z36</f>
        <v>0</v>
      </c>
    </row>
    <row r="37" spans="1:13" hidden="1" outlineLevel="1">
      <c r="A37" s="5" t="str">
        <f>'datos mensuales'!F37</f>
        <v>Importaciones FSL</v>
      </c>
      <c r="B37" s="19">
        <f>'datos mensuales'!O37</f>
        <v>0</v>
      </c>
      <c r="C37" s="19">
        <f>'datos mensuales'!P37</f>
        <v>0</v>
      </c>
      <c r="D37" s="19">
        <f>'datos mensuales'!Q37</f>
        <v>0</v>
      </c>
      <c r="E37" s="19">
        <f>'datos mensuales'!R37</f>
        <v>0</v>
      </c>
      <c r="F37" s="19">
        <f>'datos mensuales'!S37</f>
        <v>0</v>
      </c>
      <c r="G37" s="19">
        <f>'datos mensuales'!T37</f>
        <v>0</v>
      </c>
      <c r="H37" s="19">
        <f>'datos mensuales'!U37</f>
        <v>0</v>
      </c>
      <c r="I37" s="19">
        <f>'datos mensuales'!V37</f>
        <v>0</v>
      </c>
      <c r="J37" s="19">
        <f>'datos mensuales'!W37</f>
        <v>0</v>
      </c>
      <c r="K37" s="19">
        <f>'datos mensuales'!X37</f>
        <v>0</v>
      </c>
      <c r="L37" s="19">
        <f>'datos mensuales'!Y37</f>
        <v>0</v>
      </c>
      <c r="M37" s="19">
        <f>'datos mensuales'!Z37</f>
        <v>0</v>
      </c>
    </row>
    <row r="38" spans="1:13" hidden="1" outlineLevel="1">
      <c r="A38" s="5" t="str">
        <f>'datos mensuales'!F38</f>
        <v>Pago Proveedores PRONASER</v>
      </c>
      <c r="B38" s="19">
        <f>'datos mensuales'!O38</f>
        <v>0</v>
      </c>
      <c r="C38" s="19">
        <f>'datos mensuales'!P38</f>
        <v>0</v>
      </c>
      <c r="D38" s="19">
        <f>'datos mensuales'!Q38</f>
        <v>0</v>
      </c>
      <c r="E38" s="19">
        <f>'datos mensuales'!R38</f>
        <v>0</v>
      </c>
      <c r="F38" s="19">
        <f>'datos mensuales'!S38</f>
        <v>0</v>
      </c>
      <c r="G38" s="19">
        <f>'datos mensuales'!T38</f>
        <v>0</v>
      </c>
      <c r="H38" s="19">
        <f>'datos mensuales'!U38</f>
        <v>0</v>
      </c>
      <c r="I38" s="19">
        <f>'datos mensuales'!V38</f>
        <v>0</v>
      </c>
      <c r="J38" s="19">
        <f>'datos mensuales'!W38</f>
        <v>0</v>
      </c>
      <c r="K38" s="19">
        <f>'datos mensuales'!X38</f>
        <v>0</v>
      </c>
      <c r="L38" s="19">
        <f>'datos mensuales'!Y38</f>
        <v>0</v>
      </c>
      <c r="M38" s="19">
        <f>'datos mensuales'!Z38</f>
        <v>0</v>
      </c>
    </row>
    <row r="39" spans="1:13" hidden="1" outlineLevel="1">
      <c r="A39" s="5" t="str">
        <f>'datos mensuales'!F39</f>
        <v>Importaciones Pronaser</v>
      </c>
      <c r="B39" s="19">
        <f>'datos mensuales'!O39</f>
        <v>0</v>
      </c>
      <c r="C39" s="19">
        <f>'datos mensuales'!P39</f>
        <v>0</v>
      </c>
      <c r="D39" s="19">
        <f>'datos mensuales'!Q39</f>
        <v>0</v>
      </c>
      <c r="E39" s="19">
        <f>'datos mensuales'!R39</f>
        <v>0</v>
      </c>
      <c r="F39" s="19">
        <f>'datos mensuales'!S39</f>
        <v>0</v>
      </c>
      <c r="G39" s="19">
        <f>'datos mensuales'!T39</f>
        <v>0</v>
      </c>
      <c r="H39" s="19">
        <f>'datos mensuales'!U39</f>
        <v>0</v>
      </c>
      <c r="I39" s="19">
        <f>'datos mensuales'!V39</f>
        <v>0</v>
      </c>
      <c r="J39" s="19">
        <f>'datos mensuales'!W39</f>
        <v>0</v>
      </c>
      <c r="K39" s="19">
        <f>'datos mensuales'!X39</f>
        <v>0</v>
      </c>
      <c r="L39" s="19">
        <f>'datos mensuales'!Y39</f>
        <v>0</v>
      </c>
      <c r="M39" s="19">
        <f>'datos mensuales'!Z39</f>
        <v>0</v>
      </c>
    </row>
    <row r="40" spans="1:13" hidden="1" outlineLevel="1">
      <c r="A40" s="5" t="str">
        <f>'datos mensuales'!F40</f>
        <v>Pago Proveedores Produastro</v>
      </c>
      <c r="B40" s="19">
        <f>'datos mensuales'!O40</f>
        <v>0</v>
      </c>
      <c r="C40" s="19">
        <f>'datos mensuales'!P40</f>
        <v>0</v>
      </c>
      <c r="D40" s="19">
        <f>'datos mensuales'!Q40</f>
        <v>0</v>
      </c>
      <c r="E40" s="19">
        <f>'datos mensuales'!R40</f>
        <v>0</v>
      </c>
      <c r="F40" s="19">
        <f>'datos mensuales'!S40</f>
        <v>0</v>
      </c>
      <c r="G40" s="19">
        <f>'datos mensuales'!T40</f>
        <v>0</v>
      </c>
      <c r="H40" s="19">
        <f>'datos mensuales'!U40</f>
        <v>0</v>
      </c>
      <c r="I40" s="19">
        <f>'datos mensuales'!V40</f>
        <v>0</v>
      </c>
      <c r="J40" s="19">
        <f>'datos mensuales'!W40</f>
        <v>0</v>
      </c>
      <c r="K40" s="19">
        <f>'datos mensuales'!X40</f>
        <v>0</v>
      </c>
      <c r="L40" s="19">
        <f>'datos mensuales'!Y40</f>
        <v>0</v>
      </c>
      <c r="M40" s="19">
        <f>'datos mensuales'!Z40</f>
        <v>0</v>
      </c>
    </row>
    <row r="41" spans="1:13" hidden="1" outlineLevel="1">
      <c r="A41" s="5" t="str">
        <f>'datos mensuales'!F41</f>
        <v>Importaciones PRODUASTRO</v>
      </c>
      <c r="B41" s="19">
        <f>'datos mensuales'!O41</f>
        <v>0</v>
      </c>
      <c r="C41" s="19">
        <f>'datos mensuales'!P41</f>
        <v>0</v>
      </c>
      <c r="D41" s="19">
        <f>'datos mensuales'!Q41</f>
        <v>0</v>
      </c>
      <c r="E41" s="19">
        <f>'datos mensuales'!R41</f>
        <v>0</v>
      </c>
      <c r="F41" s="19">
        <f>'datos mensuales'!S41</f>
        <v>0</v>
      </c>
      <c r="G41" s="19">
        <f>'datos mensuales'!T41</f>
        <v>0</v>
      </c>
      <c r="H41" s="19">
        <f>'datos mensuales'!U41</f>
        <v>0</v>
      </c>
      <c r="I41" s="19">
        <f>'datos mensuales'!V41</f>
        <v>0</v>
      </c>
      <c r="J41" s="19">
        <f>'datos mensuales'!W41</f>
        <v>0</v>
      </c>
      <c r="K41" s="19">
        <f>'datos mensuales'!X41</f>
        <v>0</v>
      </c>
      <c r="L41" s="19">
        <f>'datos mensuales'!Y41</f>
        <v>0</v>
      </c>
      <c r="M41" s="19">
        <f>'datos mensuales'!Z41</f>
        <v>0</v>
      </c>
    </row>
    <row r="42" spans="1:13" hidden="1" outlineLevel="1">
      <c r="A42" s="5" t="str">
        <f>'datos mensuales'!F42</f>
        <v>Cheques Pagados</v>
      </c>
      <c r="B42" s="19">
        <f>'datos mensuales'!O42</f>
        <v>-428202.56</v>
      </c>
      <c r="C42" s="19">
        <f>'datos mensuales'!P42</f>
        <v>0</v>
      </c>
      <c r="D42" s="19">
        <f>'datos mensuales'!Q42</f>
        <v>0</v>
      </c>
      <c r="E42" s="19">
        <f>'datos mensuales'!R42</f>
        <v>0</v>
      </c>
      <c r="F42" s="19">
        <f>'datos mensuales'!S42</f>
        <v>0</v>
      </c>
      <c r="G42" s="19">
        <f>'datos mensuales'!T42</f>
        <v>0</v>
      </c>
      <c r="H42" s="19">
        <f>'datos mensuales'!U42</f>
        <v>0</v>
      </c>
      <c r="I42" s="19">
        <f>'datos mensuales'!V42</f>
        <v>0</v>
      </c>
      <c r="J42" s="19">
        <f>'datos mensuales'!W42</f>
        <v>0</v>
      </c>
      <c r="K42" s="19">
        <f>'datos mensuales'!X42</f>
        <v>0</v>
      </c>
      <c r="L42" s="19">
        <f>'datos mensuales'!Y42</f>
        <v>0</v>
      </c>
      <c r="M42" s="19">
        <f>'datos mensuales'!Z42</f>
        <v>0</v>
      </c>
    </row>
    <row r="43" spans="1:13" hidden="1" outlineLevel="1">
      <c r="A43" s="5" t="str">
        <f>'datos mensuales'!F43</f>
        <v>Nomina</v>
      </c>
      <c r="B43" s="19">
        <f>'datos mensuales'!O43</f>
        <v>-6270971.8300000001</v>
      </c>
      <c r="C43" s="19">
        <f>'datos mensuales'!P43</f>
        <v>-6943272.8700000001</v>
      </c>
      <c r="D43" s="19">
        <f>'datos mensuales'!Q43</f>
        <v>-7129118.6699999999</v>
      </c>
      <c r="E43" s="19">
        <f>'datos mensuales'!R43</f>
        <v>-2253144.41</v>
      </c>
      <c r="F43" s="19">
        <f>'datos mensuales'!S43</f>
        <v>-10476348.51</v>
      </c>
      <c r="G43" s="19">
        <f>'datos mensuales'!T43</f>
        <v>-6302369.46</v>
      </c>
      <c r="H43" s="19">
        <f>'datos mensuales'!U43</f>
        <v>-6303831.8599999994</v>
      </c>
      <c r="I43" s="19">
        <f>'datos mensuales'!V43</f>
        <v>-8292465.8700000001</v>
      </c>
      <c r="J43" s="19">
        <f>'datos mensuales'!W43</f>
        <v>-2201095.4900000002</v>
      </c>
      <c r="K43" s="19">
        <f>'datos mensuales'!X43</f>
        <v>-10371458.23</v>
      </c>
      <c r="L43" s="19">
        <f>'datos mensuales'!Y43</f>
        <v>-6332541.0600000005</v>
      </c>
      <c r="M43" s="19">
        <f>'datos mensuales'!Z43</f>
        <v>-13809349.77</v>
      </c>
    </row>
    <row r="44" spans="1:13" hidden="1" outlineLevel="1">
      <c r="A44" s="5" t="str">
        <f>'datos mensuales'!F44</f>
        <v>Pagos Ejecutados</v>
      </c>
      <c r="B44" s="19">
        <f>'datos mensuales'!O44</f>
        <v>-257083.6</v>
      </c>
      <c r="C44" s="19">
        <f>'datos mensuales'!P44</f>
        <v>0</v>
      </c>
      <c r="D44" s="19">
        <f>'datos mensuales'!Q44</f>
        <v>0</v>
      </c>
      <c r="E44" s="19">
        <f>'datos mensuales'!R44</f>
        <v>0</v>
      </c>
      <c r="F44" s="19">
        <f>'datos mensuales'!S44</f>
        <v>0</v>
      </c>
      <c r="G44" s="19">
        <f>'datos mensuales'!T44</f>
        <v>0</v>
      </c>
      <c r="H44" s="19">
        <f>'datos mensuales'!U44</f>
        <v>0</v>
      </c>
      <c r="I44" s="19">
        <f>'datos mensuales'!V44</f>
        <v>0</v>
      </c>
      <c r="J44" s="19">
        <f>'datos mensuales'!W44</f>
        <v>0</v>
      </c>
      <c r="K44" s="19">
        <f>'datos mensuales'!X44</f>
        <v>0</v>
      </c>
      <c r="L44" s="19">
        <f>'datos mensuales'!Y44</f>
        <v>0</v>
      </c>
      <c r="M44" s="19">
        <f>'datos mensuales'!Z44</f>
        <v>0</v>
      </c>
    </row>
    <row r="45" spans="1:13" hidden="1" outlineLevel="1">
      <c r="A45" s="5" t="str">
        <f>'datos mensuales'!F45</f>
        <v>Participacion Empleados</v>
      </c>
      <c r="B45" s="19">
        <f>'datos mensuales'!O45</f>
        <v>0</v>
      </c>
      <c r="C45" s="19">
        <f>'datos mensuales'!P45</f>
        <v>0</v>
      </c>
      <c r="D45" s="19">
        <f>'datos mensuales'!Q45</f>
        <v>0</v>
      </c>
      <c r="E45" s="19">
        <f>'datos mensuales'!R45</f>
        <v>-10959000</v>
      </c>
      <c r="F45" s="19">
        <f>'datos mensuales'!S45</f>
        <v>0</v>
      </c>
      <c r="G45" s="19">
        <f>'datos mensuales'!T45</f>
        <v>0</v>
      </c>
      <c r="H45" s="19">
        <f>'datos mensuales'!U45</f>
        <v>0</v>
      </c>
      <c r="I45" s="19">
        <f>'datos mensuales'!V45</f>
        <v>0</v>
      </c>
      <c r="J45" s="19">
        <f>'datos mensuales'!W45</f>
        <v>0</v>
      </c>
      <c r="K45" s="19">
        <f>'datos mensuales'!X45</f>
        <v>0</v>
      </c>
      <c r="L45" s="19">
        <f>'datos mensuales'!Y45</f>
        <v>0</v>
      </c>
      <c r="M45" s="19">
        <f>'datos mensuales'!Z45</f>
        <v>0</v>
      </c>
    </row>
    <row r="46" spans="1:13" hidden="1" outlineLevel="1">
      <c r="A46" s="5" t="str">
        <f>'datos mensuales'!F46</f>
        <v>Servicios Basicos</v>
      </c>
      <c r="B46" s="19">
        <f>'datos mensuales'!O46</f>
        <v>-755986.23</v>
      </c>
      <c r="C46" s="19">
        <f>'datos mensuales'!P46</f>
        <v>-1105382.47</v>
      </c>
      <c r="D46" s="19">
        <f>'datos mensuales'!Q46</f>
        <v>-1215494.69</v>
      </c>
      <c r="E46" s="19">
        <f>'datos mensuales'!R46</f>
        <v>-1210094.8299999998</v>
      </c>
      <c r="F46" s="19">
        <f>'datos mensuales'!S46</f>
        <v>-1257636.8600000001</v>
      </c>
      <c r="G46" s="19">
        <f>'datos mensuales'!T46</f>
        <v>-1187669.21</v>
      </c>
      <c r="H46" s="19">
        <f>'datos mensuales'!U46</f>
        <v>-1315970.2999999998</v>
      </c>
      <c r="I46" s="19">
        <f>'datos mensuales'!V46</f>
        <v>-1152410.21</v>
      </c>
      <c r="J46" s="19">
        <f>'datos mensuales'!W46</f>
        <v>-1213397.9900000002</v>
      </c>
      <c r="K46" s="19">
        <f>'datos mensuales'!X46</f>
        <v>-1352743.7599999998</v>
      </c>
      <c r="L46" s="19">
        <f>'datos mensuales'!Y46</f>
        <v>-1153152.97</v>
      </c>
      <c r="M46" s="19">
        <f>'datos mensuales'!Z46</f>
        <v>-1181520.4800000002</v>
      </c>
    </row>
    <row r="47" spans="1:13" hidden="1" outlineLevel="1">
      <c r="A47" s="5" t="str">
        <f>'datos mensuales'!F47</f>
        <v>Impuestos</v>
      </c>
      <c r="B47" s="19">
        <f>'datos mensuales'!O47</f>
        <v>-3318273.46</v>
      </c>
      <c r="C47" s="19">
        <f>'datos mensuales'!P47</f>
        <v>-2605666.87</v>
      </c>
      <c r="D47" s="19">
        <f>'datos mensuales'!Q47</f>
        <v>-2474971.7400000002</v>
      </c>
      <c r="E47" s="19">
        <f>'datos mensuales'!R47</f>
        <v>-5589068.2999999998</v>
      </c>
      <c r="F47" s="19">
        <f>'datos mensuales'!S47</f>
        <v>-2869380.97</v>
      </c>
      <c r="G47" s="19">
        <f>'datos mensuales'!T47</f>
        <v>-2487864.46</v>
      </c>
      <c r="H47" s="19">
        <f>'datos mensuales'!U47</f>
        <v>-2505426.42</v>
      </c>
      <c r="I47" s="19">
        <f>'datos mensuales'!V47</f>
        <v>-2493070.92</v>
      </c>
      <c r="J47" s="19">
        <f>'datos mensuales'!W47</f>
        <v>-2815939.95</v>
      </c>
      <c r="K47" s="19">
        <f>'datos mensuales'!X47</f>
        <v>-2492184.5</v>
      </c>
      <c r="L47" s="19">
        <f>'datos mensuales'!Y47</f>
        <v>-2498449.6</v>
      </c>
      <c r="M47" s="19">
        <f>'datos mensuales'!Z47</f>
        <v>-2514747.71</v>
      </c>
    </row>
    <row r="48" spans="1:13" hidden="1" outlineLevel="1">
      <c r="A48" s="5" t="str">
        <f>'datos mensuales'!F48</f>
        <v>Renta</v>
      </c>
      <c r="B48" s="19">
        <f>'datos mensuales'!O48</f>
        <v>0</v>
      </c>
      <c r="C48" s="19">
        <f>'datos mensuales'!P48</f>
        <v>0</v>
      </c>
      <c r="D48" s="19">
        <f>'datos mensuales'!Q48</f>
        <v>0</v>
      </c>
      <c r="E48" s="19">
        <f>'datos mensuales'!R48</f>
        <v>0</v>
      </c>
      <c r="F48" s="19">
        <f>'datos mensuales'!S48</f>
        <v>0</v>
      </c>
      <c r="G48" s="19">
        <f>'datos mensuales'!T48</f>
        <v>0</v>
      </c>
      <c r="H48" s="19">
        <f>'datos mensuales'!U48</f>
        <v>0</v>
      </c>
      <c r="I48" s="19">
        <f>'datos mensuales'!V48</f>
        <v>0</v>
      </c>
      <c r="J48" s="19">
        <f>'datos mensuales'!W48</f>
        <v>0</v>
      </c>
      <c r="K48" s="19">
        <f>'datos mensuales'!X48</f>
        <v>0</v>
      </c>
      <c r="L48" s="19">
        <f>'datos mensuales'!Y48</f>
        <v>0</v>
      </c>
      <c r="M48" s="19">
        <f>'datos mensuales'!Z48</f>
        <v>0</v>
      </c>
    </row>
    <row r="49" spans="1:13" hidden="1" outlineLevel="1">
      <c r="A49" s="5" t="str">
        <f>'datos mensuales'!F49</f>
        <v>IVA</v>
      </c>
      <c r="B49" s="19">
        <f>'datos mensuales'!O49</f>
        <v>-2392546</v>
      </c>
      <c r="C49" s="19">
        <f>'datos mensuales'!P49</f>
        <v>-2187689.96</v>
      </c>
      <c r="D49" s="19">
        <f>'datos mensuales'!Q49</f>
        <v>-2858200.4</v>
      </c>
      <c r="E49" s="19">
        <f>'datos mensuales'!R49</f>
        <v>-7465671.54</v>
      </c>
      <c r="F49" s="19">
        <f>'datos mensuales'!S49</f>
        <v>-2400717.56</v>
      </c>
      <c r="G49" s="19">
        <f>'datos mensuales'!T49</f>
        <v>-2653683.1</v>
      </c>
      <c r="H49" s="19">
        <f>'datos mensuales'!U49</f>
        <v>-2840421.23</v>
      </c>
      <c r="I49" s="19">
        <f>'datos mensuales'!V49</f>
        <v>-2635202.23</v>
      </c>
      <c r="J49" s="19">
        <f>'datos mensuales'!W49</f>
        <v>-2686706.72</v>
      </c>
      <c r="K49" s="19">
        <f>'datos mensuales'!X49</f>
        <v>-2318451.08</v>
      </c>
      <c r="L49" s="19">
        <f>'datos mensuales'!Y49</f>
        <v>-2598867.6</v>
      </c>
      <c r="M49" s="19">
        <f>'datos mensuales'!Z49</f>
        <v>-2728359.6</v>
      </c>
    </row>
    <row r="50" spans="1:13" hidden="1" outlineLevel="1">
      <c r="A50" s="5" t="str">
        <f>'datos mensuales'!F50</f>
        <v>Otros Impuestos</v>
      </c>
      <c r="B50" s="19">
        <f>'datos mensuales'!O50</f>
        <v>0</v>
      </c>
      <c r="C50" s="19">
        <f>'datos mensuales'!P50</f>
        <v>0</v>
      </c>
      <c r="D50" s="19">
        <f>'datos mensuales'!Q50</f>
        <v>0</v>
      </c>
      <c r="E50" s="19">
        <f>'datos mensuales'!R50</f>
        <v>0</v>
      </c>
      <c r="F50" s="19">
        <f>'datos mensuales'!S50</f>
        <v>0</v>
      </c>
      <c r="G50" s="19">
        <f>'datos mensuales'!T50</f>
        <v>0</v>
      </c>
      <c r="H50" s="19">
        <f>'datos mensuales'!U50</f>
        <v>0</v>
      </c>
      <c r="I50" s="19">
        <f>'datos mensuales'!V50</f>
        <v>0</v>
      </c>
      <c r="J50" s="19">
        <f>'datos mensuales'!W50</f>
        <v>0</v>
      </c>
      <c r="K50" s="19">
        <f>'datos mensuales'!X50</f>
        <v>0</v>
      </c>
      <c r="L50" s="19">
        <f>'datos mensuales'!Y50</f>
        <v>0</v>
      </c>
      <c r="M50" s="19">
        <f>'datos mensuales'!Z50</f>
        <v>0</v>
      </c>
    </row>
    <row r="51" spans="1:13" hidden="1" outlineLevel="1">
      <c r="A51" s="5" t="str">
        <f>'datos mensuales'!F51</f>
        <v>Gastos y Comisiones Bancarias</v>
      </c>
      <c r="B51" s="19">
        <f>'datos mensuales'!O51</f>
        <v>0</v>
      </c>
      <c r="C51" s="19">
        <f>'datos mensuales'!P51</f>
        <v>0</v>
      </c>
      <c r="D51" s="19">
        <f>'datos mensuales'!Q51</f>
        <v>0</v>
      </c>
      <c r="E51" s="19">
        <f>'datos mensuales'!R51</f>
        <v>0</v>
      </c>
      <c r="F51" s="19">
        <f>'datos mensuales'!S51</f>
        <v>0</v>
      </c>
      <c r="G51" s="19">
        <f>'datos mensuales'!T51</f>
        <v>0</v>
      </c>
      <c r="H51" s="19">
        <f>'datos mensuales'!U51</f>
        <v>0</v>
      </c>
      <c r="I51" s="19">
        <f>'datos mensuales'!V51</f>
        <v>0</v>
      </c>
      <c r="J51" s="19">
        <f>'datos mensuales'!W51</f>
        <v>0</v>
      </c>
      <c r="K51" s="19">
        <f>'datos mensuales'!X51</f>
        <v>0</v>
      </c>
      <c r="L51" s="19">
        <f>'datos mensuales'!Y51</f>
        <v>0</v>
      </c>
      <c r="M51" s="19">
        <f>'datos mensuales'!Z51</f>
        <v>0</v>
      </c>
    </row>
    <row r="52" spans="1:13" hidden="1" outlineLevel="1">
      <c r="A52" s="5" t="str">
        <f>'datos mensuales'!F52</f>
        <v>Interes por Sobregiro</v>
      </c>
      <c r="B52" s="19">
        <f>'datos mensuales'!O52</f>
        <v>0</v>
      </c>
      <c r="C52" s="19">
        <f>'datos mensuales'!P52</f>
        <v>0</v>
      </c>
      <c r="D52" s="19">
        <f>'datos mensuales'!Q52</f>
        <v>0</v>
      </c>
      <c r="E52" s="19">
        <f>'datos mensuales'!R52</f>
        <v>0</v>
      </c>
      <c r="F52" s="19">
        <f>'datos mensuales'!S52</f>
        <v>0</v>
      </c>
      <c r="G52" s="19">
        <f>'datos mensuales'!T52</f>
        <v>0</v>
      </c>
      <c r="H52" s="19">
        <f>'datos mensuales'!U52</f>
        <v>0</v>
      </c>
      <c r="I52" s="19">
        <f>'datos mensuales'!V52</f>
        <v>0</v>
      </c>
      <c r="J52" s="19">
        <f>'datos mensuales'!W52</f>
        <v>0</v>
      </c>
      <c r="K52" s="19">
        <f>'datos mensuales'!X52</f>
        <v>0</v>
      </c>
      <c r="L52" s="19">
        <f>'datos mensuales'!Y52</f>
        <v>0</v>
      </c>
      <c r="M52" s="19">
        <f>'datos mensuales'!Z52</f>
        <v>0</v>
      </c>
    </row>
    <row r="53" spans="1:13" hidden="1" outlineLevel="1">
      <c r="A53" s="5" t="str">
        <f>'datos mensuales'!F53</f>
        <v>Otros  Egresos</v>
      </c>
      <c r="B53" s="19">
        <f>'datos mensuales'!O53</f>
        <v>0</v>
      </c>
      <c r="C53" s="19">
        <f>'datos mensuales'!P53</f>
        <v>0</v>
      </c>
      <c r="D53" s="19">
        <f>'datos mensuales'!Q53</f>
        <v>0</v>
      </c>
      <c r="E53" s="19">
        <f>'datos mensuales'!R53</f>
        <v>0</v>
      </c>
      <c r="F53" s="19">
        <f>'datos mensuales'!S53</f>
        <v>0</v>
      </c>
      <c r="G53" s="19">
        <f>'datos mensuales'!T53</f>
        <v>0</v>
      </c>
      <c r="H53" s="19">
        <f>'datos mensuales'!U53</f>
        <v>0</v>
      </c>
      <c r="I53" s="19">
        <f>'datos mensuales'!V53</f>
        <v>0</v>
      </c>
      <c r="J53" s="19">
        <f>'datos mensuales'!W53</f>
        <v>0</v>
      </c>
      <c r="K53" s="19">
        <f>'datos mensuales'!X53</f>
        <v>0</v>
      </c>
      <c r="L53" s="19">
        <f>'datos mensuales'!Y53</f>
        <v>0</v>
      </c>
      <c r="M53" s="19">
        <f>'datos mensuales'!Z53</f>
        <v>0</v>
      </c>
    </row>
    <row r="54" spans="1:13" hidden="1" outlineLevel="1">
      <c r="A54" s="5" t="str">
        <f>'datos mensuales'!F54</f>
        <v>CHEQUE DEVUELTOS</v>
      </c>
      <c r="B54" s="19">
        <f>'datos mensuales'!O54</f>
        <v>0</v>
      </c>
      <c r="C54" s="19">
        <f>'datos mensuales'!P54</f>
        <v>0</v>
      </c>
      <c r="D54" s="19">
        <f>'datos mensuales'!Q54</f>
        <v>0</v>
      </c>
      <c r="E54" s="19">
        <f>'datos mensuales'!R54</f>
        <v>0</v>
      </c>
      <c r="F54" s="19">
        <f>'datos mensuales'!S54</f>
        <v>0</v>
      </c>
      <c r="G54" s="19">
        <f>'datos mensuales'!T54</f>
        <v>0</v>
      </c>
      <c r="H54" s="19">
        <f>'datos mensuales'!U54</f>
        <v>0</v>
      </c>
      <c r="I54" s="19">
        <f>'datos mensuales'!V54</f>
        <v>0</v>
      </c>
      <c r="J54" s="19">
        <f>'datos mensuales'!W54</f>
        <v>0</v>
      </c>
      <c r="K54" s="19">
        <f>'datos mensuales'!X54</f>
        <v>0</v>
      </c>
      <c r="L54" s="19">
        <f>'datos mensuales'!Y54</f>
        <v>0</v>
      </c>
      <c r="M54" s="19">
        <f>'datos mensuales'!Z54</f>
        <v>0</v>
      </c>
    </row>
    <row r="55" spans="1:13" hidden="1" outlineLevel="1">
      <c r="A55" s="5" t="str">
        <f>'datos mensuales'!F55</f>
        <v>COMISION BANCARIA</v>
      </c>
      <c r="B55" s="19">
        <f>'datos mensuales'!O55</f>
        <v>0</v>
      </c>
      <c r="C55" s="19">
        <f>'datos mensuales'!P55</f>
        <v>0</v>
      </c>
      <c r="D55" s="19">
        <f>'datos mensuales'!Q55</f>
        <v>0</v>
      </c>
      <c r="E55" s="19">
        <f>'datos mensuales'!R55</f>
        <v>0</v>
      </c>
      <c r="F55" s="19">
        <f>'datos mensuales'!S55</f>
        <v>0</v>
      </c>
      <c r="G55" s="19">
        <f>'datos mensuales'!T55</f>
        <v>0</v>
      </c>
      <c r="H55" s="19">
        <f>'datos mensuales'!U55</f>
        <v>0</v>
      </c>
      <c r="I55" s="19">
        <f>'datos mensuales'!V55</f>
        <v>0</v>
      </c>
      <c r="J55" s="19">
        <f>'datos mensuales'!W55</f>
        <v>0</v>
      </c>
      <c r="K55" s="19">
        <f>'datos mensuales'!X55</f>
        <v>0</v>
      </c>
      <c r="L55" s="19">
        <f>'datos mensuales'!Y55</f>
        <v>0</v>
      </c>
      <c r="M55" s="19">
        <f>'datos mensuales'!Z55</f>
        <v>0</v>
      </c>
    </row>
    <row r="56" spans="1:13" hidden="1" outlineLevel="1">
      <c r="A56" s="5" t="str">
        <f>'datos mensuales'!F56</f>
        <v>SERVICIOS BANCARIOS CASH</v>
      </c>
      <c r="B56" s="19">
        <f>'datos mensuales'!O56</f>
        <v>0</v>
      </c>
      <c r="C56" s="19">
        <f>'datos mensuales'!P56</f>
        <v>0</v>
      </c>
      <c r="D56" s="19">
        <f>'datos mensuales'!Q56</f>
        <v>0</v>
      </c>
      <c r="E56" s="19">
        <f>'datos mensuales'!R56</f>
        <v>0</v>
      </c>
      <c r="F56" s="19">
        <f>'datos mensuales'!S56</f>
        <v>0</v>
      </c>
      <c r="G56" s="19">
        <f>'datos mensuales'!T56</f>
        <v>0</v>
      </c>
      <c r="H56" s="19">
        <f>'datos mensuales'!U56</f>
        <v>0</v>
      </c>
      <c r="I56" s="19">
        <f>'datos mensuales'!V56</f>
        <v>0</v>
      </c>
      <c r="J56" s="19">
        <f>'datos mensuales'!W56</f>
        <v>0</v>
      </c>
      <c r="K56" s="19">
        <f>'datos mensuales'!X56</f>
        <v>0</v>
      </c>
      <c r="L56" s="19">
        <f>'datos mensuales'!Y56</f>
        <v>0</v>
      </c>
      <c r="M56" s="19">
        <f>'datos mensuales'!Z56</f>
        <v>0</v>
      </c>
    </row>
    <row r="57" spans="1:13" hidden="1" outlineLevel="1">
      <c r="A57" s="5" t="str">
        <f>'datos mensuales'!F57</f>
        <v>Impuesto Rendimiento Financiero</v>
      </c>
      <c r="B57" s="19">
        <f>'datos mensuales'!O57</f>
        <v>0</v>
      </c>
      <c r="C57" s="19">
        <f>'datos mensuales'!P57</f>
        <v>0</v>
      </c>
      <c r="D57" s="19">
        <f>'datos mensuales'!Q57</f>
        <v>0</v>
      </c>
      <c r="E57" s="19">
        <f>'datos mensuales'!R57</f>
        <v>0</v>
      </c>
      <c r="F57" s="19">
        <f>'datos mensuales'!S57</f>
        <v>0</v>
      </c>
      <c r="G57" s="19">
        <f>'datos mensuales'!T57</f>
        <v>0</v>
      </c>
      <c r="H57" s="19">
        <f>'datos mensuales'!U57</f>
        <v>0</v>
      </c>
      <c r="I57" s="19">
        <f>'datos mensuales'!V57</f>
        <v>0</v>
      </c>
      <c r="J57" s="19">
        <f>'datos mensuales'!W57</f>
        <v>0</v>
      </c>
      <c r="K57" s="19">
        <f>'datos mensuales'!X57</f>
        <v>0</v>
      </c>
      <c r="L57" s="19">
        <f>'datos mensuales'!Y57</f>
        <v>0</v>
      </c>
      <c r="M57" s="19">
        <f>'datos mensuales'!Z57</f>
        <v>0</v>
      </c>
    </row>
    <row r="58" spans="1:13" hidden="1" outlineLevel="1">
      <c r="A58" s="5" t="str">
        <f>'datos mensuales'!F58</f>
        <v>GASTOS BANCARIOS</v>
      </c>
      <c r="B58" s="19">
        <f>'datos mensuales'!O58</f>
        <v>0</v>
      </c>
      <c r="C58" s="19">
        <f>'datos mensuales'!P58</f>
        <v>0</v>
      </c>
      <c r="D58" s="19">
        <f>'datos mensuales'!Q58</f>
        <v>0</v>
      </c>
      <c r="E58" s="19">
        <f>'datos mensuales'!R58</f>
        <v>0</v>
      </c>
      <c r="F58" s="19">
        <f>'datos mensuales'!S58</f>
        <v>0</v>
      </c>
      <c r="G58" s="19">
        <f>'datos mensuales'!T58</f>
        <v>0</v>
      </c>
      <c r="H58" s="19">
        <f>'datos mensuales'!U58</f>
        <v>0</v>
      </c>
      <c r="I58" s="19">
        <f>'datos mensuales'!V58</f>
        <v>0</v>
      </c>
      <c r="J58" s="19">
        <f>'datos mensuales'!W58</f>
        <v>0</v>
      </c>
      <c r="K58" s="19">
        <f>'datos mensuales'!X58</f>
        <v>0</v>
      </c>
      <c r="L58" s="19">
        <f>'datos mensuales'!Y58</f>
        <v>0</v>
      </c>
      <c r="M58" s="19">
        <f>'datos mensuales'!Z58</f>
        <v>0</v>
      </c>
    </row>
    <row r="59" spans="1:13" hidden="1" outlineLevel="1">
      <c r="A59" s="5" t="str">
        <f>'datos mensuales'!F59</f>
        <v>Mascotas</v>
      </c>
      <c r="B59" s="19">
        <f>'datos mensuales'!O59</f>
        <v>-721924.99</v>
      </c>
      <c r="C59" s="19">
        <f>'datos mensuales'!P59</f>
        <v>-184181.06</v>
      </c>
      <c r="D59" s="19">
        <f>'datos mensuales'!Q59</f>
        <v>-296765.36</v>
      </c>
      <c r="E59" s="19">
        <f>'datos mensuales'!R59</f>
        <v>-315935.2</v>
      </c>
      <c r="F59" s="19">
        <f>'datos mensuales'!S59</f>
        <v>-305102.67</v>
      </c>
      <c r="G59" s="19">
        <f>'datos mensuales'!T59</f>
        <v>-243473.56</v>
      </c>
      <c r="H59" s="19">
        <f>'datos mensuales'!U59</f>
        <v>-305174.94</v>
      </c>
      <c r="I59" s="19">
        <f>'datos mensuales'!V59</f>
        <v>-176007</v>
      </c>
      <c r="J59" s="19">
        <f>'datos mensuales'!W59</f>
        <v>-98631.12</v>
      </c>
      <c r="K59" s="19">
        <f>'datos mensuales'!X59</f>
        <v>-149072.78</v>
      </c>
      <c r="L59" s="19">
        <f>'datos mensuales'!Y59</f>
        <v>-78884.670000000013</v>
      </c>
      <c r="M59" s="19">
        <f>'datos mensuales'!Z59</f>
        <v>-46022.25</v>
      </c>
    </row>
    <row r="60" spans="1:13" s="47" customFormat="1" hidden="1" outlineLevel="1">
      <c r="A60" s="45" t="str">
        <f>'datos mensuales'!F60</f>
        <v>Cancela Interes Exterior</v>
      </c>
      <c r="B60" s="46">
        <f>'datos mensuales'!O60</f>
        <v>0</v>
      </c>
      <c r="C60" s="46">
        <f>'datos mensuales'!P60</f>
        <v>-50005.94</v>
      </c>
      <c r="D60" s="46">
        <f>'datos mensuales'!Q60</f>
        <v>-161475.59</v>
      </c>
      <c r="E60" s="46">
        <f>'datos mensuales'!R60</f>
        <v>0</v>
      </c>
      <c r="F60" s="46">
        <f>'datos mensuales'!S60</f>
        <v>-43637.17</v>
      </c>
      <c r="G60" s="46">
        <f>'datos mensuales'!T60</f>
        <v>-152929.17000000001</v>
      </c>
      <c r="H60" s="46">
        <f>'datos mensuales'!U60</f>
        <v>0</v>
      </c>
      <c r="I60" s="46">
        <f>'datos mensuales'!V60</f>
        <v>-40044.32</v>
      </c>
      <c r="J60" s="46">
        <f>'datos mensuales'!W60</f>
        <v>-129116.46</v>
      </c>
      <c r="K60" s="46">
        <f>'datos mensuales'!X60</f>
        <v>0</v>
      </c>
      <c r="L60" s="46">
        <f>'datos mensuales'!Y60</f>
        <v>-34233.129999999997</v>
      </c>
      <c r="M60" s="46">
        <f>'datos mensuales'!Z60</f>
        <v>-110184.47</v>
      </c>
    </row>
    <row r="61" spans="1:13" s="47" customFormat="1" hidden="1" outlineLevel="1">
      <c r="A61" s="45" t="str">
        <f>'datos mensuales'!F61</f>
        <v>Cancela Interes Local</v>
      </c>
      <c r="B61" s="46">
        <f>'datos mensuales'!O61</f>
        <v>-116975.99</v>
      </c>
      <c r="C61" s="46">
        <f>'datos mensuales'!P61</f>
        <v>0</v>
      </c>
      <c r="D61" s="46">
        <f>'datos mensuales'!Q61</f>
        <v>-79772.73</v>
      </c>
      <c r="E61" s="46">
        <f>'datos mensuales'!R61</f>
        <v>-444442</v>
      </c>
      <c r="F61" s="46">
        <f>'datos mensuales'!S61</f>
        <v>-632254.41</v>
      </c>
      <c r="G61" s="46">
        <f>'datos mensuales'!T61</f>
        <v>-304103.41000000003</v>
      </c>
      <c r="H61" s="46">
        <f>'datos mensuales'!U61</f>
        <v>-143791.47999999998</v>
      </c>
      <c r="I61" s="46">
        <f>'datos mensuales'!V61</f>
        <v>0</v>
      </c>
      <c r="J61" s="46">
        <f>'datos mensuales'!W61</f>
        <v>-70909.09</v>
      </c>
      <c r="K61" s="46">
        <f>'datos mensuales'!X61</f>
        <v>-704002.13</v>
      </c>
      <c r="L61" s="46">
        <f>'datos mensuales'!Y61</f>
        <v>-368719.8</v>
      </c>
      <c r="M61" s="46">
        <f>'datos mensuales'!Z61</f>
        <v>-126893.94</v>
      </c>
    </row>
    <row r="62" spans="1:13" hidden="1" outlineLevel="1">
      <c r="A62" s="5" t="str">
        <f>'datos mensuales'!F62</f>
        <v>Agricola</v>
      </c>
      <c r="B62" s="19">
        <f>'datos mensuales'!O62</f>
        <v>-650733.19000000006</v>
      </c>
      <c r="C62" s="19">
        <f>'datos mensuales'!P62</f>
        <v>-1644617.2800000003</v>
      </c>
      <c r="D62" s="19">
        <f>'datos mensuales'!Q62</f>
        <v>-1008727.32</v>
      </c>
      <c r="E62" s="19">
        <f>'datos mensuales'!R62</f>
        <v>-1425442.96</v>
      </c>
      <c r="F62" s="19">
        <f>'datos mensuales'!S62</f>
        <v>-1293102.46</v>
      </c>
      <c r="G62" s="19">
        <f>'datos mensuales'!T62</f>
        <v>-954488.24</v>
      </c>
      <c r="H62" s="19">
        <f>'datos mensuales'!U62</f>
        <v>-1738487.01</v>
      </c>
      <c r="I62" s="19">
        <f>'datos mensuales'!V62</f>
        <v>-1224231.29</v>
      </c>
      <c r="J62" s="19">
        <f>'datos mensuales'!W62</f>
        <v>-952919.12</v>
      </c>
      <c r="K62" s="19">
        <f>'datos mensuales'!X62</f>
        <v>-1679570.89</v>
      </c>
      <c r="L62" s="19">
        <f>'datos mensuales'!Y62</f>
        <v>-849176.17</v>
      </c>
      <c r="M62" s="19">
        <f>'datos mensuales'!Z62</f>
        <v>-1373018.2999999998</v>
      </c>
    </row>
    <row r="63" spans="1:13" hidden="1" outlineLevel="1">
      <c r="A63" s="5" t="str">
        <f>'datos mensuales'!F63</f>
        <v>BODEGA/ALMACEN CONSUMO ANIMAL</v>
      </c>
      <c r="B63" s="19">
        <f>'datos mensuales'!O63</f>
        <v>0</v>
      </c>
      <c r="C63" s="19">
        <f>'datos mensuales'!P63</f>
        <v>0</v>
      </c>
      <c r="D63" s="19">
        <f>'datos mensuales'!Q63</f>
        <v>0</v>
      </c>
      <c r="E63" s="19">
        <f>'datos mensuales'!R63</f>
        <v>0</v>
      </c>
      <c r="F63" s="19">
        <f>'datos mensuales'!S63</f>
        <v>0</v>
      </c>
      <c r="G63" s="19">
        <f>'datos mensuales'!T63</f>
        <v>0</v>
      </c>
      <c r="H63" s="19">
        <f>'datos mensuales'!U63</f>
        <v>0</v>
      </c>
      <c r="I63" s="19">
        <f>'datos mensuales'!V63</f>
        <v>0</v>
      </c>
      <c r="J63" s="19">
        <f>'datos mensuales'!W63</f>
        <v>0</v>
      </c>
      <c r="K63" s="19">
        <f>'datos mensuales'!X63</f>
        <v>0</v>
      </c>
      <c r="L63" s="19">
        <f>'datos mensuales'!Y63</f>
        <v>0</v>
      </c>
      <c r="M63" s="19">
        <f>'datos mensuales'!Z63</f>
        <v>0</v>
      </c>
    </row>
    <row r="64" spans="1:13" hidden="1" outlineLevel="1">
      <c r="A64" s="5" t="str">
        <f>'datos mensuales'!F64</f>
        <v>BODEGA/ALMACEN CONS.HUMANO</v>
      </c>
      <c r="B64" s="19">
        <f>'datos mensuales'!O64</f>
        <v>0</v>
      </c>
      <c r="C64" s="19">
        <f>'datos mensuales'!P64</f>
        <v>0</v>
      </c>
      <c r="D64" s="19">
        <f>'datos mensuales'!Q64</f>
        <v>0</v>
      </c>
      <c r="E64" s="19">
        <f>'datos mensuales'!R64</f>
        <v>0</v>
      </c>
      <c r="F64" s="19">
        <f>'datos mensuales'!S64</f>
        <v>0</v>
      </c>
      <c r="G64" s="19">
        <f>'datos mensuales'!T64</f>
        <v>0</v>
      </c>
      <c r="H64" s="19">
        <f>'datos mensuales'!U64</f>
        <v>0</v>
      </c>
      <c r="I64" s="19">
        <f>'datos mensuales'!V64</f>
        <v>0</v>
      </c>
      <c r="J64" s="19">
        <f>'datos mensuales'!W64</f>
        <v>0</v>
      </c>
      <c r="K64" s="19">
        <f>'datos mensuales'!X64</f>
        <v>0</v>
      </c>
      <c r="L64" s="19">
        <f>'datos mensuales'!Y64</f>
        <v>0</v>
      </c>
      <c r="M64" s="19">
        <f>'datos mensuales'!Z64</f>
        <v>0</v>
      </c>
    </row>
    <row r="65" spans="1:13" hidden="1" outlineLevel="1">
      <c r="A65" s="5" t="str">
        <f>'datos mensuales'!F65</f>
        <v>Arroz</v>
      </c>
      <c r="B65" s="19">
        <f>'datos mensuales'!O65</f>
        <v>-339711.01</v>
      </c>
      <c r="C65" s="19">
        <f>'datos mensuales'!P65</f>
        <v>-656878.32000000007</v>
      </c>
      <c r="D65" s="19">
        <f>'datos mensuales'!Q65</f>
        <v>-557333.88</v>
      </c>
      <c r="E65" s="19">
        <f>'datos mensuales'!R65</f>
        <v>-711600.92</v>
      </c>
      <c r="F65" s="19">
        <f>'datos mensuales'!S65</f>
        <v>-906000.30999999994</v>
      </c>
      <c r="G65" s="19">
        <f>'datos mensuales'!T65</f>
        <v>-621004.92000000004</v>
      </c>
      <c r="H65" s="19">
        <f>'datos mensuales'!U65</f>
        <v>-980923.56</v>
      </c>
      <c r="I65" s="19">
        <f>'datos mensuales'!V65</f>
        <v>-733033.46</v>
      </c>
      <c r="J65" s="19">
        <f>'datos mensuales'!W65</f>
        <v>-559128.56000000006</v>
      </c>
      <c r="K65" s="19">
        <f>'datos mensuales'!X65</f>
        <v>-889966.4</v>
      </c>
      <c r="L65" s="19">
        <f>'datos mensuales'!Y65</f>
        <v>-681840.33000000007</v>
      </c>
      <c r="M65" s="19">
        <f>'datos mensuales'!Z65</f>
        <v>-688179.45000000007</v>
      </c>
    </row>
    <row r="66" spans="1:13" hidden="1" outlineLevel="1">
      <c r="A66" s="5" t="str">
        <f>'datos mensuales'!F66</f>
        <v>AVES EN PIE</v>
      </c>
      <c r="B66" s="19">
        <f>'datos mensuales'!O66</f>
        <v>0</v>
      </c>
      <c r="C66" s="19">
        <f>'datos mensuales'!P66</f>
        <v>0</v>
      </c>
      <c r="D66" s="19">
        <f>'datos mensuales'!Q66</f>
        <v>0</v>
      </c>
      <c r="E66" s="19">
        <f>'datos mensuales'!R66</f>
        <v>0</v>
      </c>
      <c r="F66" s="19">
        <f>'datos mensuales'!S66</f>
        <v>0</v>
      </c>
      <c r="G66" s="19">
        <f>'datos mensuales'!T66</f>
        <v>0</v>
      </c>
      <c r="H66" s="19">
        <f>'datos mensuales'!U66</f>
        <v>0</v>
      </c>
      <c r="I66" s="19">
        <f>'datos mensuales'!V66</f>
        <v>0</v>
      </c>
      <c r="J66" s="19">
        <f>'datos mensuales'!W66</f>
        <v>0</v>
      </c>
      <c r="K66" s="19">
        <f>'datos mensuales'!X66</f>
        <v>0</v>
      </c>
      <c r="L66" s="19">
        <f>'datos mensuales'!Y66</f>
        <v>0</v>
      </c>
      <c r="M66" s="19">
        <f>'datos mensuales'!Z66</f>
        <v>0</v>
      </c>
    </row>
    <row r="67" spans="1:13" hidden="1" outlineLevel="1">
      <c r="A67" s="5" t="str">
        <f>'datos mensuales'!F67</f>
        <v>AVES DE POSTURA</v>
      </c>
      <c r="B67" s="19">
        <f>'datos mensuales'!O67</f>
        <v>-625911.09000000008</v>
      </c>
      <c r="C67" s="19">
        <f>'datos mensuales'!P67</f>
        <v>-1139659.73</v>
      </c>
      <c r="D67" s="19">
        <f>'datos mensuales'!Q67</f>
        <v>-1006239.68</v>
      </c>
      <c r="E67" s="19">
        <f>'datos mensuales'!R67</f>
        <v>-1239190.8799999999</v>
      </c>
      <c r="F67" s="19">
        <f>'datos mensuales'!S67</f>
        <v>-1539279.89</v>
      </c>
      <c r="G67" s="19">
        <f>'datos mensuales'!T67</f>
        <v>-942328.84</v>
      </c>
      <c r="H67" s="19">
        <f>'datos mensuales'!U67</f>
        <v>-1516911.69</v>
      </c>
      <c r="I67" s="19">
        <f>'datos mensuales'!V67</f>
        <v>-1195595.98</v>
      </c>
      <c r="J67" s="19">
        <f>'datos mensuales'!W67</f>
        <v>-992255.32</v>
      </c>
      <c r="K67" s="19">
        <f>'datos mensuales'!X67</f>
        <v>-1692382.5</v>
      </c>
      <c r="L67" s="19">
        <f>'datos mensuales'!Y67</f>
        <v>-1192940.6299999999</v>
      </c>
      <c r="M67" s="19">
        <f>'datos mensuales'!Z67</f>
        <v>-1088946.8500000001</v>
      </c>
    </row>
    <row r="68" spans="1:13" hidden="1" outlineLevel="1">
      <c r="A68" s="5" t="str">
        <f>'datos mensuales'!F68</f>
        <v>AVES PROCESADAS</v>
      </c>
      <c r="B68" s="19">
        <f>'datos mensuales'!O68</f>
        <v>-4285905.63</v>
      </c>
      <c r="C68" s="19">
        <f>'datos mensuales'!P68</f>
        <v>-7863304.25</v>
      </c>
      <c r="D68" s="19">
        <f>'datos mensuales'!Q68</f>
        <v>-6840901.4000000004</v>
      </c>
      <c r="E68" s="19">
        <f>'datos mensuales'!R68</f>
        <v>-3806230.2</v>
      </c>
      <c r="F68" s="19">
        <f>'datos mensuales'!S68</f>
        <v>-10740454.059999999</v>
      </c>
      <c r="G68" s="19">
        <f>'datos mensuales'!T68</f>
        <v>-6251559.7599999998</v>
      </c>
      <c r="H68" s="19">
        <f>'datos mensuales'!U68</f>
        <v>-11012402</v>
      </c>
      <c r="I68" s="19">
        <f>'datos mensuales'!V68</f>
        <v>-7925906.3399999999</v>
      </c>
      <c r="J68" s="19">
        <f>'datos mensuales'!W68</f>
        <v>-7130075.2800000003</v>
      </c>
      <c r="K68" s="19">
        <f>'datos mensuales'!X68</f>
        <v>-11185345.390000001</v>
      </c>
      <c r="L68" s="19">
        <f>'datos mensuales'!Y68</f>
        <v>-7692797.1899999995</v>
      </c>
      <c r="M68" s="19">
        <f>'datos mensuales'!Z68</f>
        <v>-6824993.7000000002</v>
      </c>
    </row>
    <row r="69" spans="1:13" hidden="1" outlineLevel="1">
      <c r="A69" s="5" t="str">
        <f>'datos mensuales'!F69</f>
        <v>AVES DE REPROD.</v>
      </c>
      <c r="B69" s="19">
        <f>'datos mensuales'!O69</f>
        <v>0</v>
      </c>
      <c r="C69" s="19">
        <f>'datos mensuales'!P69</f>
        <v>0</v>
      </c>
      <c r="D69" s="19">
        <f>'datos mensuales'!Q69</f>
        <v>0</v>
      </c>
      <c r="E69" s="19">
        <f>'datos mensuales'!R69</f>
        <v>0</v>
      </c>
      <c r="F69" s="19">
        <f>'datos mensuales'!S69</f>
        <v>0</v>
      </c>
      <c r="G69" s="19">
        <f>'datos mensuales'!T69</f>
        <v>0</v>
      </c>
      <c r="H69" s="19">
        <f>'datos mensuales'!U69</f>
        <v>0</v>
      </c>
      <c r="I69" s="19">
        <f>'datos mensuales'!V69</f>
        <v>0</v>
      </c>
      <c r="J69" s="19">
        <f>'datos mensuales'!W69</f>
        <v>0</v>
      </c>
      <c r="K69" s="19">
        <f>'datos mensuales'!X69</f>
        <v>0</v>
      </c>
      <c r="L69" s="19">
        <f>'datos mensuales'!Y69</f>
        <v>0</v>
      </c>
      <c r="M69" s="19">
        <f>'datos mensuales'!Z69</f>
        <v>0</v>
      </c>
    </row>
    <row r="70" spans="1:13" hidden="1" outlineLevel="1">
      <c r="A70" s="5" t="str">
        <f>'datos mensuales'!F70</f>
        <v>BODEGAS AGRICOLAS</v>
      </c>
      <c r="B70" s="19">
        <f>'datos mensuales'!O70</f>
        <v>0</v>
      </c>
      <c r="C70" s="19">
        <f>'datos mensuales'!P70</f>
        <v>0</v>
      </c>
      <c r="D70" s="19">
        <f>'datos mensuales'!Q70</f>
        <v>0</v>
      </c>
      <c r="E70" s="19">
        <f>'datos mensuales'!R70</f>
        <v>0</v>
      </c>
      <c r="F70" s="19">
        <f>'datos mensuales'!S70</f>
        <v>0</v>
      </c>
      <c r="G70" s="19">
        <f>'datos mensuales'!T70</f>
        <v>0</v>
      </c>
      <c r="H70" s="19">
        <f>'datos mensuales'!U70</f>
        <v>0</v>
      </c>
      <c r="I70" s="19">
        <f>'datos mensuales'!V70</f>
        <v>0</v>
      </c>
      <c r="J70" s="19">
        <f>'datos mensuales'!W70</f>
        <v>0</v>
      </c>
      <c r="K70" s="19">
        <f>'datos mensuales'!X70</f>
        <v>0</v>
      </c>
      <c r="L70" s="19">
        <f>'datos mensuales'!Y70</f>
        <v>0</v>
      </c>
      <c r="M70" s="19">
        <f>'datos mensuales'!Z70</f>
        <v>0</v>
      </c>
    </row>
    <row r="71" spans="1:13" hidden="1" outlineLevel="1">
      <c r="A71" s="5" t="str">
        <f>'datos mensuales'!F71</f>
        <v>CERDOS PRE-CRIA</v>
      </c>
      <c r="B71" s="19">
        <f>'datos mensuales'!O71</f>
        <v>0</v>
      </c>
      <c r="C71" s="19">
        <f>'datos mensuales'!P71</f>
        <v>0</v>
      </c>
      <c r="D71" s="19">
        <f>'datos mensuales'!Q71</f>
        <v>0</v>
      </c>
      <c r="E71" s="19">
        <f>'datos mensuales'!R71</f>
        <v>0</v>
      </c>
      <c r="F71" s="19">
        <f>'datos mensuales'!S71</f>
        <v>0</v>
      </c>
      <c r="G71" s="19">
        <f>'datos mensuales'!T71</f>
        <v>0</v>
      </c>
      <c r="H71" s="19">
        <f>'datos mensuales'!U71</f>
        <v>0</v>
      </c>
      <c r="I71" s="19">
        <f>'datos mensuales'!V71</f>
        <v>0</v>
      </c>
      <c r="J71" s="19">
        <f>'datos mensuales'!W71</f>
        <v>0</v>
      </c>
      <c r="K71" s="19">
        <f>'datos mensuales'!X71</f>
        <v>0</v>
      </c>
      <c r="L71" s="19">
        <f>'datos mensuales'!Y71</f>
        <v>0</v>
      </c>
      <c r="M71" s="19">
        <f>'datos mensuales'!Z71</f>
        <v>0</v>
      </c>
    </row>
    <row r="72" spans="1:13" hidden="1" outlineLevel="1">
      <c r="A72" s="5" t="str">
        <f>'datos mensuales'!F72</f>
        <v>CERDOS ENGORDE</v>
      </c>
      <c r="B72" s="19">
        <f>'datos mensuales'!O72</f>
        <v>0</v>
      </c>
      <c r="C72" s="19">
        <f>'datos mensuales'!P72</f>
        <v>0</v>
      </c>
      <c r="D72" s="19">
        <f>'datos mensuales'!Q72</f>
        <v>0</v>
      </c>
      <c r="E72" s="19">
        <f>'datos mensuales'!R72</f>
        <v>0</v>
      </c>
      <c r="F72" s="19">
        <f>'datos mensuales'!S72</f>
        <v>0</v>
      </c>
      <c r="G72" s="19">
        <f>'datos mensuales'!T72</f>
        <v>0</v>
      </c>
      <c r="H72" s="19">
        <f>'datos mensuales'!U72</f>
        <v>0</v>
      </c>
      <c r="I72" s="19">
        <f>'datos mensuales'!V72</f>
        <v>0</v>
      </c>
      <c r="J72" s="19">
        <f>'datos mensuales'!W72</f>
        <v>0</v>
      </c>
      <c r="K72" s="19">
        <f>'datos mensuales'!X72</f>
        <v>0</v>
      </c>
      <c r="L72" s="19">
        <f>'datos mensuales'!Y72</f>
        <v>0</v>
      </c>
      <c r="M72" s="19">
        <f>'datos mensuales'!Z72</f>
        <v>0</v>
      </c>
    </row>
    <row r="73" spans="1:13" s="11" customFormat="1" hidden="1" outlineLevel="1">
      <c r="A73" s="5" t="str">
        <f>'datos mensuales'!F73</f>
        <v>CERDOS PROCESADOS</v>
      </c>
      <c r="B73" s="19">
        <f>'datos mensuales'!O73</f>
        <v>-1278807.3500000001</v>
      </c>
      <c r="C73" s="19">
        <f>'datos mensuales'!P73</f>
        <v>-2475132.9799999995</v>
      </c>
      <c r="D73" s="19">
        <f>'datos mensuales'!Q73</f>
        <v>-2161228.52</v>
      </c>
      <c r="E73" s="19">
        <f>'datos mensuales'!R73</f>
        <v>-2746265.36</v>
      </c>
      <c r="F73" s="19">
        <f>'datos mensuales'!S73</f>
        <v>-3335643.36</v>
      </c>
      <c r="G73" s="19">
        <f>'datos mensuales'!T73</f>
        <v>-2143114.4</v>
      </c>
      <c r="H73" s="19">
        <f>'datos mensuales'!U73</f>
        <v>-3316657.2300000004</v>
      </c>
      <c r="I73" s="19">
        <f>'datos mensuales'!V73</f>
        <v>-2562349.0700000003</v>
      </c>
      <c r="J73" s="19">
        <f>'datos mensuales'!W73</f>
        <v>-2194779.92</v>
      </c>
      <c r="K73" s="19">
        <f>'datos mensuales'!X73</f>
        <v>-3496759.51</v>
      </c>
      <c r="L73" s="19">
        <f>'datos mensuales'!Y73</f>
        <v>-2394407.0300000003</v>
      </c>
      <c r="M73" s="19">
        <f>'datos mensuales'!Z73</f>
        <v>-2180073.1</v>
      </c>
    </row>
    <row r="74" spans="1:13" hidden="1" outlineLevel="1">
      <c r="A74" s="5" t="str">
        <f>'datos mensuales'!F74</f>
        <v>CERDOS DE REPROD.</v>
      </c>
      <c r="B74" s="19">
        <f>'datos mensuales'!O74</f>
        <v>0</v>
      </c>
      <c r="C74" s="19">
        <f>'datos mensuales'!P74</f>
        <v>0</v>
      </c>
      <c r="D74" s="19">
        <f>'datos mensuales'!Q74</f>
        <v>0</v>
      </c>
      <c r="E74" s="19">
        <f>'datos mensuales'!R74</f>
        <v>0</v>
      </c>
      <c r="F74" s="19">
        <f>'datos mensuales'!S74</f>
        <v>0</v>
      </c>
      <c r="G74" s="19">
        <f>'datos mensuales'!T74</f>
        <v>0</v>
      </c>
      <c r="H74" s="19">
        <f>'datos mensuales'!U74</f>
        <v>0</v>
      </c>
      <c r="I74" s="19">
        <f>'datos mensuales'!V74</f>
        <v>0</v>
      </c>
      <c r="J74" s="19">
        <f>'datos mensuales'!W74</f>
        <v>0</v>
      </c>
      <c r="K74" s="19">
        <f>'datos mensuales'!X74</f>
        <v>0</v>
      </c>
      <c r="L74" s="19">
        <f>'datos mensuales'!Y74</f>
        <v>0</v>
      </c>
      <c r="M74" s="19">
        <f>'datos mensuales'!Z74</f>
        <v>0</v>
      </c>
    </row>
    <row r="75" spans="1:13" s="10" customFormat="1" hidden="1" outlineLevel="1">
      <c r="A75" s="5" t="str">
        <f>'datos mensuales'!F75</f>
        <v>Conservas</v>
      </c>
      <c r="B75" s="19">
        <f>'datos mensuales'!O75</f>
        <v>-829701.64</v>
      </c>
      <c r="C75" s="19">
        <f>'datos mensuales'!P75</f>
        <v>-1215479.31</v>
      </c>
      <c r="D75" s="19">
        <f>'datos mensuales'!Q75</f>
        <v>-1016610.36</v>
      </c>
      <c r="E75" s="19">
        <f>'datos mensuales'!R75</f>
        <v>-1300514.8</v>
      </c>
      <c r="F75" s="19">
        <f>'datos mensuales'!S75</f>
        <v>-1579074.13</v>
      </c>
      <c r="G75" s="19">
        <f>'datos mensuales'!T75</f>
        <v>-959893.8</v>
      </c>
      <c r="H75" s="19">
        <f>'datos mensuales'!U75</f>
        <v>-1646421.05</v>
      </c>
      <c r="I75" s="19">
        <f>'datos mensuales'!V75</f>
        <v>-1230584.83</v>
      </c>
      <c r="J75" s="19">
        <f>'datos mensuales'!W75</f>
        <v>-1021562.08</v>
      </c>
      <c r="K75" s="19">
        <f>'datos mensuales'!X75</f>
        <v>-1740600.1800000002</v>
      </c>
      <c r="L75" s="19">
        <f>'datos mensuales'!Y75</f>
        <v>-1359842.33</v>
      </c>
      <c r="M75" s="19">
        <f>'datos mensuales'!Z75</f>
        <v>-1327626.55</v>
      </c>
    </row>
    <row r="76" spans="1:13" s="10" customFormat="1" hidden="1" outlineLevel="1">
      <c r="A76" s="5" t="str">
        <f>'datos mensuales'!F76</f>
        <v>ENACA</v>
      </c>
      <c r="B76" s="19">
        <f>'datos mensuales'!O76</f>
        <v>0</v>
      </c>
      <c r="C76" s="19">
        <f>'datos mensuales'!P76</f>
        <v>0</v>
      </c>
      <c r="D76" s="19">
        <f>'datos mensuales'!Q76</f>
        <v>0</v>
      </c>
      <c r="E76" s="19">
        <f>'datos mensuales'!R76</f>
        <v>0</v>
      </c>
      <c r="F76" s="19">
        <f>'datos mensuales'!S76</f>
        <v>0</v>
      </c>
      <c r="G76" s="19">
        <f>'datos mensuales'!T76</f>
        <v>0</v>
      </c>
      <c r="H76" s="19">
        <f>'datos mensuales'!U76</f>
        <v>0</v>
      </c>
      <c r="I76" s="19">
        <f>'datos mensuales'!V76</f>
        <v>0</v>
      </c>
      <c r="J76" s="19">
        <f>'datos mensuales'!W76</f>
        <v>0</v>
      </c>
      <c r="K76" s="19">
        <f>'datos mensuales'!X76</f>
        <v>0</v>
      </c>
      <c r="L76" s="19">
        <f>'datos mensuales'!Y76</f>
        <v>0</v>
      </c>
      <c r="M76" s="19">
        <f>'datos mensuales'!Z76</f>
        <v>0</v>
      </c>
    </row>
    <row r="77" spans="1:13" s="10" customFormat="1" hidden="1" outlineLevel="1">
      <c r="A77" s="5" t="str">
        <f>'datos mensuales'!F77</f>
        <v>GANADO PRE-RECRIA</v>
      </c>
      <c r="B77" s="19">
        <f>'datos mensuales'!O77</f>
        <v>0</v>
      </c>
      <c r="C77" s="19">
        <f>'datos mensuales'!P77</f>
        <v>0</v>
      </c>
      <c r="D77" s="19">
        <f>'datos mensuales'!Q77</f>
        <v>0</v>
      </c>
      <c r="E77" s="19">
        <f>'datos mensuales'!R77</f>
        <v>0</v>
      </c>
      <c r="F77" s="19">
        <f>'datos mensuales'!S77</f>
        <v>0</v>
      </c>
      <c r="G77" s="19">
        <f>'datos mensuales'!T77</f>
        <v>0</v>
      </c>
      <c r="H77" s="19">
        <f>'datos mensuales'!U77</f>
        <v>0</v>
      </c>
      <c r="I77" s="19">
        <f>'datos mensuales'!V77</f>
        <v>0</v>
      </c>
      <c r="J77" s="19">
        <f>'datos mensuales'!W77</f>
        <v>0</v>
      </c>
      <c r="K77" s="19">
        <f>'datos mensuales'!X77</f>
        <v>0</v>
      </c>
      <c r="L77" s="19">
        <f>'datos mensuales'!Y77</f>
        <v>0</v>
      </c>
      <c r="M77" s="19">
        <f>'datos mensuales'!Z77</f>
        <v>0</v>
      </c>
    </row>
    <row r="78" spans="1:13" s="10" customFormat="1" hidden="1" outlineLevel="1">
      <c r="A78" s="5" t="str">
        <f>'datos mensuales'!F78</f>
        <v>GANADO DE ENG.</v>
      </c>
      <c r="B78" s="19">
        <f>'datos mensuales'!O78</f>
        <v>0</v>
      </c>
      <c r="C78" s="19">
        <f>'datos mensuales'!P78</f>
        <v>0</v>
      </c>
      <c r="D78" s="19">
        <f>'datos mensuales'!Q78</f>
        <v>0</v>
      </c>
      <c r="E78" s="19">
        <f>'datos mensuales'!R78</f>
        <v>0</v>
      </c>
      <c r="F78" s="19">
        <f>'datos mensuales'!S78</f>
        <v>0</v>
      </c>
      <c r="G78" s="19">
        <f>'datos mensuales'!T78</f>
        <v>0</v>
      </c>
      <c r="H78" s="19">
        <f>'datos mensuales'!U78</f>
        <v>0</v>
      </c>
      <c r="I78" s="19">
        <f>'datos mensuales'!V78</f>
        <v>0</v>
      </c>
      <c r="J78" s="19">
        <f>'datos mensuales'!W78</f>
        <v>0</v>
      </c>
      <c r="K78" s="19">
        <f>'datos mensuales'!X78</f>
        <v>0</v>
      </c>
      <c r="L78" s="19">
        <f>'datos mensuales'!Y78</f>
        <v>0</v>
      </c>
      <c r="M78" s="19">
        <f>'datos mensuales'!Z78</f>
        <v>0</v>
      </c>
    </row>
    <row r="79" spans="1:13" s="10" customFormat="1" hidden="1" outlineLevel="1">
      <c r="A79" s="5" t="str">
        <f>'datos mensuales'!F79</f>
        <v>GANADO PROCESADA</v>
      </c>
      <c r="B79" s="19">
        <f>'datos mensuales'!O79</f>
        <v>-150687.46999999997</v>
      </c>
      <c r="C79" s="19">
        <f>'datos mensuales'!P79</f>
        <v>-294962.90999999997</v>
      </c>
      <c r="D79" s="19">
        <f>'datos mensuales'!Q79</f>
        <v>-233349.48</v>
      </c>
      <c r="E79" s="19">
        <f>'datos mensuales'!R79</f>
        <v>-274227.48</v>
      </c>
      <c r="F79" s="19">
        <f>'datos mensuales'!S79</f>
        <v>-397482.5</v>
      </c>
      <c r="G79" s="19">
        <f>'datos mensuales'!T79</f>
        <v>-211335.28</v>
      </c>
      <c r="H79" s="19">
        <f>'datos mensuales'!U79</f>
        <v>-362705.32</v>
      </c>
      <c r="I79" s="19">
        <f>'datos mensuales'!V79</f>
        <v>-280847.31</v>
      </c>
      <c r="J79" s="19">
        <f>'datos mensuales'!W79</f>
        <v>-195500.76</v>
      </c>
      <c r="K79" s="19">
        <f>'datos mensuales'!X79</f>
        <v>-396505.94</v>
      </c>
      <c r="L79" s="19">
        <f>'datos mensuales'!Y79</f>
        <v>-255599.87</v>
      </c>
      <c r="M79" s="19">
        <f>'datos mensuales'!Z79</f>
        <v>-187716.85</v>
      </c>
    </row>
    <row r="80" spans="1:13" s="10" customFormat="1" hidden="1" outlineLevel="1">
      <c r="A80" s="5" t="str">
        <f>'datos mensuales'!F80</f>
        <v>INCUBACION</v>
      </c>
      <c r="B80" s="19">
        <f>'datos mensuales'!O80</f>
        <v>0</v>
      </c>
      <c r="C80" s="19">
        <f>'datos mensuales'!P80</f>
        <v>0</v>
      </c>
      <c r="D80" s="19">
        <f>'datos mensuales'!Q80</f>
        <v>0</v>
      </c>
      <c r="E80" s="19">
        <f>'datos mensuales'!R80</f>
        <v>0</v>
      </c>
      <c r="F80" s="19">
        <f>'datos mensuales'!S80</f>
        <v>0</v>
      </c>
      <c r="G80" s="19">
        <f>'datos mensuales'!T80</f>
        <v>0</v>
      </c>
      <c r="H80" s="19">
        <f>'datos mensuales'!U80</f>
        <v>0</v>
      </c>
      <c r="I80" s="19">
        <f>'datos mensuales'!V80</f>
        <v>0</v>
      </c>
      <c r="J80" s="19">
        <f>'datos mensuales'!W80</f>
        <v>0</v>
      </c>
      <c r="K80" s="19">
        <f>'datos mensuales'!X80</f>
        <v>0</v>
      </c>
      <c r="L80" s="19">
        <f>'datos mensuales'!Y80</f>
        <v>0</v>
      </c>
      <c r="M80" s="19">
        <f>'datos mensuales'!Z80</f>
        <v>0</v>
      </c>
    </row>
    <row r="81" spans="1:13" s="10" customFormat="1" hidden="1" outlineLevel="1">
      <c r="A81" s="5" t="str">
        <f>'datos mensuales'!F81</f>
        <v>LABORATORIO</v>
      </c>
      <c r="B81" s="19">
        <f>'datos mensuales'!O81</f>
        <v>0</v>
      </c>
      <c r="C81" s="19">
        <f>'datos mensuales'!P81</f>
        <v>0</v>
      </c>
      <c r="D81" s="19">
        <f>'datos mensuales'!Q81</f>
        <v>0</v>
      </c>
      <c r="E81" s="19">
        <f>'datos mensuales'!R81</f>
        <v>0</v>
      </c>
      <c r="F81" s="19">
        <f>'datos mensuales'!S81</f>
        <v>0</v>
      </c>
      <c r="G81" s="19">
        <f>'datos mensuales'!T81</f>
        <v>0</v>
      </c>
      <c r="H81" s="19">
        <f>'datos mensuales'!U81</f>
        <v>0</v>
      </c>
      <c r="I81" s="19">
        <f>'datos mensuales'!V81</f>
        <v>0</v>
      </c>
      <c r="J81" s="19">
        <f>'datos mensuales'!W81</f>
        <v>0</v>
      </c>
      <c r="K81" s="19">
        <f>'datos mensuales'!X81</f>
        <v>0</v>
      </c>
      <c r="L81" s="19">
        <f>'datos mensuales'!Y81</f>
        <v>0</v>
      </c>
      <c r="M81" s="19">
        <f>'datos mensuales'!Z81</f>
        <v>0</v>
      </c>
    </row>
    <row r="82" spans="1:13" s="10" customFormat="1" hidden="1" outlineLevel="1">
      <c r="A82" s="5" t="str">
        <f>'datos mensuales'!F82</f>
        <v>Nutricion Animal</v>
      </c>
      <c r="B82" s="19">
        <f>'datos mensuales'!O82</f>
        <v>-6597073.0899999999</v>
      </c>
      <c r="C82" s="19">
        <f>'datos mensuales'!P82</f>
        <v>-18800623.659999996</v>
      </c>
      <c r="D82" s="19">
        <f>'datos mensuales'!Q82</f>
        <v>-31603822.160000004</v>
      </c>
      <c r="E82" s="19">
        <f>'datos mensuales'!R82</f>
        <v>-10385268.640000001</v>
      </c>
      <c r="F82" s="19">
        <f>'datos mensuales'!S82</f>
        <v>-44052634.57</v>
      </c>
      <c r="G82" s="19">
        <f>'datos mensuales'!T82</f>
        <v>-32085918.68</v>
      </c>
      <c r="H82" s="19">
        <f>'datos mensuales'!U82</f>
        <v>-44398058.770000003</v>
      </c>
      <c r="I82" s="19">
        <f>'datos mensuales'!V82</f>
        <v>-23442622.560000002</v>
      </c>
      <c r="J82" s="19">
        <f>'datos mensuales'!W82</f>
        <v>-26935907.620000005</v>
      </c>
      <c r="K82" s="19">
        <f>'datos mensuales'!X82</f>
        <v>-16484913.34</v>
      </c>
      <c r="L82" s="19">
        <f>'datos mensuales'!Y82</f>
        <v>-25521326.280000001</v>
      </c>
      <c r="M82" s="19">
        <f>'datos mensuales'!Z82</f>
        <v>-6304469.3000000007</v>
      </c>
    </row>
    <row r="83" spans="1:13" s="10" customFormat="1" hidden="1" outlineLevel="1">
      <c r="A83" s="5" t="str">
        <f>'datos mensuales'!F83</f>
        <v>PAVOS DE ENG.</v>
      </c>
      <c r="B83" s="19">
        <f>'datos mensuales'!O83</f>
        <v>0</v>
      </c>
      <c r="C83" s="19">
        <f>'datos mensuales'!P83</f>
        <v>0</v>
      </c>
      <c r="D83" s="19">
        <f>'datos mensuales'!Q83</f>
        <v>0</v>
      </c>
      <c r="E83" s="19">
        <f>'datos mensuales'!R83</f>
        <v>0</v>
      </c>
      <c r="F83" s="19">
        <f>'datos mensuales'!S83</f>
        <v>0</v>
      </c>
      <c r="G83" s="19">
        <f>'datos mensuales'!T83</f>
        <v>0</v>
      </c>
      <c r="H83" s="19">
        <f>'datos mensuales'!U83</f>
        <v>0</v>
      </c>
      <c r="I83" s="19">
        <f>'datos mensuales'!V83</f>
        <v>0</v>
      </c>
      <c r="J83" s="19">
        <f>'datos mensuales'!W83</f>
        <v>0</v>
      </c>
      <c r="K83" s="19">
        <f>'datos mensuales'!X83</f>
        <v>0</v>
      </c>
      <c r="L83" s="19">
        <f>'datos mensuales'!Y83</f>
        <v>0</v>
      </c>
      <c r="M83" s="19">
        <f>'datos mensuales'!Z83</f>
        <v>0</v>
      </c>
    </row>
    <row r="84" spans="1:13" s="10" customFormat="1" hidden="1" outlineLevel="1">
      <c r="A84" s="5" t="str">
        <f>'datos mensuales'!F84</f>
        <v>PAVOS REPRODUCTORES</v>
      </c>
      <c r="B84" s="19">
        <f>'datos mensuales'!O84</f>
        <v>0</v>
      </c>
      <c r="C84" s="19">
        <f>'datos mensuales'!P84</f>
        <v>0</v>
      </c>
      <c r="D84" s="19">
        <f>'datos mensuales'!Q84</f>
        <v>0</v>
      </c>
      <c r="E84" s="19">
        <f>'datos mensuales'!R84</f>
        <v>0</v>
      </c>
      <c r="F84" s="19">
        <f>'datos mensuales'!S84</f>
        <v>0</v>
      </c>
      <c r="G84" s="19">
        <f>'datos mensuales'!T84</f>
        <v>0</v>
      </c>
      <c r="H84" s="19">
        <f>'datos mensuales'!U84</f>
        <v>0</v>
      </c>
      <c r="I84" s="19">
        <f>'datos mensuales'!V84</f>
        <v>0</v>
      </c>
      <c r="J84" s="19">
        <f>'datos mensuales'!W84</f>
        <v>0</v>
      </c>
      <c r="K84" s="19">
        <f>'datos mensuales'!X84</f>
        <v>0</v>
      </c>
      <c r="L84" s="19">
        <f>'datos mensuales'!Y84</f>
        <v>0</v>
      </c>
      <c r="M84" s="19">
        <f>'datos mensuales'!Z84</f>
        <v>0</v>
      </c>
    </row>
    <row r="85" spans="1:13" s="10" customFormat="1" hidden="1" outlineLevel="1">
      <c r="A85" s="5" t="str">
        <f>'datos mensuales'!F85</f>
        <v>PLANTACIONES FORESTALES</v>
      </c>
      <c r="B85" s="19">
        <f>'datos mensuales'!O85</f>
        <v>0</v>
      </c>
      <c r="C85" s="19">
        <f>'datos mensuales'!P85</f>
        <v>0</v>
      </c>
      <c r="D85" s="19">
        <f>'datos mensuales'!Q85</f>
        <v>0</v>
      </c>
      <c r="E85" s="19">
        <f>'datos mensuales'!R85</f>
        <v>0</v>
      </c>
      <c r="F85" s="19">
        <f>'datos mensuales'!S85</f>
        <v>0</v>
      </c>
      <c r="G85" s="19">
        <f>'datos mensuales'!T85</f>
        <v>0</v>
      </c>
      <c r="H85" s="19">
        <f>'datos mensuales'!U85</f>
        <v>0</v>
      </c>
      <c r="I85" s="19">
        <f>'datos mensuales'!V85</f>
        <v>0</v>
      </c>
      <c r="J85" s="19">
        <f>'datos mensuales'!W85</f>
        <v>0</v>
      </c>
      <c r="K85" s="19">
        <f>'datos mensuales'!X85</f>
        <v>0</v>
      </c>
      <c r="L85" s="19">
        <f>'datos mensuales'!Y85</f>
        <v>0</v>
      </c>
      <c r="M85" s="19">
        <f>'datos mensuales'!Z85</f>
        <v>0</v>
      </c>
    </row>
    <row r="86" spans="1:13" s="10" customFormat="1" hidden="1" outlineLevel="1">
      <c r="A86" s="5" t="str">
        <f>'datos mensuales'!F86</f>
        <v>POLLOS DE ENG.</v>
      </c>
      <c r="B86" s="19">
        <f>'datos mensuales'!O86</f>
        <v>0</v>
      </c>
      <c r="C86" s="19">
        <f>'datos mensuales'!P86</f>
        <v>0</v>
      </c>
      <c r="D86" s="19">
        <f>'datos mensuales'!Q86</f>
        <v>0</v>
      </c>
      <c r="E86" s="19">
        <f>'datos mensuales'!R86</f>
        <v>0</v>
      </c>
      <c r="F86" s="19">
        <f>'datos mensuales'!S86</f>
        <v>0</v>
      </c>
      <c r="G86" s="19">
        <f>'datos mensuales'!T86</f>
        <v>0</v>
      </c>
      <c r="H86" s="19">
        <f>'datos mensuales'!U86</f>
        <v>0</v>
      </c>
      <c r="I86" s="19">
        <f>'datos mensuales'!V86</f>
        <v>0</v>
      </c>
      <c r="J86" s="19">
        <f>'datos mensuales'!W86</f>
        <v>0</v>
      </c>
      <c r="K86" s="19">
        <f>'datos mensuales'!X86</f>
        <v>0</v>
      </c>
      <c r="L86" s="19">
        <f>'datos mensuales'!Y86</f>
        <v>0</v>
      </c>
      <c r="M86" s="19">
        <f>'datos mensuales'!Z86</f>
        <v>0</v>
      </c>
    </row>
    <row r="87" spans="1:13" s="10" customFormat="1" hidden="1" outlineLevel="1">
      <c r="A87" s="5" t="str">
        <f>'datos mensuales'!F87</f>
        <v>Productos del Mar</v>
      </c>
      <c r="B87" s="19">
        <f>'datos mensuales'!O87</f>
        <v>-44895.58</v>
      </c>
      <c r="C87" s="19">
        <f>'datos mensuales'!P87</f>
        <v>-163205.4</v>
      </c>
      <c r="D87" s="19">
        <f>'datos mensuales'!Q87</f>
        <v>-149403.96</v>
      </c>
      <c r="E87" s="19">
        <f>'datos mensuales'!R87</f>
        <v>-192286.24</v>
      </c>
      <c r="F87" s="19">
        <f>'datos mensuales'!S87</f>
        <v>-224934.18</v>
      </c>
      <c r="G87" s="19">
        <f>'datos mensuales'!T87</f>
        <v>-146837.68</v>
      </c>
      <c r="H87" s="19">
        <f>'datos mensuales'!U87</f>
        <v>-245618.83</v>
      </c>
      <c r="I87" s="19">
        <f>'datos mensuales'!V87</f>
        <v>-190634.81</v>
      </c>
      <c r="J87" s="19">
        <f>'datos mensuales'!W87</f>
        <v>-153353.60000000001</v>
      </c>
      <c r="K87" s="19">
        <f>'datos mensuales'!X87</f>
        <v>-242410.03</v>
      </c>
      <c r="L87" s="19">
        <f>'datos mensuales'!Y87</f>
        <v>-175216.50999999998</v>
      </c>
      <c r="M87" s="19">
        <f>'datos mensuales'!Z87</f>
        <v>-165528.5</v>
      </c>
    </row>
    <row r="88" spans="1:13" s="10" customFormat="1" hidden="1" outlineLevel="1">
      <c r="A88" s="5" t="str">
        <f>'datos mensuales'!F88</f>
        <v>PROVEEDORES</v>
      </c>
      <c r="B88" s="19">
        <f>'datos mensuales'!O88</f>
        <v>-428683.34</v>
      </c>
      <c r="C88" s="19">
        <f>'datos mensuales'!P88</f>
        <v>-449177.34</v>
      </c>
      <c r="D88" s="19">
        <f>'datos mensuales'!Q88</f>
        <v>-562928.34</v>
      </c>
      <c r="E88" s="19">
        <f>'datos mensuales'!R88</f>
        <v>0</v>
      </c>
      <c r="F88" s="19">
        <f>'datos mensuales'!S88</f>
        <v>-884180.68</v>
      </c>
      <c r="G88" s="19">
        <f>'datos mensuales'!T88</f>
        <v>-461741.34</v>
      </c>
      <c r="H88" s="19">
        <f>'datos mensuales'!U88</f>
        <v>-437725.34</v>
      </c>
      <c r="I88" s="19">
        <f>'datos mensuales'!V88</f>
        <v>-453933.34</v>
      </c>
      <c r="J88" s="19">
        <f>'datos mensuales'!W88</f>
        <v>0</v>
      </c>
      <c r="K88" s="19">
        <f>'datos mensuales'!X88</f>
        <v>-800672.68</v>
      </c>
      <c r="L88" s="19">
        <f>'datos mensuales'!Y88</f>
        <v>-388033.34</v>
      </c>
      <c r="M88" s="19">
        <f>'datos mensuales'!Z88</f>
        <v>-347288.34</v>
      </c>
    </row>
    <row r="89" spans="1:13" s="10" customFormat="1" hidden="1" outlineLevel="1">
      <c r="A89" s="5" t="str">
        <f>'datos mensuales'!F89</f>
        <v>ACUMULADOS/PROVISIONE</v>
      </c>
      <c r="B89" s="19">
        <f>'datos mensuales'!O89</f>
        <v>-8657917.8000000007</v>
      </c>
      <c r="C89" s="19">
        <f>'datos mensuales'!P89</f>
        <v>-3370898.14</v>
      </c>
      <c r="D89" s="19">
        <f>'datos mensuales'!Q89</f>
        <v>-2989023.4</v>
      </c>
      <c r="E89" s="19">
        <f>'datos mensuales'!R89</f>
        <v>-3692529.64</v>
      </c>
      <c r="F89" s="19">
        <f>'datos mensuales'!S89</f>
        <v>-4009515.87</v>
      </c>
      <c r="G89" s="19">
        <f>'datos mensuales'!T89</f>
        <v>-2763388.12</v>
      </c>
      <c r="H89" s="19">
        <f>'datos mensuales'!U89</f>
        <v>-4085494.3500000006</v>
      </c>
      <c r="I89" s="19">
        <f>'datos mensuales'!V89</f>
        <v>-3040657.36</v>
      </c>
      <c r="J89" s="19">
        <f>'datos mensuales'!W89</f>
        <v>-2613807.64</v>
      </c>
      <c r="K89" s="19">
        <f>'datos mensuales'!X89</f>
        <v>-4301368.21</v>
      </c>
      <c r="L89" s="19">
        <f>'datos mensuales'!Y89</f>
        <v>-2932306.3899999997</v>
      </c>
      <c r="M89" s="19">
        <f>'datos mensuales'!Z89</f>
        <v>-2909816.5999999996</v>
      </c>
    </row>
    <row r="90" spans="1:13" s="10" customFormat="1" hidden="1" outlineLevel="1">
      <c r="A90" s="5" t="str">
        <f>'datos mensuales'!F90</f>
        <v>RELACIONADAS</v>
      </c>
      <c r="B90" s="19">
        <f>'datos mensuales'!O90</f>
        <v>-49535.25</v>
      </c>
      <c r="C90" s="19">
        <f>'datos mensuales'!P90</f>
        <v>-70878.41</v>
      </c>
      <c r="D90" s="19">
        <f>'datos mensuales'!Q90</f>
        <v>-59147.360000000001</v>
      </c>
      <c r="E90" s="19">
        <f>'datos mensuales'!R90</f>
        <v>-81145.64</v>
      </c>
      <c r="F90" s="19">
        <f>'datos mensuales'!S90</f>
        <v>-97410.290000000008</v>
      </c>
      <c r="G90" s="19">
        <f>'datos mensuales'!T90</f>
        <v>-65048.2</v>
      </c>
      <c r="H90" s="19">
        <f>'datos mensuales'!U90</f>
        <v>-101432.05</v>
      </c>
      <c r="I90" s="19">
        <f>'datos mensuales'!V90</f>
        <v>-77121.279999999999</v>
      </c>
      <c r="J90" s="19">
        <f>'datos mensuales'!W90</f>
        <v>-65048.2</v>
      </c>
      <c r="K90" s="19">
        <f>'datos mensuales'!X90</f>
        <v>-99198.650000000009</v>
      </c>
      <c r="L90" s="19">
        <f>'datos mensuales'!Y90</f>
        <v>-74063.990000000005</v>
      </c>
      <c r="M90" s="19">
        <f>'datos mensuales'!Z90</f>
        <v>-66023.8</v>
      </c>
    </row>
    <row r="91" spans="1:13" s="10" customFormat="1" hidden="1" outlineLevel="1">
      <c r="A91" s="5" t="str">
        <f>'datos mensuales'!F91</f>
        <v>TESORERIA</v>
      </c>
      <c r="B91" s="19">
        <f>'datos mensuales'!O91</f>
        <v>0</v>
      </c>
      <c r="C91" s="19">
        <f>'datos mensuales'!P91</f>
        <v>0</v>
      </c>
      <c r="D91" s="19">
        <f>'datos mensuales'!Q91</f>
        <v>0</v>
      </c>
      <c r="E91" s="19">
        <f>'datos mensuales'!R91</f>
        <v>0</v>
      </c>
      <c r="F91" s="19">
        <f>'datos mensuales'!S91</f>
        <v>0</v>
      </c>
      <c r="G91" s="19">
        <f>'datos mensuales'!T91</f>
        <v>0</v>
      </c>
      <c r="H91" s="19">
        <f>'datos mensuales'!U91</f>
        <v>0</v>
      </c>
      <c r="I91" s="19">
        <f>'datos mensuales'!V91</f>
        <v>0</v>
      </c>
      <c r="J91" s="19">
        <f>'datos mensuales'!W91</f>
        <v>0</v>
      </c>
      <c r="K91" s="19">
        <f>'datos mensuales'!X91</f>
        <v>0</v>
      </c>
      <c r="L91" s="19">
        <f>'datos mensuales'!Y91</f>
        <v>0</v>
      </c>
      <c r="M91" s="19">
        <f>'datos mensuales'!Z91</f>
        <v>0</v>
      </c>
    </row>
    <row r="92" spans="1:13" s="10" customFormat="1" hidden="1" outlineLevel="1">
      <c r="A92" s="5" t="str">
        <f>'datos mensuales'!F92</f>
        <v>VALOR AGREGADO</v>
      </c>
      <c r="B92" s="19">
        <f>'datos mensuales'!O92</f>
        <v>-1483186.6300000001</v>
      </c>
      <c r="C92" s="19">
        <f>'datos mensuales'!P92</f>
        <v>-4562353.57</v>
      </c>
      <c r="D92" s="19">
        <f>'datos mensuales'!Q92</f>
        <v>-4306592.32</v>
      </c>
      <c r="E92" s="19">
        <f>'datos mensuales'!R92</f>
        <v>-5054704.4800000004</v>
      </c>
      <c r="F92" s="19">
        <f>'datos mensuales'!S92</f>
        <v>-6270506.5999999996</v>
      </c>
      <c r="G92" s="19">
        <f>'datos mensuales'!T92</f>
        <v>-4136860.16</v>
      </c>
      <c r="H92" s="19">
        <f>'datos mensuales'!U92</f>
        <v>-6875364.4199999999</v>
      </c>
      <c r="I92" s="19">
        <f>'datos mensuales'!V92</f>
        <v>-5072630.54</v>
      </c>
      <c r="J92" s="19">
        <f>'datos mensuales'!W92</f>
        <v>-4084823.84</v>
      </c>
      <c r="K92" s="19">
        <f>'datos mensuales'!X92</f>
        <v>-6604211.2800000003</v>
      </c>
      <c r="L92" s="19">
        <f>'datos mensuales'!Y92</f>
        <v>-4780931.32</v>
      </c>
      <c r="M92" s="19">
        <f>'datos mensuales'!Z92</f>
        <v>-4534085</v>
      </c>
    </row>
    <row r="93" spans="1:13" s="11" customFormat="1" collapsed="1">
      <c r="A93" s="5" t="str">
        <f>'datos mensuales'!F93</f>
        <v>SubTotal 'EGRESO OPERATIVO'</v>
      </c>
      <c r="B93" s="16">
        <f>SUM(B31:B92)</f>
        <v>-39684713.729999997</v>
      </c>
      <c r="C93" s="16">
        <f>SUM(C31:C92)</f>
        <v>-55783370.469999999</v>
      </c>
      <c r="D93" s="16">
        <f>SUM(D31:D92)</f>
        <v>-66711107.360000007</v>
      </c>
      <c r="E93" s="16">
        <f t="shared" ref="E93:K93" si="2">SUM(E31:E92)</f>
        <v>-59146763.519999996</v>
      </c>
      <c r="F93" s="16">
        <f t="shared" si="2"/>
        <v>-93315297.050000027</v>
      </c>
      <c r="G93" s="16">
        <f t="shared" si="2"/>
        <v>-65075611.790000007</v>
      </c>
      <c r="H93" s="16">
        <f t="shared" si="2"/>
        <v>-90132817.849999994</v>
      </c>
      <c r="I93" s="16">
        <f t="shared" si="2"/>
        <v>-62219348.720000006</v>
      </c>
      <c r="J93" s="16">
        <f t="shared" si="2"/>
        <v>-56114958.760000005</v>
      </c>
      <c r="K93" s="16">
        <f t="shared" si="2"/>
        <v>-67001817.479999997</v>
      </c>
      <c r="L93" s="16">
        <f>SUM(L31:L92)</f>
        <v>-61363330.210000001</v>
      </c>
      <c r="M93" s="16">
        <f>SUM(M31:M92)</f>
        <v>-48514844.56000001</v>
      </c>
    </row>
    <row r="94" spans="1:13" s="20" customFormat="1">
      <c r="A94" s="13" t="s">
        <v>212</v>
      </c>
      <c r="B94" s="13">
        <f>+B30+B93</f>
        <v>13900190</v>
      </c>
      <c r="C94" s="13">
        <f>+C30+C93</f>
        <v>11214965.180000007</v>
      </c>
      <c r="D94" s="13">
        <f>+D30+D93</f>
        <v>-2459779.8360000104</v>
      </c>
      <c r="E94" s="13">
        <f t="shared" ref="E94:K94" si="3">+E30+E93</f>
        <v>3952248.0200000182</v>
      </c>
      <c r="F94" s="13">
        <f t="shared" si="3"/>
        <v>-15150009.434000015</v>
      </c>
      <c r="G94" s="13">
        <f t="shared" si="3"/>
        <v>-490497.72400001436</v>
      </c>
      <c r="H94" s="13">
        <f t="shared" si="3"/>
        <v>-11456313.023999974</v>
      </c>
      <c r="I94" s="13">
        <f t="shared" si="3"/>
        <v>-55423.838000014424</v>
      </c>
      <c r="J94" s="13">
        <f t="shared" si="3"/>
        <v>7231587.1539999992</v>
      </c>
      <c r="K94" s="13">
        <f t="shared" si="3"/>
        <v>11529106.374000005</v>
      </c>
      <c r="L94" s="13">
        <f>+L30+L93</f>
        <v>2312582.209999986</v>
      </c>
      <c r="M94" s="13">
        <f>+M30+M93</f>
        <v>29647591.639999993</v>
      </c>
    </row>
    <row r="95" spans="1:13" hidden="1" outlineLevel="1">
      <c r="A95" s="5" t="str">
        <f>'datos mensuales'!F94</f>
        <v>Transferencias Entre Cuentas IN</v>
      </c>
      <c r="B95" s="19">
        <f>'datos mensuales'!O94</f>
        <v>0</v>
      </c>
      <c r="C95" s="19">
        <f>'datos mensuales'!P94</f>
        <v>0</v>
      </c>
      <c r="D95" s="19">
        <f>'datos mensuales'!Q94</f>
        <v>0</v>
      </c>
      <c r="E95" s="19">
        <f>'datos mensuales'!R94</f>
        <v>0</v>
      </c>
      <c r="F95" s="19">
        <f>'datos mensuales'!S94</f>
        <v>0</v>
      </c>
      <c r="G95" s="19">
        <f>'datos mensuales'!T94</f>
        <v>0</v>
      </c>
      <c r="H95" s="19">
        <f>'datos mensuales'!U94</f>
        <v>0</v>
      </c>
      <c r="I95" s="19">
        <f>'datos mensuales'!V94</f>
        <v>0</v>
      </c>
      <c r="J95" s="19">
        <f>'datos mensuales'!W94</f>
        <v>0</v>
      </c>
      <c r="K95" s="19">
        <f>'datos mensuales'!X94</f>
        <v>0</v>
      </c>
      <c r="L95" s="19">
        <f>'datos mensuales'!Y94</f>
        <v>0</v>
      </c>
      <c r="M95" s="19">
        <f>'datos mensuales'!Z94</f>
        <v>0</v>
      </c>
    </row>
    <row r="96" spans="1:13" hidden="1" outlineLevel="1">
      <c r="A96" s="5" t="str">
        <f>'datos mensuales'!F95</f>
        <v>TRANSFERENCIA ENTRE CUENTAS CON CARTA</v>
      </c>
      <c r="B96" s="19">
        <f>'datos mensuales'!O95</f>
        <v>0</v>
      </c>
      <c r="C96" s="19">
        <f>'datos mensuales'!P95</f>
        <v>0</v>
      </c>
      <c r="D96" s="19">
        <f>'datos mensuales'!Q95</f>
        <v>0</v>
      </c>
      <c r="E96" s="19">
        <f>'datos mensuales'!R95</f>
        <v>0</v>
      </c>
      <c r="F96" s="19">
        <f>'datos mensuales'!S95</f>
        <v>0</v>
      </c>
      <c r="G96" s="19">
        <f>'datos mensuales'!T95</f>
        <v>0</v>
      </c>
      <c r="H96" s="19">
        <f>'datos mensuales'!U95</f>
        <v>0</v>
      </c>
      <c r="I96" s="19">
        <f>'datos mensuales'!V95</f>
        <v>0</v>
      </c>
      <c r="J96" s="19">
        <f>'datos mensuales'!W95</f>
        <v>0</v>
      </c>
      <c r="K96" s="19">
        <f>'datos mensuales'!X95</f>
        <v>0</v>
      </c>
      <c r="L96" s="19">
        <f>'datos mensuales'!Y95</f>
        <v>0</v>
      </c>
      <c r="M96" s="19">
        <f>'datos mensuales'!Z95</f>
        <v>0</v>
      </c>
    </row>
    <row r="97" spans="1:13" hidden="1" outlineLevel="1">
      <c r="A97" s="5" t="str">
        <f>'datos mensuales'!F96</f>
        <v>Transferencias Intercompany IN</v>
      </c>
      <c r="B97" s="19">
        <f>'datos mensuales'!O96</f>
        <v>0</v>
      </c>
      <c r="C97" s="19">
        <f>'datos mensuales'!P96</f>
        <v>0</v>
      </c>
      <c r="D97" s="19">
        <f>'datos mensuales'!Q96</f>
        <v>0</v>
      </c>
      <c r="E97" s="19">
        <f>'datos mensuales'!R96</f>
        <v>0</v>
      </c>
      <c r="F97" s="19">
        <f>'datos mensuales'!S96</f>
        <v>0</v>
      </c>
      <c r="G97" s="19">
        <f>'datos mensuales'!T96</f>
        <v>0</v>
      </c>
      <c r="H97" s="19">
        <f>'datos mensuales'!U96</f>
        <v>0</v>
      </c>
      <c r="I97" s="19">
        <f>'datos mensuales'!V96</f>
        <v>0</v>
      </c>
      <c r="J97" s="19">
        <f>'datos mensuales'!W96</f>
        <v>0</v>
      </c>
      <c r="K97" s="19">
        <f>'datos mensuales'!X96</f>
        <v>0</v>
      </c>
      <c r="L97" s="19">
        <f>'datos mensuales'!Y96</f>
        <v>0</v>
      </c>
      <c r="M97" s="19">
        <f>'datos mensuales'!Z96</f>
        <v>0</v>
      </c>
    </row>
    <row r="98" spans="1:13" s="11" customFormat="1" hidden="1" outlineLevel="1">
      <c r="A98" s="5" t="str">
        <f>'datos mensuales'!F97</f>
        <v>Transferencias Entre Cuentas OUT</v>
      </c>
      <c r="B98" s="19">
        <f>'datos mensuales'!O97</f>
        <v>0</v>
      </c>
      <c r="C98" s="19">
        <f>'datos mensuales'!P97</f>
        <v>0</v>
      </c>
      <c r="D98" s="19">
        <f>'datos mensuales'!Q97</f>
        <v>0</v>
      </c>
      <c r="E98" s="19">
        <f>'datos mensuales'!R97</f>
        <v>0</v>
      </c>
      <c r="F98" s="19">
        <f>'datos mensuales'!S97</f>
        <v>0</v>
      </c>
      <c r="G98" s="19">
        <f>'datos mensuales'!T97</f>
        <v>0</v>
      </c>
      <c r="H98" s="19">
        <f>'datos mensuales'!U97</f>
        <v>0</v>
      </c>
      <c r="I98" s="19">
        <f>'datos mensuales'!V97</f>
        <v>0</v>
      </c>
      <c r="J98" s="19">
        <f>'datos mensuales'!W97</f>
        <v>0</v>
      </c>
      <c r="K98" s="19">
        <f>'datos mensuales'!X97</f>
        <v>0</v>
      </c>
      <c r="L98" s="19">
        <f>'datos mensuales'!Y97</f>
        <v>0</v>
      </c>
      <c r="M98" s="19">
        <f>'datos mensuales'!Z97</f>
        <v>0</v>
      </c>
    </row>
    <row r="99" spans="1:13" hidden="1" outlineLevel="1">
      <c r="A99" s="5" t="str">
        <f>'datos mensuales'!F98</f>
        <v>Transferencias Intercompany OUT</v>
      </c>
      <c r="B99" s="19">
        <f>'datos mensuales'!O98</f>
        <v>0</v>
      </c>
      <c r="C99" s="19">
        <f>'datos mensuales'!P98</f>
        <v>0</v>
      </c>
      <c r="D99" s="19">
        <f>'datos mensuales'!Q98</f>
        <v>0</v>
      </c>
      <c r="E99" s="19">
        <f>'datos mensuales'!R98</f>
        <v>0</v>
      </c>
      <c r="F99" s="19">
        <f>'datos mensuales'!S98</f>
        <v>0</v>
      </c>
      <c r="G99" s="19">
        <f>'datos mensuales'!T98</f>
        <v>0</v>
      </c>
      <c r="H99" s="19">
        <f>'datos mensuales'!U98</f>
        <v>0</v>
      </c>
      <c r="I99" s="19">
        <f>'datos mensuales'!V98</f>
        <v>0</v>
      </c>
      <c r="J99" s="19">
        <f>'datos mensuales'!W98</f>
        <v>0</v>
      </c>
      <c r="K99" s="19">
        <f>'datos mensuales'!X98</f>
        <v>0</v>
      </c>
      <c r="L99" s="19">
        <f>'datos mensuales'!Y98</f>
        <v>0</v>
      </c>
      <c r="M99" s="19">
        <f>'datos mensuales'!Z98</f>
        <v>0</v>
      </c>
    </row>
    <row r="100" spans="1:13" s="11" customFormat="1" collapsed="1">
      <c r="A100" s="5" t="str">
        <f>'datos mensuales'!F99</f>
        <v>SubTotal 'TRANSFERENCIAS'</v>
      </c>
      <c r="B100" s="5">
        <f>SUM(B95:B99)</f>
        <v>0</v>
      </c>
      <c r="C100" s="5">
        <f>SUM(C95:C99)</f>
        <v>0</v>
      </c>
      <c r="D100" s="5">
        <f>SUM(D95:D99)</f>
        <v>0</v>
      </c>
      <c r="E100" s="5">
        <f t="shared" ref="E100:K100" si="4">SUM(E95:E99)</f>
        <v>0</v>
      </c>
      <c r="F100" s="5">
        <f t="shared" si="4"/>
        <v>0</v>
      </c>
      <c r="G100" s="5">
        <f t="shared" si="4"/>
        <v>0</v>
      </c>
      <c r="H100" s="5">
        <f t="shared" si="4"/>
        <v>0</v>
      </c>
      <c r="I100" s="5">
        <f t="shared" si="4"/>
        <v>0</v>
      </c>
      <c r="J100" s="5">
        <f t="shared" si="4"/>
        <v>0</v>
      </c>
      <c r="K100" s="5">
        <f t="shared" si="4"/>
        <v>0</v>
      </c>
      <c r="L100" s="5">
        <f>SUM(L95:L99)</f>
        <v>0</v>
      </c>
      <c r="M100" s="5">
        <f>SUM(M95:M99)</f>
        <v>0</v>
      </c>
    </row>
    <row r="101" spans="1:13" hidden="1" outlineLevel="1">
      <c r="A101" s="5" t="str">
        <f>'datos mensuales'!F100</f>
        <v>Compra Activos Fijos INAEXPO</v>
      </c>
      <c r="B101" s="7">
        <f>'datos mensuales'!O100</f>
        <v>0</v>
      </c>
      <c r="C101" s="7">
        <f>'datos mensuales'!P100</f>
        <v>0</v>
      </c>
      <c r="D101" s="7">
        <f>'datos mensuales'!Q100</f>
        <v>0</v>
      </c>
      <c r="E101" s="7">
        <f>'datos mensuales'!R100</f>
        <v>0</v>
      </c>
      <c r="F101" s="7">
        <f>'datos mensuales'!S100</f>
        <v>0</v>
      </c>
      <c r="G101" s="7">
        <f>'datos mensuales'!T100</f>
        <v>0</v>
      </c>
      <c r="H101" s="7">
        <f>'datos mensuales'!U100</f>
        <v>0</v>
      </c>
      <c r="I101" s="7">
        <f>'datos mensuales'!V100</f>
        <v>0</v>
      </c>
      <c r="J101" s="7">
        <f>'datos mensuales'!W100</f>
        <v>0</v>
      </c>
      <c r="K101" s="7">
        <f>'datos mensuales'!X100</f>
        <v>0</v>
      </c>
      <c r="L101" s="7">
        <f>'datos mensuales'!Y100</f>
        <v>0</v>
      </c>
      <c r="M101" s="7">
        <f>'datos mensuales'!Z100</f>
        <v>0</v>
      </c>
    </row>
    <row r="102" spans="1:13" hidden="1" outlineLevel="1">
      <c r="A102" s="5" t="str">
        <f>'datos mensuales'!F101</f>
        <v>Compra Activos Fijos FSL</v>
      </c>
      <c r="B102" s="7">
        <f>'datos mensuales'!O101</f>
        <v>0</v>
      </c>
      <c r="C102" s="7">
        <f>'datos mensuales'!P101</f>
        <v>0</v>
      </c>
      <c r="D102" s="7">
        <f>'datos mensuales'!Q101</f>
        <v>0</v>
      </c>
      <c r="E102" s="7">
        <f>'datos mensuales'!R101</f>
        <v>0</v>
      </c>
      <c r="F102" s="7">
        <f>'datos mensuales'!S101</f>
        <v>0</v>
      </c>
      <c r="G102" s="7">
        <f>'datos mensuales'!T101</f>
        <v>0</v>
      </c>
      <c r="H102" s="7">
        <f>'datos mensuales'!U101</f>
        <v>0</v>
      </c>
      <c r="I102" s="7">
        <f>'datos mensuales'!V101</f>
        <v>0</v>
      </c>
      <c r="J102" s="7">
        <f>'datos mensuales'!W101</f>
        <v>0</v>
      </c>
      <c r="K102" s="7">
        <f>'datos mensuales'!X101</f>
        <v>0</v>
      </c>
      <c r="L102" s="7">
        <f>'datos mensuales'!Y101</f>
        <v>0</v>
      </c>
      <c r="M102" s="7">
        <f>'datos mensuales'!Z101</f>
        <v>0</v>
      </c>
    </row>
    <row r="103" spans="1:13" hidden="1" outlineLevel="1">
      <c r="A103" s="5" t="str">
        <f>'datos mensuales'!F102</f>
        <v>Compra Activos Fijos PRONASER</v>
      </c>
      <c r="B103" s="7">
        <f>'datos mensuales'!O102</f>
        <v>0</v>
      </c>
      <c r="C103" s="7">
        <f>'datos mensuales'!P102</f>
        <v>0</v>
      </c>
      <c r="D103" s="7">
        <f>'datos mensuales'!Q102</f>
        <v>0</v>
      </c>
      <c r="E103" s="7">
        <f>'datos mensuales'!R102</f>
        <v>0</v>
      </c>
      <c r="F103" s="7">
        <f>'datos mensuales'!S102</f>
        <v>0</v>
      </c>
      <c r="G103" s="7">
        <f>'datos mensuales'!T102</f>
        <v>0</v>
      </c>
      <c r="H103" s="7">
        <f>'datos mensuales'!U102</f>
        <v>0</v>
      </c>
      <c r="I103" s="7">
        <f>'datos mensuales'!V102</f>
        <v>0</v>
      </c>
      <c r="J103" s="7">
        <f>'datos mensuales'!W102</f>
        <v>0</v>
      </c>
      <c r="K103" s="7">
        <f>'datos mensuales'!X102</f>
        <v>0</v>
      </c>
      <c r="L103" s="7">
        <f>'datos mensuales'!Y102</f>
        <v>0</v>
      </c>
      <c r="M103" s="7">
        <f>'datos mensuales'!Z102</f>
        <v>0</v>
      </c>
    </row>
    <row r="104" spans="1:13" hidden="1" outlineLevel="1">
      <c r="A104" s="5" t="str">
        <f>'datos mensuales'!F103</f>
        <v>Compra Activo Fijo PRODUASTRO</v>
      </c>
      <c r="B104" s="7">
        <f>'datos mensuales'!O103</f>
        <v>0</v>
      </c>
      <c r="C104" s="7">
        <f>'datos mensuales'!P103</f>
        <v>0</v>
      </c>
      <c r="D104" s="7">
        <f>'datos mensuales'!Q103</f>
        <v>0</v>
      </c>
      <c r="E104" s="7">
        <f>'datos mensuales'!R103</f>
        <v>0</v>
      </c>
      <c r="F104" s="7">
        <f>'datos mensuales'!S103</f>
        <v>0</v>
      </c>
      <c r="G104" s="7">
        <f>'datos mensuales'!T103</f>
        <v>0</v>
      </c>
      <c r="H104" s="7">
        <f>'datos mensuales'!U103</f>
        <v>0</v>
      </c>
      <c r="I104" s="7">
        <f>'datos mensuales'!V103</f>
        <v>0</v>
      </c>
      <c r="J104" s="7">
        <f>'datos mensuales'!W103</f>
        <v>0</v>
      </c>
      <c r="K104" s="7">
        <f>'datos mensuales'!X103</f>
        <v>0</v>
      </c>
      <c r="L104" s="7">
        <f>'datos mensuales'!Y103</f>
        <v>0</v>
      </c>
      <c r="M104" s="7">
        <f>'datos mensuales'!Z103</f>
        <v>0</v>
      </c>
    </row>
    <row r="105" spans="1:13" hidden="1" outlineLevel="1">
      <c r="A105" s="5" t="str">
        <f>'datos mensuales'!F104</f>
        <v>Venta - Recuperacion</v>
      </c>
      <c r="B105" s="30">
        <v>1000000</v>
      </c>
      <c r="C105" s="30">
        <v>18910000</v>
      </c>
      <c r="D105" s="30">
        <v>4001000</v>
      </c>
      <c r="E105" s="30">
        <v>9004000</v>
      </c>
      <c r="F105" s="30">
        <v>1000571</v>
      </c>
      <c r="G105" s="30">
        <v>30000000</v>
      </c>
      <c r="H105" s="30">
        <f>'datos mensuales'!U104</f>
        <v>0</v>
      </c>
      <c r="I105" s="30">
        <f>'datos mensuales'!V104</f>
        <v>0</v>
      </c>
      <c r="J105" s="30">
        <f>'datos mensuales'!W104</f>
        <v>0</v>
      </c>
      <c r="K105" s="30">
        <f>'datos mensuales'!X104</f>
        <v>0</v>
      </c>
      <c r="L105" s="30">
        <f>'datos mensuales'!Y104</f>
        <v>0</v>
      </c>
      <c r="M105" s="30">
        <f>'datos mensuales'!Z104</f>
        <v>0</v>
      </c>
    </row>
    <row r="106" spans="1:13" hidden="1" outlineLevel="1">
      <c r="A106" s="5" t="str">
        <f>'datos mensuales'!F105</f>
        <v>Compra - Colocacion</v>
      </c>
      <c r="B106" s="30">
        <v>-15000000</v>
      </c>
      <c r="C106" s="30">
        <f>'datos mensuales'!P105</f>
        <v>0</v>
      </c>
      <c r="D106" s="30">
        <f>'datos mensuales'!Q105</f>
        <v>0</v>
      </c>
      <c r="E106" s="30">
        <f>'datos mensuales'!R105</f>
        <v>0</v>
      </c>
      <c r="F106" s="30">
        <f>'datos mensuales'!S105</f>
        <v>0</v>
      </c>
      <c r="G106" s="30">
        <f>'datos mensuales'!T105</f>
        <v>0</v>
      </c>
      <c r="H106" s="30">
        <f>'datos mensuales'!U105</f>
        <v>0</v>
      </c>
      <c r="I106" s="30">
        <f>'datos mensuales'!V105</f>
        <v>0</v>
      </c>
      <c r="J106" s="30">
        <f>'datos mensuales'!W105</f>
        <v>0</v>
      </c>
      <c r="K106" s="30">
        <f>'datos mensuales'!X105</f>
        <v>0</v>
      </c>
      <c r="L106" s="30">
        <f>'datos mensuales'!Y105</f>
        <v>0</v>
      </c>
      <c r="M106" s="30">
        <f>'datos mensuales'!Z105</f>
        <v>0</v>
      </c>
    </row>
    <row r="107" spans="1:13" hidden="1" outlineLevel="1">
      <c r="A107" s="5" t="str">
        <f>'datos mensuales'!F106</f>
        <v>Overnight</v>
      </c>
      <c r="B107" s="7">
        <f>'datos mensuales'!O106</f>
        <v>0</v>
      </c>
      <c r="C107" s="7">
        <f>'datos mensuales'!P106</f>
        <v>0</v>
      </c>
      <c r="D107" s="7">
        <f>'datos mensuales'!Q106</f>
        <v>0</v>
      </c>
      <c r="E107" s="7">
        <f>'datos mensuales'!R106</f>
        <v>0</v>
      </c>
      <c r="F107" s="7">
        <f>'datos mensuales'!S106</f>
        <v>0</v>
      </c>
      <c r="G107" s="7">
        <f>'datos mensuales'!T106</f>
        <v>0</v>
      </c>
      <c r="H107" s="7">
        <f>'datos mensuales'!U106</f>
        <v>0</v>
      </c>
      <c r="I107" s="7">
        <f>'datos mensuales'!V106</f>
        <v>0</v>
      </c>
      <c r="J107" s="7">
        <f>'datos mensuales'!W106</f>
        <v>0</v>
      </c>
      <c r="K107" s="7">
        <f>'datos mensuales'!X106</f>
        <v>0</v>
      </c>
      <c r="L107" s="7">
        <f>'datos mensuales'!Y106</f>
        <v>0</v>
      </c>
      <c r="M107" s="7">
        <f>'datos mensuales'!Z106</f>
        <v>0</v>
      </c>
    </row>
    <row r="108" spans="1:13" hidden="1" outlineLevel="1">
      <c r="A108" s="5" t="str">
        <f>'datos mensuales'!F107</f>
        <v>ACTIVO FIJO AGRICOLA</v>
      </c>
      <c r="B108" s="7">
        <f>'datos mensuales'!O107</f>
        <v>0</v>
      </c>
      <c r="C108" s="7">
        <f>'datos mensuales'!P107</f>
        <v>0</v>
      </c>
      <c r="D108" s="7">
        <f>'datos mensuales'!Q107</f>
        <v>0</v>
      </c>
      <c r="E108" s="7">
        <f>'datos mensuales'!R107</f>
        <v>0</v>
      </c>
      <c r="F108" s="7">
        <f>'datos mensuales'!S107</f>
        <v>-8016</v>
      </c>
      <c r="G108" s="7">
        <f>'datos mensuales'!T107</f>
        <v>-5344</v>
      </c>
      <c r="H108" s="7">
        <f>'datos mensuales'!U107</f>
        <v>-8350</v>
      </c>
      <c r="I108" s="7">
        <f>'datos mensuales'!V107</f>
        <v>-6346</v>
      </c>
      <c r="J108" s="7">
        <f>'datos mensuales'!W107</f>
        <v>-5344</v>
      </c>
      <c r="K108" s="7">
        <f>'datos mensuales'!X107</f>
        <v>-8350</v>
      </c>
      <c r="L108" s="7">
        <f>'datos mensuales'!Y107</f>
        <v>-6123.33</v>
      </c>
      <c r="M108" s="7">
        <f>'datos mensuales'!Z107</f>
        <v>-5566.65</v>
      </c>
    </row>
    <row r="109" spans="1:13" hidden="1" outlineLevel="1">
      <c r="A109" s="5" t="str">
        <f>'datos mensuales'!F108</f>
        <v>ACTIVO FIJO BODEGA/ALMACEN CONSUMO ANIMAL</v>
      </c>
      <c r="B109" s="7">
        <f>'datos mensuales'!O108</f>
        <v>0</v>
      </c>
      <c r="C109" s="7">
        <f>'datos mensuales'!P108</f>
        <v>0</v>
      </c>
      <c r="D109" s="7">
        <f>'datos mensuales'!Q108</f>
        <v>0</v>
      </c>
      <c r="E109" s="7">
        <f>'datos mensuales'!R108</f>
        <v>0</v>
      </c>
      <c r="F109" s="7">
        <f>'datos mensuales'!S108</f>
        <v>0</v>
      </c>
      <c r="G109" s="7">
        <f>'datos mensuales'!T108</f>
        <v>0</v>
      </c>
      <c r="H109" s="7">
        <f>'datos mensuales'!U108</f>
        <v>0</v>
      </c>
      <c r="I109" s="7">
        <f>'datos mensuales'!V108</f>
        <v>0</v>
      </c>
      <c r="J109" s="7">
        <f>'datos mensuales'!W108</f>
        <v>0</v>
      </c>
      <c r="K109" s="7">
        <f>'datos mensuales'!X108</f>
        <v>0</v>
      </c>
      <c r="L109" s="7">
        <f>'datos mensuales'!Y108</f>
        <v>0</v>
      </c>
      <c r="M109" s="7">
        <f>'datos mensuales'!Z108</f>
        <v>0</v>
      </c>
    </row>
    <row r="110" spans="1:13" s="11" customFormat="1" hidden="1" outlineLevel="1">
      <c r="A110" s="5" t="str">
        <f>'datos mensuales'!F109</f>
        <v>ACTIVO FIJO BODEGA/ALMACEN CONS.HUMANO</v>
      </c>
      <c r="B110" s="7">
        <f>'datos mensuales'!O109</f>
        <v>0</v>
      </c>
      <c r="C110" s="7">
        <f>'datos mensuales'!P109</f>
        <v>0</v>
      </c>
      <c r="D110" s="7">
        <f>'datos mensuales'!Q109</f>
        <v>0</v>
      </c>
      <c r="E110" s="7">
        <f>'datos mensuales'!R109</f>
        <v>0</v>
      </c>
      <c r="F110" s="7">
        <f>'datos mensuales'!S109</f>
        <v>0</v>
      </c>
      <c r="G110" s="7">
        <f>'datos mensuales'!T109</f>
        <v>0</v>
      </c>
      <c r="H110" s="7">
        <f>'datos mensuales'!U109</f>
        <v>0</v>
      </c>
      <c r="I110" s="7">
        <f>'datos mensuales'!V109</f>
        <v>0</v>
      </c>
      <c r="J110" s="7">
        <f>'datos mensuales'!W109</f>
        <v>0</v>
      </c>
      <c r="K110" s="7">
        <f>'datos mensuales'!X109</f>
        <v>0</v>
      </c>
      <c r="L110" s="7">
        <f>'datos mensuales'!Y109</f>
        <v>0</v>
      </c>
      <c r="M110" s="7">
        <f>'datos mensuales'!Z109</f>
        <v>0</v>
      </c>
    </row>
    <row r="111" spans="1:13" s="11" customFormat="1" hidden="1" outlineLevel="1">
      <c r="A111" s="5" t="str">
        <f>'datos mensuales'!F110</f>
        <v>ACTIVO FIJO ARROZ</v>
      </c>
      <c r="B111" s="7">
        <f>'datos mensuales'!O110</f>
        <v>0</v>
      </c>
      <c r="C111" s="7">
        <f>'datos mensuales'!P110</f>
        <v>0</v>
      </c>
      <c r="D111" s="7">
        <f>'datos mensuales'!Q110</f>
        <v>0</v>
      </c>
      <c r="E111" s="7">
        <f>'datos mensuales'!R110</f>
        <v>0</v>
      </c>
      <c r="F111" s="7">
        <f>'datos mensuales'!S110</f>
        <v>0</v>
      </c>
      <c r="G111" s="7">
        <f>'datos mensuales'!T110</f>
        <v>0</v>
      </c>
      <c r="H111" s="7">
        <f>'datos mensuales'!U110</f>
        <v>0</v>
      </c>
      <c r="I111" s="7">
        <f>'datos mensuales'!V110</f>
        <v>-700</v>
      </c>
      <c r="J111" s="7">
        <f>'datos mensuales'!W110</f>
        <v>-2800</v>
      </c>
      <c r="K111" s="7">
        <f>'datos mensuales'!X110</f>
        <v>-1093.75</v>
      </c>
      <c r="L111" s="7">
        <f>'datos mensuales'!Y110</f>
        <v>-3427.08</v>
      </c>
      <c r="M111" s="7">
        <f>'datos mensuales'!Z110</f>
        <v>-729.15000000000009</v>
      </c>
    </row>
    <row r="112" spans="1:13" s="11" customFormat="1" hidden="1" outlineLevel="1">
      <c r="A112" s="5" t="str">
        <f>'datos mensuales'!F111</f>
        <v>ACTIVO FIJO AVES EN PIE</v>
      </c>
      <c r="B112" s="7">
        <f>'datos mensuales'!O111</f>
        <v>0</v>
      </c>
      <c r="C112" s="7">
        <f>'datos mensuales'!P111</f>
        <v>0</v>
      </c>
      <c r="D112" s="7">
        <f>'datos mensuales'!Q111</f>
        <v>0</v>
      </c>
      <c r="E112" s="7">
        <f>'datos mensuales'!R111</f>
        <v>0</v>
      </c>
      <c r="F112" s="7">
        <f>'datos mensuales'!S111</f>
        <v>0</v>
      </c>
      <c r="G112" s="7">
        <f>'datos mensuales'!T111</f>
        <v>0</v>
      </c>
      <c r="H112" s="7">
        <f>'datos mensuales'!U111</f>
        <v>0</v>
      </c>
      <c r="I112" s="7">
        <f>'datos mensuales'!V111</f>
        <v>0</v>
      </c>
      <c r="J112" s="7">
        <f>'datos mensuales'!W111</f>
        <v>0</v>
      </c>
      <c r="K112" s="7">
        <f>'datos mensuales'!X111</f>
        <v>0</v>
      </c>
      <c r="L112" s="7">
        <f>'datos mensuales'!Y111</f>
        <v>0</v>
      </c>
      <c r="M112" s="7">
        <f>'datos mensuales'!Z111</f>
        <v>0</v>
      </c>
    </row>
    <row r="113" spans="1:13" s="11" customFormat="1" hidden="1" outlineLevel="1">
      <c r="A113" s="5" t="str">
        <f>'datos mensuales'!F112</f>
        <v>ACTIVO FIJO AVES DE POSTURA</v>
      </c>
      <c r="B113" s="7">
        <f>'datos mensuales'!O112</f>
        <v>-49656.75</v>
      </c>
      <c r="C113" s="7">
        <f>'datos mensuales'!P112</f>
        <v>-54650.95</v>
      </c>
      <c r="D113" s="7">
        <f>'datos mensuales'!Q112</f>
        <v>-19976.8</v>
      </c>
      <c r="E113" s="7">
        <f>'datos mensuales'!R112</f>
        <v>-91482</v>
      </c>
      <c r="F113" s="7">
        <f>'datos mensuales'!S112</f>
        <v>-89224.2</v>
      </c>
      <c r="G113" s="7">
        <f>'datos mensuales'!T112</f>
        <v>-14112.8</v>
      </c>
      <c r="H113" s="7">
        <f>'datos mensuales'!U112</f>
        <v>-140059.75</v>
      </c>
      <c r="I113" s="7">
        <f>'datos mensuales'!V112</f>
        <v>-92699.45</v>
      </c>
      <c r="J113" s="7">
        <f>'datos mensuales'!W112</f>
        <v>-28080.799999999999</v>
      </c>
      <c r="K113" s="7">
        <f>'datos mensuales'!X112</f>
        <v>-127670.5</v>
      </c>
      <c r="L113" s="7">
        <f>'datos mensuales'!Y112</f>
        <v>-84693.67</v>
      </c>
      <c r="M113" s="7">
        <f>'datos mensuales'!Z112</f>
        <v>-32260.85</v>
      </c>
    </row>
    <row r="114" spans="1:13" s="11" customFormat="1" hidden="1" outlineLevel="1">
      <c r="A114" s="5" t="str">
        <f>'datos mensuales'!F113</f>
        <v>ACTIVO FIJO AVES PROCESADAS</v>
      </c>
      <c r="B114" s="7">
        <f>'datos mensuales'!O113</f>
        <v>-1370773.5</v>
      </c>
      <c r="C114" s="7">
        <f>'datos mensuales'!P113</f>
        <v>-2689369.9</v>
      </c>
      <c r="D114" s="7">
        <f>'datos mensuales'!Q113</f>
        <v>-5274385.5999999996</v>
      </c>
      <c r="E114" s="7">
        <f>'datos mensuales'!R113</f>
        <v>-6917231</v>
      </c>
      <c r="F114" s="7">
        <f>'datos mensuales'!S113</f>
        <v>-6102578.7999999998</v>
      </c>
      <c r="G114" s="7">
        <f>'datos mensuales'!T113</f>
        <v>-3777535.2</v>
      </c>
      <c r="H114" s="7">
        <f>'datos mensuales'!U113</f>
        <v>-6660866.75</v>
      </c>
      <c r="I114" s="7">
        <f>'datos mensuales'!V113</f>
        <v>-4515650.6500000004</v>
      </c>
      <c r="J114" s="7">
        <f>'datos mensuales'!W113</f>
        <v>-2011357.6</v>
      </c>
      <c r="K114" s="7">
        <f>'datos mensuales'!X113</f>
        <v>-3371265.75</v>
      </c>
      <c r="L114" s="7">
        <f>'datos mensuales'!Y113</f>
        <v>-2297354.08</v>
      </c>
      <c r="M114" s="7">
        <f>'datos mensuales'!Z113</f>
        <v>-2355179.15</v>
      </c>
    </row>
    <row r="115" spans="1:13" s="11" customFormat="1" hidden="1" outlineLevel="1">
      <c r="A115" s="5" t="str">
        <f>'datos mensuales'!F114</f>
        <v>ACTIVO FIJO AVES REPRODUCCION</v>
      </c>
      <c r="B115" s="7">
        <f>'datos mensuales'!O114</f>
        <v>0</v>
      </c>
      <c r="C115" s="7">
        <f>'datos mensuales'!P114</f>
        <v>0</v>
      </c>
      <c r="D115" s="7">
        <f>'datos mensuales'!Q114</f>
        <v>0</v>
      </c>
      <c r="E115" s="7">
        <f>'datos mensuales'!R114</f>
        <v>0</v>
      </c>
      <c r="F115" s="7">
        <f>'datos mensuales'!S114</f>
        <v>0</v>
      </c>
      <c r="G115" s="7">
        <f>'datos mensuales'!T114</f>
        <v>0</v>
      </c>
      <c r="H115" s="7">
        <f>'datos mensuales'!U114</f>
        <v>0</v>
      </c>
      <c r="I115" s="7">
        <f>'datos mensuales'!V114</f>
        <v>0</v>
      </c>
      <c r="J115" s="7">
        <f>'datos mensuales'!W114</f>
        <v>0</v>
      </c>
      <c r="K115" s="7">
        <f>'datos mensuales'!X114</f>
        <v>0</v>
      </c>
      <c r="L115" s="7">
        <f>'datos mensuales'!Y114</f>
        <v>0</v>
      </c>
      <c r="M115" s="7">
        <f>'datos mensuales'!Z114</f>
        <v>0</v>
      </c>
    </row>
    <row r="116" spans="1:13" s="11" customFormat="1" hidden="1" outlineLevel="1">
      <c r="A116" s="5" t="str">
        <f>'datos mensuales'!F115</f>
        <v>ACTIVO FIJO BODEGAS AGRICOLAS</v>
      </c>
      <c r="B116" s="7">
        <f>'datos mensuales'!O115</f>
        <v>0</v>
      </c>
      <c r="C116" s="7">
        <f>'datos mensuales'!P115</f>
        <v>0</v>
      </c>
      <c r="D116" s="7">
        <f>'datos mensuales'!Q115</f>
        <v>0</v>
      </c>
      <c r="E116" s="7">
        <f>'datos mensuales'!R115</f>
        <v>0</v>
      </c>
      <c r="F116" s="7">
        <f>'datos mensuales'!S115</f>
        <v>0</v>
      </c>
      <c r="G116" s="7">
        <f>'datos mensuales'!T115</f>
        <v>0</v>
      </c>
      <c r="H116" s="7">
        <f>'datos mensuales'!U115</f>
        <v>0</v>
      </c>
      <c r="I116" s="7">
        <f>'datos mensuales'!V115</f>
        <v>0</v>
      </c>
      <c r="J116" s="7">
        <f>'datos mensuales'!W115</f>
        <v>0</v>
      </c>
      <c r="K116" s="7">
        <f>'datos mensuales'!X115</f>
        <v>0</v>
      </c>
      <c r="L116" s="7">
        <f>'datos mensuales'!Y115</f>
        <v>0</v>
      </c>
      <c r="M116" s="7">
        <f>'datos mensuales'!Z115</f>
        <v>0</v>
      </c>
    </row>
    <row r="117" spans="1:13" s="11" customFormat="1" hidden="1" outlineLevel="1">
      <c r="A117" s="5" t="str">
        <f>'datos mensuales'!F116</f>
        <v>ACTIVO FIJO CERDOS PRE-CRIA</v>
      </c>
      <c r="B117" s="7">
        <f>'datos mensuales'!O116</f>
        <v>0</v>
      </c>
      <c r="C117" s="7">
        <f>'datos mensuales'!P116</f>
        <v>0</v>
      </c>
      <c r="D117" s="7">
        <f>'datos mensuales'!Q116</f>
        <v>0</v>
      </c>
      <c r="E117" s="7">
        <f>'datos mensuales'!R116</f>
        <v>0</v>
      </c>
      <c r="F117" s="7">
        <f>'datos mensuales'!S116</f>
        <v>0</v>
      </c>
      <c r="G117" s="7">
        <f>'datos mensuales'!T116</f>
        <v>0</v>
      </c>
      <c r="H117" s="7">
        <f>'datos mensuales'!U116</f>
        <v>0</v>
      </c>
      <c r="I117" s="7">
        <f>'datos mensuales'!V116</f>
        <v>0</v>
      </c>
      <c r="J117" s="7">
        <f>'datos mensuales'!W116</f>
        <v>0</v>
      </c>
      <c r="K117" s="7">
        <f>'datos mensuales'!X116</f>
        <v>0</v>
      </c>
      <c r="L117" s="7">
        <f>'datos mensuales'!Y116</f>
        <v>0</v>
      </c>
      <c r="M117" s="7">
        <f>'datos mensuales'!Z116</f>
        <v>0</v>
      </c>
    </row>
    <row r="118" spans="1:13" s="11" customFormat="1" hidden="1" outlineLevel="1">
      <c r="A118" s="5" t="str">
        <f>'datos mensuales'!F117</f>
        <v>ACTIVO FIJO CERDOS ENGORDE</v>
      </c>
      <c r="B118" s="7">
        <f>'datos mensuales'!O117</f>
        <v>0</v>
      </c>
      <c r="C118" s="7">
        <f>'datos mensuales'!P117</f>
        <v>0</v>
      </c>
      <c r="D118" s="7">
        <f>'datos mensuales'!Q117</f>
        <v>0</v>
      </c>
      <c r="E118" s="7">
        <f>'datos mensuales'!R117</f>
        <v>0</v>
      </c>
      <c r="F118" s="7">
        <f>'datos mensuales'!S117</f>
        <v>0</v>
      </c>
      <c r="G118" s="7">
        <f>'datos mensuales'!T117</f>
        <v>0</v>
      </c>
      <c r="H118" s="7">
        <f>'datos mensuales'!U117</f>
        <v>0</v>
      </c>
      <c r="I118" s="7">
        <f>'datos mensuales'!V117</f>
        <v>0</v>
      </c>
      <c r="J118" s="7">
        <f>'datos mensuales'!W117</f>
        <v>0</v>
      </c>
      <c r="K118" s="7">
        <f>'datos mensuales'!X117</f>
        <v>0</v>
      </c>
      <c r="L118" s="7">
        <f>'datos mensuales'!Y117</f>
        <v>0</v>
      </c>
      <c r="M118" s="7">
        <f>'datos mensuales'!Z117</f>
        <v>0</v>
      </c>
    </row>
    <row r="119" spans="1:13" s="11" customFormat="1" hidden="1" outlineLevel="1">
      <c r="A119" s="5" t="str">
        <f>'datos mensuales'!F118</f>
        <v>ACTIVO FIJO CERDOS PROCESADOS</v>
      </c>
      <c r="B119" s="7">
        <f>'datos mensuales'!O118</f>
        <v>-1847311.5</v>
      </c>
      <c r="C119" s="7">
        <f>'datos mensuales'!P118</f>
        <v>-2366769.1</v>
      </c>
      <c r="D119" s="7">
        <f>'datos mensuales'!Q118</f>
        <v>-2077830.4</v>
      </c>
      <c r="E119" s="7">
        <f>'datos mensuales'!R118</f>
        <v>-2569776</v>
      </c>
      <c r="F119" s="7">
        <f>'datos mensuales'!S118</f>
        <v>-3644370.6</v>
      </c>
      <c r="G119" s="7">
        <f>'datos mensuales'!T118</f>
        <v>-2450622.4</v>
      </c>
      <c r="H119" s="7">
        <f>'datos mensuales'!U118</f>
        <v>-3310737</v>
      </c>
      <c r="I119" s="7">
        <f>'datos mensuales'!V118</f>
        <v>-2133226.4</v>
      </c>
      <c r="J119" s="7">
        <f>'datos mensuales'!W118</f>
        <v>-580385.6</v>
      </c>
      <c r="K119" s="7">
        <f>'datos mensuales'!X118</f>
        <v>-795304</v>
      </c>
      <c r="L119" s="7">
        <f>'datos mensuales'!Y118</f>
        <v>-652032.66999999993</v>
      </c>
      <c r="M119" s="7">
        <f>'datos mensuales'!Z118</f>
        <v>-647148.35</v>
      </c>
    </row>
    <row r="120" spans="1:13" s="11" customFormat="1" hidden="1" outlineLevel="1">
      <c r="A120" s="5" t="str">
        <f>'datos mensuales'!F119</f>
        <v>ACTIVO FIJO CERDOS DE REPROD.</v>
      </c>
      <c r="B120" s="7">
        <f>'datos mensuales'!O119</f>
        <v>0</v>
      </c>
      <c r="C120" s="7">
        <f>'datos mensuales'!P119</f>
        <v>0</v>
      </c>
      <c r="D120" s="7">
        <f>'datos mensuales'!Q119</f>
        <v>0</v>
      </c>
      <c r="E120" s="7">
        <f>'datos mensuales'!R119</f>
        <v>0</v>
      </c>
      <c r="F120" s="7">
        <f>'datos mensuales'!S119</f>
        <v>0</v>
      </c>
      <c r="G120" s="7">
        <f>'datos mensuales'!T119</f>
        <v>0</v>
      </c>
      <c r="H120" s="7">
        <f>'datos mensuales'!U119</f>
        <v>0</v>
      </c>
      <c r="I120" s="7">
        <f>'datos mensuales'!V119</f>
        <v>0</v>
      </c>
      <c r="J120" s="7">
        <f>'datos mensuales'!W119</f>
        <v>0</v>
      </c>
      <c r="K120" s="7">
        <f>'datos mensuales'!X119</f>
        <v>0</v>
      </c>
      <c r="L120" s="7">
        <f>'datos mensuales'!Y119</f>
        <v>0</v>
      </c>
      <c r="M120" s="7">
        <f>'datos mensuales'!Z119</f>
        <v>0</v>
      </c>
    </row>
    <row r="121" spans="1:13" s="11" customFormat="1" hidden="1" outlineLevel="1">
      <c r="A121" s="5" t="str">
        <f>'datos mensuales'!F120</f>
        <v>ACTIVO FIJO CONSERVAS</v>
      </c>
      <c r="B121" s="7">
        <f>'datos mensuales'!O120</f>
        <v>0</v>
      </c>
      <c r="C121" s="7">
        <f>'datos mensuales'!P120</f>
        <v>0</v>
      </c>
      <c r="D121" s="7">
        <f>'datos mensuales'!Q120</f>
        <v>0</v>
      </c>
      <c r="E121" s="7">
        <f>'datos mensuales'!R120</f>
        <v>0</v>
      </c>
      <c r="F121" s="7">
        <f>'datos mensuales'!S120</f>
        <v>-3176.4</v>
      </c>
      <c r="G121" s="7">
        <f>'datos mensuales'!T120</f>
        <v>-2117.6</v>
      </c>
      <c r="H121" s="7">
        <f>'datos mensuales'!U120</f>
        <v>-91008.75</v>
      </c>
      <c r="I121" s="7">
        <f>'datos mensuales'!V120</f>
        <v>-266223.65000000002</v>
      </c>
      <c r="J121" s="7">
        <f>'datos mensuales'!W120</f>
        <v>-4553.6000000000004</v>
      </c>
      <c r="K121" s="7">
        <f>'datos mensuales'!X120</f>
        <v>-442760.25</v>
      </c>
      <c r="L121" s="7">
        <f>'datos mensuales'!Y120</f>
        <v>-20024.419999999998</v>
      </c>
      <c r="M121" s="7">
        <f>'datos mensuales'!Z120</f>
        <v>-75923.350000000006</v>
      </c>
    </row>
    <row r="122" spans="1:13" s="11" customFormat="1" hidden="1" outlineLevel="1">
      <c r="A122" s="5" t="str">
        <f>'datos mensuales'!F121</f>
        <v>ACTIVO FIJO ENACA</v>
      </c>
      <c r="B122" s="7">
        <f>'datos mensuales'!O121</f>
        <v>0</v>
      </c>
      <c r="C122" s="7">
        <f>'datos mensuales'!P121</f>
        <v>0</v>
      </c>
      <c r="D122" s="7">
        <f>'datos mensuales'!Q121</f>
        <v>0</v>
      </c>
      <c r="E122" s="7">
        <f>'datos mensuales'!R121</f>
        <v>0</v>
      </c>
      <c r="F122" s="7">
        <f>'datos mensuales'!S121</f>
        <v>0</v>
      </c>
      <c r="G122" s="7">
        <f>'datos mensuales'!T121</f>
        <v>0</v>
      </c>
      <c r="H122" s="7">
        <f>'datos mensuales'!U121</f>
        <v>0</v>
      </c>
      <c r="I122" s="7">
        <f>'datos mensuales'!V121</f>
        <v>0</v>
      </c>
      <c r="J122" s="7">
        <f>'datos mensuales'!W121</f>
        <v>0</v>
      </c>
      <c r="K122" s="7">
        <f>'datos mensuales'!X121</f>
        <v>0</v>
      </c>
      <c r="L122" s="7">
        <f>'datos mensuales'!Y121</f>
        <v>0</v>
      </c>
      <c r="M122" s="7">
        <f>'datos mensuales'!Z121</f>
        <v>0</v>
      </c>
    </row>
    <row r="123" spans="1:13" s="11" customFormat="1" hidden="1" outlineLevel="1">
      <c r="A123" s="5" t="str">
        <f>'datos mensuales'!F122</f>
        <v>ACTIVO FIJO GANADO PRE-RECRIA</v>
      </c>
      <c r="B123" s="7">
        <f>'datos mensuales'!O122</f>
        <v>0</v>
      </c>
      <c r="C123" s="7">
        <f>'datos mensuales'!P122</f>
        <v>0</v>
      </c>
      <c r="D123" s="7">
        <f>'datos mensuales'!Q122</f>
        <v>0</v>
      </c>
      <c r="E123" s="7">
        <f>'datos mensuales'!R122</f>
        <v>0</v>
      </c>
      <c r="F123" s="7">
        <f>'datos mensuales'!S122</f>
        <v>0</v>
      </c>
      <c r="G123" s="7">
        <f>'datos mensuales'!T122</f>
        <v>0</v>
      </c>
      <c r="H123" s="7">
        <f>'datos mensuales'!U122</f>
        <v>0</v>
      </c>
      <c r="I123" s="7">
        <f>'datos mensuales'!V122</f>
        <v>0</v>
      </c>
      <c r="J123" s="7">
        <f>'datos mensuales'!W122</f>
        <v>0</v>
      </c>
      <c r="K123" s="7">
        <f>'datos mensuales'!X122</f>
        <v>0</v>
      </c>
      <c r="L123" s="7">
        <f>'datos mensuales'!Y122</f>
        <v>0</v>
      </c>
      <c r="M123" s="7">
        <f>'datos mensuales'!Z122</f>
        <v>0</v>
      </c>
    </row>
    <row r="124" spans="1:13" s="11" customFormat="1" hidden="1" outlineLevel="1">
      <c r="A124" s="5" t="str">
        <f>'datos mensuales'!F123</f>
        <v>ACTIVO FIJO GANADO DE ENG.</v>
      </c>
      <c r="B124" s="7">
        <f>'datos mensuales'!O123</f>
        <v>0</v>
      </c>
      <c r="C124" s="7">
        <f>'datos mensuales'!P123</f>
        <v>0</v>
      </c>
      <c r="D124" s="7">
        <f>'datos mensuales'!Q123</f>
        <v>0</v>
      </c>
      <c r="E124" s="7">
        <f>'datos mensuales'!R123</f>
        <v>0</v>
      </c>
      <c r="F124" s="7">
        <f>'datos mensuales'!S123</f>
        <v>0</v>
      </c>
      <c r="G124" s="7">
        <f>'datos mensuales'!T123</f>
        <v>0</v>
      </c>
      <c r="H124" s="7">
        <f>'datos mensuales'!U123</f>
        <v>0</v>
      </c>
      <c r="I124" s="7">
        <f>'datos mensuales'!V123</f>
        <v>0</v>
      </c>
      <c r="J124" s="7">
        <f>'datos mensuales'!W123</f>
        <v>0</v>
      </c>
      <c r="K124" s="7">
        <f>'datos mensuales'!X123</f>
        <v>0</v>
      </c>
      <c r="L124" s="7">
        <f>'datos mensuales'!Y123</f>
        <v>0</v>
      </c>
      <c r="M124" s="7">
        <f>'datos mensuales'!Z123</f>
        <v>0</v>
      </c>
    </row>
    <row r="125" spans="1:13" s="11" customFormat="1" hidden="1" outlineLevel="1">
      <c r="A125" s="5" t="str">
        <f>'datos mensuales'!F124</f>
        <v>ACTIVO FIJO GANADO PROCESADA</v>
      </c>
      <c r="B125" s="7">
        <f>'datos mensuales'!O124</f>
        <v>0</v>
      </c>
      <c r="C125" s="7">
        <f>'datos mensuales'!P124</f>
        <v>0</v>
      </c>
      <c r="D125" s="7">
        <f>'datos mensuales'!Q124</f>
        <v>0</v>
      </c>
      <c r="E125" s="7">
        <f>'datos mensuales'!R124</f>
        <v>0</v>
      </c>
      <c r="F125" s="7">
        <f>'datos mensuales'!S124</f>
        <v>0</v>
      </c>
      <c r="G125" s="7">
        <f>'datos mensuales'!T124</f>
        <v>0</v>
      </c>
      <c r="H125" s="7">
        <f>'datos mensuales'!U124</f>
        <v>0</v>
      </c>
      <c r="I125" s="7">
        <f>'datos mensuales'!V124</f>
        <v>0</v>
      </c>
      <c r="J125" s="7">
        <f>'datos mensuales'!W124</f>
        <v>0</v>
      </c>
      <c r="K125" s="7">
        <f>'datos mensuales'!X124</f>
        <v>0</v>
      </c>
      <c r="L125" s="7">
        <f>'datos mensuales'!Y124</f>
        <v>0</v>
      </c>
      <c r="M125" s="7">
        <f>'datos mensuales'!Z124</f>
        <v>0</v>
      </c>
    </row>
    <row r="126" spans="1:13" s="11" customFormat="1" hidden="1" outlineLevel="1">
      <c r="A126" s="5" t="str">
        <f>'datos mensuales'!F125</f>
        <v>ACTIVO FIJO GANADO DE REPROD.</v>
      </c>
      <c r="B126" s="7">
        <f>'datos mensuales'!O125</f>
        <v>0</v>
      </c>
      <c r="C126" s="7">
        <f>'datos mensuales'!P125</f>
        <v>0</v>
      </c>
      <c r="D126" s="7">
        <f>'datos mensuales'!Q125</f>
        <v>0</v>
      </c>
      <c r="E126" s="7">
        <f>'datos mensuales'!R125</f>
        <v>0</v>
      </c>
      <c r="F126" s="7">
        <f>'datos mensuales'!S125</f>
        <v>0</v>
      </c>
      <c r="G126" s="7">
        <f>'datos mensuales'!T125</f>
        <v>0</v>
      </c>
      <c r="H126" s="7">
        <f>'datos mensuales'!U125</f>
        <v>0</v>
      </c>
      <c r="I126" s="7">
        <f>'datos mensuales'!V125</f>
        <v>0</v>
      </c>
      <c r="J126" s="7">
        <f>'datos mensuales'!W125</f>
        <v>0</v>
      </c>
      <c r="K126" s="7">
        <f>'datos mensuales'!X125</f>
        <v>0</v>
      </c>
      <c r="L126" s="7">
        <f>'datos mensuales'!Y125</f>
        <v>0</v>
      </c>
      <c r="M126" s="7">
        <f>'datos mensuales'!Z125</f>
        <v>0</v>
      </c>
    </row>
    <row r="127" spans="1:13" s="11" customFormat="1" hidden="1" outlineLevel="1">
      <c r="A127" s="5" t="str">
        <f>'datos mensuales'!F126</f>
        <v>ACTIVO FIJO INCUBADORAS</v>
      </c>
      <c r="B127" s="7">
        <f>'datos mensuales'!O126</f>
        <v>0</v>
      </c>
      <c r="C127" s="7">
        <f>'datos mensuales'!P126</f>
        <v>0</v>
      </c>
      <c r="D127" s="7">
        <f>'datos mensuales'!Q126</f>
        <v>0</v>
      </c>
      <c r="E127" s="7">
        <f>'datos mensuales'!R126</f>
        <v>0</v>
      </c>
      <c r="F127" s="7">
        <f>'datos mensuales'!S126</f>
        <v>0</v>
      </c>
      <c r="G127" s="7">
        <f>'datos mensuales'!T126</f>
        <v>0</v>
      </c>
      <c r="H127" s="7">
        <f>'datos mensuales'!U126</f>
        <v>0</v>
      </c>
      <c r="I127" s="7">
        <f>'datos mensuales'!V126</f>
        <v>0</v>
      </c>
      <c r="J127" s="7">
        <f>'datos mensuales'!W126</f>
        <v>0</v>
      </c>
      <c r="K127" s="7">
        <f>'datos mensuales'!X126</f>
        <v>0</v>
      </c>
      <c r="L127" s="7">
        <f>'datos mensuales'!Y126</f>
        <v>0</v>
      </c>
      <c r="M127" s="7">
        <f>'datos mensuales'!Z126</f>
        <v>0</v>
      </c>
    </row>
    <row r="128" spans="1:13" s="11" customFormat="1" hidden="1" outlineLevel="1">
      <c r="A128" s="5" t="str">
        <f>'datos mensuales'!F127</f>
        <v>ACTIVO FIJO LABORATORIOS</v>
      </c>
      <c r="B128" s="7">
        <f>'datos mensuales'!O127</f>
        <v>0</v>
      </c>
      <c r="C128" s="7">
        <f>'datos mensuales'!P127</f>
        <v>0</v>
      </c>
      <c r="D128" s="7">
        <f>'datos mensuales'!Q127</f>
        <v>0</v>
      </c>
      <c r="E128" s="7">
        <f>'datos mensuales'!R127</f>
        <v>0</v>
      </c>
      <c r="F128" s="7">
        <f>'datos mensuales'!S127</f>
        <v>0</v>
      </c>
      <c r="G128" s="7">
        <f>'datos mensuales'!T127</f>
        <v>0</v>
      </c>
      <c r="H128" s="7">
        <f>'datos mensuales'!U127</f>
        <v>0</v>
      </c>
      <c r="I128" s="7">
        <f>'datos mensuales'!V127</f>
        <v>0</v>
      </c>
      <c r="J128" s="7">
        <f>'datos mensuales'!W127</f>
        <v>0</v>
      </c>
      <c r="K128" s="7">
        <f>'datos mensuales'!X127</f>
        <v>0</v>
      </c>
      <c r="L128" s="7">
        <f>'datos mensuales'!Y127</f>
        <v>0</v>
      </c>
      <c r="M128" s="7">
        <f>'datos mensuales'!Z127</f>
        <v>0</v>
      </c>
    </row>
    <row r="129" spans="1:13" s="11" customFormat="1" hidden="1" outlineLevel="1">
      <c r="A129" s="5" t="str">
        <f>'datos mensuales'!F128</f>
        <v>ACTIVO FIJO SALUD.-CUID. MASCOTAS</v>
      </c>
      <c r="B129" s="7">
        <f>'datos mensuales'!O128</f>
        <v>-4443</v>
      </c>
      <c r="C129" s="7">
        <f>'datos mensuales'!P128</f>
        <v>-18973.400000000001</v>
      </c>
      <c r="D129" s="7">
        <f>'datos mensuales'!Q128</f>
        <v>-58121.599999999999</v>
      </c>
      <c r="E129" s="7">
        <f>'datos mensuales'!R128</f>
        <v>-75415</v>
      </c>
      <c r="F129" s="7">
        <f>'datos mensuales'!S128</f>
        <v>-72132.2</v>
      </c>
      <c r="G129" s="7">
        <f>'datos mensuales'!T128</f>
        <v>-45332.800000000003</v>
      </c>
      <c r="H129" s="7">
        <f>'datos mensuales'!U128</f>
        <v>-167505.25</v>
      </c>
      <c r="I129" s="7">
        <f>'datos mensuales'!V128</f>
        <v>-125129.55</v>
      </c>
      <c r="J129" s="7">
        <f>'datos mensuales'!W128</f>
        <v>-87643.199999999997</v>
      </c>
      <c r="K129" s="7">
        <f>'datos mensuales'!X128</f>
        <v>-125299.75</v>
      </c>
      <c r="L129" s="7">
        <f>'datos mensuales'!Y128</f>
        <v>-100195.25</v>
      </c>
      <c r="M129" s="7">
        <f>'datos mensuales'!Z128</f>
        <v>-84250</v>
      </c>
    </row>
    <row r="130" spans="1:13" s="11" customFormat="1" hidden="1" outlineLevel="1">
      <c r="A130" s="5" t="str">
        <f>'datos mensuales'!F129</f>
        <v>Activo Fijo Nutricion Animal</v>
      </c>
      <c r="B130" s="7">
        <f>'datos mensuales'!O129</f>
        <v>-7170</v>
      </c>
      <c r="C130" s="7">
        <f>'datos mensuales'!P129</f>
        <v>-43309</v>
      </c>
      <c r="D130" s="7">
        <f>'datos mensuales'!Q129</f>
        <v>-144556</v>
      </c>
      <c r="E130" s="7">
        <f>'datos mensuales'!R129</f>
        <v>-192633</v>
      </c>
      <c r="F130" s="7">
        <f>'datos mensuales'!S129</f>
        <v>-165754.4</v>
      </c>
      <c r="G130" s="7">
        <f>'datos mensuales'!T129</f>
        <v>-104497.60000000001</v>
      </c>
      <c r="H130" s="7">
        <f>'datos mensuales'!U129</f>
        <v>-395389</v>
      </c>
      <c r="I130" s="7">
        <f>'datos mensuales'!V129</f>
        <v>-290624.8</v>
      </c>
      <c r="J130" s="7">
        <f>'datos mensuales'!W129</f>
        <v>-193535.2</v>
      </c>
      <c r="K130" s="7">
        <f>'datos mensuales'!X129</f>
        <v>-293441.25</v>
      </c>
      <c r="L130" s="7">
        <f>'datos mensuales'!Y129</f>
        <v>-224442.91999999998</v>
      </c>
      <c r="M130" s="7">
        <f>'datos mensuales'!Z129</f>
        <v>-205710.84999999998</v>
      </c>
    </row>
    <row r="131" spans="1:13" s="11" customFormat="1" hidden="1" outlineLevel="1">
      <c r="A131" s="5" t="str">
        <f>'datos mensuales'!F130</f>
        <v>ACTIVO FIJO PAVOS DE ENG.</v>
      </c>
      <c r="B131" s="7">
        <f>'datos mensuales'!O130</f>
        <v>0</v>
      </c>
      <c r="C131" s="7">
        <f>'datos mensuales'!P130</f>
        <v>0</v>
      </c>
      <c r="D131" s="7">
        <f>'datos mensuales'!Q130</f>
        <v>0</v>
      </c>
      <c r="E131" s="7">
        <f>'datos mensuales'!R130</f>
        <v>0</v>
      </c>
      <c r="F131" s="7">
        <f>'datos mensuales'!S130</f>
        <v>0</v>
      </c>
      <c r="G131" s="7">
        <f>'datos mensuales'!T130</f>
        <v>0</v>
      </c>
      <c r="H131" s="7">
        <f>'datos mensuales'!U130</f>
        <v>0</v>
      </c>
      <c r="I131" s="7">
        <f>'datos mensuales'!V130</f>
        <v>0</v>
      </c>
      <c r="J131" s="7">
        <f>'datos mensuales'!W130</f>
        <v>0</v>
      </c>
      <c r="K131" s="7">
        <f>'datos mensuales'!X130</f>
        <v>0</v>
      </c>
      <c r="L131" s="7">
        <f>'datos mensuales'!Y130</f>
        <v>0</v>
      </c>
      <c r="M131" s="7">
        <f>'datos mensuales'!Z130</f>
        <v>0</v>
      </c>
    </row>
    <row r="132" spans="1:13" s="11" customFormat="1" hidden="1" outlineLevel="1">
      <c r="A132" s="5" t="str">
        <f>'datos mensuales'!F131</f>
        <v>ACTIVO FIJO PAVOS REPRODUCTORES</v>
      </c>
      <c r="B132" s="7">
        <f>'datos mensuales'!O131</f>
        <v>0</v>
      </c>
      <c r="C132" s="7">
        <f>'datos mensuales'!P131</f>
        <v>0</v>
      </c>
      <c r="D132" s="7">
        <f>'datos mensuales'!Q131</f>
        <v>0</v>
      </c>
      <c r="E132" s="7">
        <f>'datos mensuales'!R131</f>
        <v>0</v>
      </c>
      <c r="F132" s="7">
        <f>'datos mensuales'!S131</f>
        <v>0</v>
      </c>
      <c r="G132" s="7">
        <f>'datos mensuales'!T131</f>
        <v>0</v>
      </c>
      <c r="H132" s="7">
        <f>'datos mensuales'!U131</f>
        <v>0</v>
      </c>
      <c r="I132" s="7">
        <f>'datos mensuales'!V131</f>
        <v>0</v>
      </c>
      <c r="J132" s="7">
        <f>'datos mensuales'!W131</f>
        <v>0</v>
      </c>
      <c r="K132" s="7">
        <f>'datos mensuales'!X131</f>
        <v>0</v>
      </c>
      <c r="L132" s="7">
        <f>'datos mensuales'!Y131</f>
        <v>0</v>
      </c>
      <c r="M132" s="7">
        <f>'datos mensuales'!Z131</f>
        <v>0</v>
      </c>
    </row>
    <row r="133" spans="1:13" s="11" customFormat="1" hidden="1" outlineLevel="1">
      <c r="A133" s="5" t="str">
        <f>'datos mensuales'!F132</f>
        <v>ACTIVO FIJO PLANTACIONES FORESTALES</v>
      </c>
      <c r="B133" s="7">
        <f>'datos mensuales'!O132</f>
        <v>0</v>
      </c>
      <c r="C133" s="7">
        <f>'datos mensuales'!P132</f>
        <v>0</v>
      </c>
      <c r="D133" s="7">
        <f>'datos mensuales'!Q132</f>
        <v>0</v>
      </c>
      <c r="E133" s="7">
        <f>'datos mensuales'!R132</f>
        <v>0</v>
      </c>
      <c r="F133" s="7">
        <f>'datos mensuales'!S132</f>
        <v>0</v>
      </c>
      <c r="G133" s="7">
        <f>'datos mensuales'!T132</f>
        <v>0</v>
      </c>
      <c r="H133" s="7">
        <f>'datos mensuales'!U132</f>
        <v>0</v>
      </c>
      <c r="I133" s="7">
        <f>'datos mensuales'!V132</f>
        <v>0</v>
      </c>
      <c r="J133" s="7">
        <f>'datos mensuales'!W132</f>
        <v>0</v>
      </c>
      <c r="K133" s="7">
        <f>'datos mensuales'!X132</f>
        <v>0</v>
      </c>
      <c r="L133" s="7">
        <f>'datos mensuales'!Y132</f>
        <v>0</v>
      </c>
      <c r="M133" s="7">
        <f>'datos mensuales'!Z132</f>
        <v>0</v>
      </c>
    </row>
    <row r="134" spans="1:13" s="11" customFormat="1" hidden="1" outlineLevel="1">
      <c r="A134" s="5" t="str">
        <f>'datos mensuales'!F133</f>
        <v>ACTIVO FIJO POLLOS DE ENG.</v>
      </c>
      <c r="B134" s="7">
        <f>'datos mensuales'!O133</f>
        <v>0</v>
      </c>
      <c r="C134" s="7">
        <f>'datos mensuales'!P133</f>
        <v>0</v>
      </c>
      <c r="D134" s="7">
        <f>'datos mensuales'!Q133</f>
        <v>0</v>
      </c>
      <c r="E134" s="7">
        <f>'datos mensuales'!R133</f>
        <v>0</v>
      </c>
      <c r="F134" s="7">
        <f>'datos mensuales'!S133</f>
        <v>0</v>
      </c>
      <c r="G134" s="7">
        <f>'datos mensuales'!T133</f>
        <v>0</v>
      </c>
      <c r="H134" s="7">
        <f>'datos mensuales'!U133</f>
        <v>0</v>
      </c>
      <c r="I134" s="7">
        <f>'datos mensuales'!V133</f>
        <v>0</v>
      </c>
      <c r="J134" s="7">
        <f>'datos mensuales'!W133</f>
        <v>0</v>
      </c>
      <c r="K134" s="7">
        <f>'datos mensuales'!X133</f>
        <v>0</v>
      </c>
      <c r="L134" s="7">
        <f>'datos mensuales'!Y133</f>
        <v>0</v>
      </c>
      <c r="M134" s="7">
        <f>'datos mensuales'!Z133</f>
        <v>0</v>
      </c>
    </row>
    <row r="135" spans="1:13" s="11" customFormat="1" hidden="1" outlineLevel="1">
      <c r="A135" s="5" t="str">
        <f>'datos mensuales'!F134</f>
        <v>ACTIVO FIJO PRODUCTOS DEL MAR</v>
      </c>
      <c r="B135" s="7">
        <f>'datos mensuales'!O134</f>
        <v>0</v>
      </c>
      <c r="C135" s="7">
        <f>'datos mensuales'!P134</f>
        <v>0</v>
      </c>
      <c r="D135" s="7">
        <f>'datos mensuales'!Q134</f>
        <v>0</v>
      </c>
      <c r="E135" s="7">
        <f>'datos mensuales'!R134</f>
        <v>0</v>
      </c>
      <c r="F135" s="7">
        <f>'datos mensuales'!S134</f>
        <v>-614.4</v>
      </c>
      <c r="G135" s="7">
        <f>'datos mensuales'!T134</f>
        <v>-409.6</v>
      </c>
      <c r="H135" s="7">
        <f>'datos mensuales'!U134</f>
        <v>-640</v>
      </c>
      <c r="I135" s="7">
        <f>'datos mensuales'!V134</f>
        <v>-572.20000000000005</v>
      </c>
      <c r="J135" s="7">
        <f>'datos mensuales'!W134</f>
        <v>-752.8</v>
      </c>
      <c r="K135" s="7">
        <f>'datos mensuales'!X134</f>
        <v>-774.25</v>
      </c>
      <c r="L135" s="7">
        <f>'datos mensuales'!Y134</f>
        <v>-889.92</v>
      </c>
      <c r="M135" s="7">
        <f>'datos mensuales'!Z134</f>
        <v>-515.85</v>
      </c>
    </row>
    <row r="136" spans="1:13" s="11" customFormat="1" hidden="1" outlineLevel="1">
      <c r="A136" s="5" t="str">
        <f>'datos mensuales'!F135</f>
        <v>ACTIVO FIJO PROVEEDORES</v>
      </c>
      <c r="B136" s="7">
        <f>'datos mensuales'!O135</f>
        <v>0</v>
      </c>
      <c r="C136" s="7">
        <f>'datos mensuales'!P135</f>
        <v>0</v>
      </c>
      <c r="D136" s="7">
        <f>'datos mensuales'!Q135</f>
        <v>0</v>
      </c>
      <c r="E136" s="7">
        <f>'datos mensuales'!R135</f>
        <v>0</v>
      </c>
      <c r="F136" s="7">
        <f>'datos mensuales'!S135</f>
        <v>0</v>
      </c>
      <c r="G136" s="7">
        <f>'datos mensuales'!T135</f>
        <v>0</v>
      </c>
      <c r="H136" s="7">
        <f>'datos mensuales'!U135</f>
        <v>0</v>
      </c>
      <c r="I136" s="7">
        <f>'datos mensuales'!V135</f>
        <v>0</v>
      </c>
      <c r="J136" s="7">
        <f>'datos mensuales'!W135</f>
        <v>0</v>
      </c>
      <c r="K136" s="7">
        <f>'datos mensuales'!X135</f>
        <v>0</v>
      </c>
      <c r="L136" s="7">
        <f>'datos mensuales'!Y135</f>
        <v>0</v>
      </c>
      <c r="M136" s="7">
        <f>'datos mensuales'!Z135</f>
        <v>0</v>
      </c>
    </row>
    <row r="137" spans="1:13" s="11" customFormat="1" hidden="1" outlineLevel="1">
      <c r="A137" s="5" t="str">
        <f>'datos mensuales'!F136</f>
        <v>ACTIVO FIJO ACUMULADOS/PROVISIONE</v>
      </c>
      <c r="B137" s="7">
        <f>'datos mensuales'!O136</f>
        <v>-43749.75</v>
      </c>
      <c r="C137" s="7">
        <f>'datos mensuales'!P136</f>
        <v>-55416.35</v>
      </c>
      <c r="D137" s="7">
        <f>'datos mensuales'!Q136</f>
        <v>-46666.400000000001</v>
      </c>
      <c r="E137" s="7">
        <f>'datos mensuales'!R136</f>
        <v>-58333</v>
      </c>
      <c r="F137" s="7">
        <f>'datos mensuales'!S136</f>
        <v>-69999.600000000006</v>
      </c>
      <c r="G137" s="7">
        <f>'datos mensuales'!T136</f>
        <v>-46666.400000000001</v>
      </c>
      <c r="H137" s="7">
        <f>'datos mensuales'!U136</f>
        <v>-72916.25</v>
      </c>
      <c r="I137" s="7">
        <f>'datos mensuales'!V136</f>
        <v>-55416.35</v>
      </c>
      <c r="J137" s="7">
        <f>'datos mensuales'!W136</f>
        <v>-46666.400000000001</v>
      </c>
      <c r="K137" s="7">
        <f>'datos mensuales'!X136</f>
        <v>-72916.25</v>
      </c>
      <c r="L137" s="7">
        <f>'datos mensuales'!Y136</f>
        <v>-55521.919999999998</v>
      </c>
      <c r="M137" s="7">
        <f>'datos mensuales'!Z136</f>
        <v>-58860.85</v>
      </c>
    </row>
    <row r="138" spans="1:13" s="11" customFormat="1" hidden="1" outlineLevel="1">
      <c r="A138" s="5" t="str">
        <f>'datos mensuales'!F137</f>
        <v>ACTIVO FIJO RELACIONADAS</v>
      </c>
      <c r="B138" s="7">
        <f>'datos mensuales'!O137</f>
        <v>0</v>
      </c>
      <c r="C138" s="7">
        <f>'datos mensuales'!P137</f>
        <v>0</v>
      </c>
      <c r="D138" s="7">
        <f>'datos mensuales'!Q137</f>
        <v>0</v>
      </c>
      <c r="E138" s="7">
        <f>'datos mensuales'!R137</f>
        <v>0</v>
      </c>
      <c r="F138" s="7">
        <f>'datos mensuales'!S137</f>
        <v>0</v>
      </c>
      <c r="G138" s="7">
        <f>'datos mensuales'!T137</f>
        <v>0</v>
      </c>
      <c r="H138" s="7">
        <f>'datos mensuales'!U137</f>
        <v>0</v>
      </c>
      <c r="I138" s="7">
        <f>'datos mensuales'!V137</f>
        <v>0</v>
      </c>
      <c r="J138" s="7">
        <f>'datos mensuales'!W137</f>
        <v>0</v>
      </c>
      <c r="K138" s="7">
        <f>'datos mensuales'!X137</f>
        <v>0</v>
      </c>
      <c r="L138" s="7">
        <f>'datos mensuales'!Y137</f>
        <v>0</v>
      </c>
      <c r="M138" s="7">
        <f>'datos mensuales'!Z137</f>
        <v>0</v>
      </c>
    </row>
    <row r="139" spans="1:13" s="11" customFormat="1" hidden="1" outlineLevel="1">
      <c r="A139" s="5" t="str">
        <f>'datos mensuales'!F138</f>
        <v>ACTIVO FIJO TESORERIA</v>
      </c>
      <c r="B139" s="7">
        <f>'datos mensuales'!O138</f>
        <v>0</v>
      </c>
      <c r="C139" s="7">
        <f>'datos mensuales'!P138</f>
        <v>0</v>
      </c>
      <c r="D139" s="7">
        <f>'datos mensuales'!Q138</f>
        <v>0</v>
      </c>
      <c r="E139" s="7">
        <f>'datos mensuales'!R138</f>
        <v>0</v>
      </c>
      <c r="F139" s="7">
        <f>'datos mensuales'!S138</f>
        <v>0</v>
      </c>
      <c r="G139" s="7">
        <f>'datos mensuales'!T138</f>
        <v>0</v>
      </c>
      <c r="H139" s="7">
        <f>'datos mensuales'!U138</f>
        <v>0</v>
      </c>
      <c r="I139" s="7">
        <f>'datos mensuales'!V138</f>
        <v>0</v>
      </c>
      <c r="J139" s="7">
        <f>'datos mensuales'!W138</f>
        <v>0</v>
      </c>
      <c r="K139" s="7">
        <f>'datos mensuales'!X138</f>
        <v>0</v>
      </c>
      <c r="L139" s="7">
        <f>'datos mensuales'!Y138</f>
        <v>0</v>
      </c>
      <c r="M139" s="7">
        <f>'datos mensuales'!Z138</f>
        <v>0</v>
      </c>
    </row>
    <row r="140" spans="1:13" s="11" customFormat="1" hidden="1" outlineLevel="1">
      <c r="A140" s="5" t="str">
        <f>'datos mensuales'!F139</f>
        <v>ACTIVO FIJO VALOR AGREGADO</v>
      </c>
      <c r="B140" s="7">
        <f>'datos mensuales'!O139</f>
        <v>-171312.75</v>
      </c>
      <c r="C140" s="7">
        <f>'datos mensuales'!P139</f>
        <v>-262496.15000000002</v>
      </c>
      <c r="D140" s="7">
        <f>'datos mensuales'!Q139</f>
        <v>-304733.59999999998</v>
      </c>
      <c r="E140" s="7">
        <f>'datos mensuales'!R139</f>
        <v>-248417</v>
      </c>
      <c r="F140" s="7">
        <f>'datos mensuales'!S139</f>
        <v>-316168</v>
      </c>
      <c r="G140" s="7">
        <f>'datos mensuales'!T139</f>
        <v>-339112</v>
      </c>
      <c r="H140" s="7">
        <f>'datos mensuales'!U139</f>
        <v>-296737.5</v>
      </c>
      <c r="I140" s="7">
        <f>'datos mensuales'!V139</f>
        <v>-276285.5</v>
      </c>
      <c r="J140" s="7">
        <f>'datos mensuales'!W139</f>
        <v>-320972</v>
      </c>
      <c r="K140" s="7">
        <f>'datos mensuales'!X139</f>
        <v>-321506.75</v>
      </c>
      <c r="L140" s="7">
        <f>'datos mensuales'!Y139</f>
        <v>-246366.91999999998</v>
      </c>
      <c r="M140" s="7">
        <f>'datos mensuales'!Z139</f>
        <v>-329783.34999999998</v>
      </c>
    </row>
    <row r="141" spans="1:13" s="10" customFormat="1" collapsed="1">
      <c r="A141" s="13" t="str">
        <f>'datos mensuales'!F140</f>
        <v>SubTotal 'FLUJO DE INVERSIONES'</v>
      </c>
      <c r="B141" s="14">
        <f>SUM(B101:B140)</f>
        <v>-17494417.25</v>
      </c>
      <c r="C141" s="14">
        <f>SUM(C101:C140)</f>
        <v>13419015.15</v>
      </c>
      <c r="D141" s="14">
        <f>SUM(D101:D140)</f>
        <v>-3925270.3999999994</v>
      </c>
      <c r="E141" s="14">
        <f t="shared" ref="E141:K141" si="5">SUM(E101:E140)</f>
        <v>-1149287</v>
      </c>
      <c r="F141" s="14">
        <f t="shared" si="5"/>
        <v>-9471463.5999999996</v>
      </c>
      <c r="G141" s="14">
        <f t="shared" si="5"/>
        <v>23214249.599999998</v>
      </c>
      <c r="H141" s="14">
        <f t="shared" si="5"/>
        <v>-11144210.25</v>
      </c>
      <c r="I141" s="14">
        <f t="shared" si="5"/>
        <v>-7762874.5499999998</v>
      </c>
      <c r="J141" s="14">
        <f t="shared" si="5"/>
        <v>-3282091.2</v>
      </c>
      <c r="K141" s="14">
        <f t="shared" si="5"/>
        <v>-5560382.5</v>
      </c>
      <c r="L141" s="14">
        <f>SUM(L101:L140)</f>
        <v>-3691072.1799999997</v>
      </c>
      <c r="M141" s="14">
        <f>SUM(M101:M140)</f>
        <v>-3795928.4000000004</v>
      </c>
    </row>
    <row r="142" spans="1:13" hidden="1" outlineLevel="1">
      <c r="A142" s="11" t="str">
        <f>'datos mensuales'!F141</f>
        <v>Contratacion Deuda - Corto Plazo Local</v>
      </c>
      <c r="B142" s="7">
        <f>'datos mensuales'!O141</f>
        <v>0</v>
      </c>
      <c r="C142" s="7">
        <f>'datos mensuales'!P141</f>
        <v>0</v>
      </c>
      <c r="D142" s="7">
        <f>'datos mensuales'!Q141</f>
        <v>0</v>
      </c>
      <c r="E142" s="7">
        <f>'datos mensuales'!R141</f>
        <v>0</v>
      </c>
      <c r="F142" s="7">
        <f>'datos mensuales'!S141</f>
        <v>0</v>
      </c>
      <c r="G142" s="7">
        <f>'datos mensuales'!T141</f>
        <v>0</v>
      </c>
      <c r="H142" s="7">
        <f>'datos mensuales'!U141</f>
        <v>0</v>
      </c>
      <c r="I142" s="7">
        <f>'datos mensuales'!V141</f>
        <v>0</v>
      </c>
      <c r="J142" s="7">
        <f>'datos mensuales'!W141</f>
        <v>0</v>
      </c>
      <c r="K142" s="7">
        <f>'datos mensuales'!X141</f>
        <v>0</v>
      </c>
      <c r="L142" s="7">
        <f>'datos mensuales'!Y141</f>
        <v>0</v>
      </c>
      <c r="M142" s="7">
        <f>'datos mensuales'!Z141</f>
        <v>0</v>
      </c>
    </row>
    <row r="143" spans="1:13" hidden="1" outlineLevel="1">
      <c r="A143" s="11" t="str">
        <f>'datos mensuales'!F142</f>
        <v>Contratacion Deuda - Corto Plazo Externa</v>
      </c>
      <c r="B143" s="7">
        <f>'datos mensuales'!O142</f>
        <v>0</v>
      </c>
      <c r="C143" s="7">
        <f>'datos mensuales'!P142</f>
        <v>0</v>
      </c>
      <c r="D143" s="7">
        <f>'datos mensuales'!Q142</f>
        <v>0</v>
      </c>
      <c r="E143" s="7">
        <f>'datos mensuales'!R142</f>
        <v>0</v>
      </c>
      <c r="F143" s="7">
        <f>'datos mensuales'!S142</f>
        <v>0</v>
      </c>
      <c r="G143" s="7">
        <f>'datos mensuales'!T142</f>
        <v>0</v>
      </c>
      <c r="H143" s="7">
        <f>'datos mensuales'!U142</f>
        <v>0</v>
      </c>
      <c r="I143" s="7">
        <f>'datos mensuales'!V142</f>
        <v>0</v>
      </c>
      <c r="J143" s="7">
        <f>'datos mensuales'!W142</f>
        <v>0</v>
      </c>
      <c r="K143" s="7">
        <f>'datos mensuales'!X142</f>
        <v>0</v>
      </c>
      <c r="L143" s="7">
        <f>'datos mensuales'!Y142</f>
        <v>0</v>
      </c>
      <c r="M143" s="7">
        <f>'datos mensuales'!Z142</f>
        <v>0</v>
      </c>
    </row>
    <row r="144" spans="1:13" hidden="1" outlineLevel="1">
      <c r="A144" s="11" t="str">
        <f>'datos mensuales'!F143</f>
        <v>Contratacion Deuda -Largo Plazo Local</v>
      </c>
      <c r="B144" s="7">
        <f>'datos mensuales'!O143</f>
        <v>0</v>
      </c>
      <c r="C144" s="7">
        <f>'datos mensuales'!P143</f>
        <v>0</v>
      </c>
      <c r="D144" s="7">
        <f>'datos mensuales'!Q143</f>
        <v>0</v>
      </c>
      <c r="E144" s="7">
        <f>'datos mensuales'!R143</f>
        <v>0</v>
      </c>
      <c r="F144" s="7">
        <f>'datos mensuales'!S143</f>
        <v>0</v>
      </c>
      <c r="G144" s="7">
        <f>'datos mensuales'!T143</f>
        <v>0</v>
      </c>
      <c r="H144" s="7">
        <f>'datos mensuales'!U143</f>
        <v>0</v>
      </c>
      <c r="I144" s="7">
        <f>'datos mensuales'!V143</f>
        <v>0</v>
      </c>
      <c r="J144" s="7">
        <f>'datos mensuales'!W143</f>
        <v>0</v>
      </c>
      <c r="K144" s="7">
        <f>'datos mensuales'!X143</f>
        <v>0</v>
      </c>
      <c r="L144" s="7">
        <f>'datos mensuales'!Y143</f>
        <v>0</v>
      </c>
      <c r="M144" s="7">
        <f>'datos mensuales'!Z143</f>
        <v>0</v>
      </c>
    </row>
    <row r="145" spans="1:13" hidden="1" outlineLevel="1">
      <c r="A145" s="11" t="str">
        <f>'datos mensuales'!F144</f>
        <v>Contratacion Deuda - Largo Plazo Externa</v>
      </c>
      <c r="B145" s="7">
        <f>'datos mensuales'!O144</f>
        <v>0</v>
      </c>
      <c r="C145" s="7">
        <f>'datos mensuales'!P144</f>
        <v>0</v>
      </c>
      <c r="D145" s="7">
        <f>'datos mensuales'!Q144</f>
        <v>0</v>
      </c>
      <c r="E145" s="7">
        <f>'datos mensuales'!R144</f>
        <v>0</v>
      </c>
      <c r="F145" s="7">
        <f>'datos mensuales'!S144</f>
        <v>0</v>
      </c>
      <c r="G145" s="7">
        <f>'datos mensuales'!T144</f>
        <v>0</v>
      </c>
      <c r="H145" s="7">
        <f>'datos mensuales'!U144</f>
        <v>0</v>
      </c>
      <c r="I145" s="7">
        <f>'datos mensuales'!V144</f>
        <v>0</v>
      </c>
      <c r="J145" s="7">
        <f>'datos mensuales'!W144</f>
        <v>0</v>
      </c>
      <c r="K145" s="7">
        <f>'datos mensuales'!X144</f>
        <v>0</v>
      </c>
      <c r="L145" s="7">
        <f>'datos mensuales'!Y144</f>
        <v>0</v>
      </c>
      <c r="M145" s="7">
        <f>'datos mensuales'!Z144</f>
        <v>0</v>
      </c>
    </row>
    <row r="146" spans="1:13" hidden="1" outlineLevel="1">
      <c r="A146" s="11" t="str">
        <f>'datos mensuales'!F145</f>
        <v>Pago Vencimiento - Corto Plazo Local</v>
      </c>
      <c r="B146" s="7">
        <f>'datos mensuales'!O145</f>
        <v>0</v>
      </c>
      <c r="C146" s="7">
        <f>'datos mensuales'!P145</f>
        <v>0</v>
      </c>
      <c r="D146" s="7">
        <f>'datos mensuales'!Q145</f>
        <v>0</v>
      </c>
      <c r="E146" s="7">
        <f>'datos mensuales'!R145</f>
        <v>0</v>
      </c>
      <c r="F146" s="7">
        <f>'datos mensuales'!S145</f>
        <v>0</v>
      </c>
      <c r="G146" s="7">
        <f>'datos mensuales'!T145</f>
        <v>0</v>
      </c>
      <c r="H146" s="7">
        <f>'datos mensuales'!U145</f>
        <v>0</v>
      </c>
      <c r="I146" s="7">
        <f>'datos mensuales'!V145</f>
        <v>0</v>
      </c>
      <c r="J146" s="7">
        <f>'datos mensuales'!W145</f>
        <v>0</v>
      </c>
      <c r="K146" s="7">
        <f>'datos mensuales'!X145</f>
        <v>0</v>
      </c>
      <c r="L146" s="7">
        <f>'datos mensuales'!Y145</f>
        <v>0</v>
      </c>
      <c r="M146" s="7">
        <f>'datos mensuales'!Z145</f>
        <v>0</v>
      </c>
    </row>
    <row r="147" spans="1:13" hidden="1" outlineLevel="1">
      <c r="A147" s="11" t="str">
        <f>'datos mensuales'!F146</f>
        <v>Pago Vencimiento - Corto Plazo Externa</v>
      </c>
      <c r="B147" s="7">
        <f>'datos mensuales'!O146</f>
        <v>0</v>
      </c>
      <c r="C147" s="7">
        <f>'datos mensuales'!P146</f>
        <v>0</v>
      </c>
      <c r="D147" s="7">
        <f>'datos mensuales'!Q146</f>
        <v>0</v>
      </c>
      <c r="E147" s="7">
        <f>'datos mensuales'!R146</f>
        <v>0</v>
      </c>
      <c r="F147" s="7">
        <f>'datos mensuales'!S146</f>
        <v>0</v>
      </c>
      <c r="G147" s="7">
        <f>'datos mensuales'!T146</f>
        <v>0</v>
      </c>
      <c r="H147" s="7">
        <f>'datos mensuales'!U146</f>
        <v>0</v>
      </c>
      <c r="I147" s="7">
        <f>'datos mensuales'!V146</f>
        <v>0</v>
      </c>
      <c r="J147" s="7">
        <f>'datos mensuales'!W146</f>
        <v>0</v>
      </c>
      <c r="K147" s="7">
        <f>'datos mensuales'!X146</f>
        <v>0</v>
      </c>
      <c r="L147" s="7">
        <f>'datos mensuales'!Y146</f>
        <v>0</v>
      </c>
      <c r="M147" s="7">
        <f>'datos mensuales'!Z146</f>
        <v>0</v>
      </c>
    </row>
    <row r="148" spans="1:13" hidden="1" outlineLevel="1">
      <c r="A148" s="11" t="str">
        <f>'datos mensuales'!F147</f>
        <v>Pago Vencimeinto - Largo Plazo Local</v>
      </c>
      <c r="B148" s="7">
        <f>'datos mensuales'!O147</f>
        <v>0</v>
      </c>
      <c r="C148" s="7">
        <f>'datos mensuales'!P147</f>
        <v>0</v>
      </c>
      <c r="D148" s="7">
        <f>'datos mensuales'!Q147</f>
        <v>0</v>
      </c>
      <c r="E148" s="7">
        <f>'datos mensuales'!R147</f>
        <v>0</v>
      </c>
      <c r="F148" s="7">
        <f>'datos mensuales'!S147</f>
        <v>0</v>
      </c>
      <c r="G148" s="7">
        <f>'datos mensuales'!T147</f>
        <v>0</v>
      </c>
      <c r="H148" s="7">
        <f>'datos mensuales'!U147</f>
        <v>0</v>
      </c>
      <c r="I148" s="7">
        <f>'datos mensuales'!V147</f>
        <v>0</v>
      </c>
      <c r="J148" s="7">
        <f>'datos mensuales'!W147</f>
        <v>0</v>
      </c>
      <c r="K148" s="7">
        <f>'datos mensuales'!X147</f>
        <v>0</v>
      </c>
      <c r="L148" s="7">
        <f>'datos mensuales'!Y147</f>
        <v>0</v>
      </c>
      <c r="M148" s="7">
        <f>'datos mensuales'!Z147</f>
        <v>0</v>
      </c>
    </row>
    <row r="149" spans="1:13" hidden="1" outlineLevel="1">
      <c r="A149" s="11" t="str">
        <f>'datos mensuales'!F148</f>
        <v>Pago Vencimiento - Largo Plazo Externa</v>
      </c>
      <c r="B149" s="7">
        <f>'datos mensuales'!O148</f>
        <v>0</v>
      </c>
      <c r="C149" s="7">
        <f>'datos mensuales'!P148</f>
        <v>0</v>
      </c>
      <c r="D149" s="7">
        <f>'datos mensuales'!Q148</f>
        <v>0</v>
      </c>
      <c r="E149" s="7">
        <f>'datos mensuales'!R148</f>
        <v>0</v>
      </c>
      <c r="F149" s="7">
        <f>'datos mensuales'!S148</f>
        <v>0</v>
      </c>
      <c r="G149" s="7">
        <f>'datos mensuales'!T148</f>
        <v>0</v>
      </c>
      <c r="H149" s="7">
        <f>'datos mensuales'!U148</f>
        <v>0</v>
      </c>
      <c r="I149" s="7">
        <f>'datos mensuales'!V148</f>
        <v>0</v>
      </c>
      <c r="J149" s="7">
        <f>'datos mensuales'!W148</f>
        <v>0</v>
      </c>
      <c r="K149" s="7">
        <f>'datos mensuales'!X148</f>
        <v>0</v>
      </c>
      <c r="L149" s="7">
        <f>'datos mensuales'!Y148</f>
        <v>0</v>
      </c>
      <c r="M149" s="7">
        <f>'datos mensuales'!Z148</f>
        <v>0</v>
      </c>
    </row>
    <row r="150" spans="1:13" hidden="1" outlineLevel="1">
      <c r="A150" s="11" t="str">
        <f>'datos mensuales'!F149</f>
        <v>Renovacion Deuda - Corto Plazo Local</v>
      </c>
      <c r="B150" s="7">
        <f>'datos mensuales'!O149</f>
        <v>0</v>
      </c>
      <c r="C150" s="7">
        <f>'datos mensuales'!P149</f>
        <v>0</v>
      </c>
      <c r="D150" s="7">
        <f>'datos mensuales'!Q149</f>
        <v>0</v>
      </c>
      <c r="E150" s="7">
        <f>'datos mensuales'!R149</f>
        <v>0</v>
      </c>
      <c r="F150" s="7">
        <f>'datos mensuales'!S149</f>
        <v>0</v>
      </c>
      <c r="G150" s="7">
        <f>'datos mensuales'!T149</f>
        <v>0</v>
      </c>
      <c r="H150" s="7">
        <f>'datos mensuales'!U149</f>
        <v>0</v>
      </c>
      <c r="I150" s="7">
        <f>'datos mensuales'!V149</f>
        <v>0</v>
      </c>
      <c r="J150" s="7">
        <f>'datos mensuales'!W149</f>
        <v>0</v>
      </c>
      <c r="K150" s="7">
        <f>'datos mensuales'!X149</f>
        <v>0</v>
      </c>
      <c r="L150" s="7">
        <f>'datos mensuales'!Y149</f>
        <v>0</v>
      </c>
      <c r="M150" s="7">
        <f>'datos mensuales'!Z149</f>
        <v>0</v>
      </c>
    </row>
    <row r="151" spans="1:13" hidden="1" outlineLevel="1">
      <c r="A151" s="11" t="str">
        <f>'datos mensuales'!F150</f>
        <v>Renovacion Deuda - Corto Plazo Externa</v>
      </c>
      <c r="B151" s="7">
        <f>'datos mensuales'!O150</f>
        <v>0</v>
      </c>
      <c r="C151" s="7">
        <f>'datos mensuales'!P150</f>
        <v>0</v>
      </c>
      <c r="D151" s="7">
        <f>'datos mensuales'!Q150</f>
        <v>0</v>
      </c>
      <c r="E151" s="7">
        <f>'datos mensuales'!R150</f>
        <v>0</v>
      </c>
      <c r="F151" s="7">
        <f>'datos mensuales'!S150</f>
        <v>0</v>
      </c>
      <c r="G151" s="7">
        <f>'datos mensuales'!T150</f>
        <v>0</v>
      </c>
      <c r="H151" s="7">
        <f>'datos mensuales'!U150</f>
        <v>0</v>
      </c>
      <c r="I151" s="7">
        <f>'datos mensuales'!V150</f>
        <v>0</v>
      </c>
      <c r="J151" s="7">
        <f>'datos mensuales'!W150</f>
        <v>0</v>
      </c>
      <c r="K151" s="7">
        <f>'datos mensuales'!X150</f>
        <v>0</v>
      </c>
      <c r="L151" s="7">
        <f>'datos mensuales'!Y150</f>
        <v>0</v>
      </c>
      <c r="M151" s="7">
        <f>'datos mensuales'!Z150</f>
        <v>0</v>
      </c>
    </row>
    <row r="152" spans="1:13" hidden="1" outlineLevel="1">
      <c r="A152" s="11" t="str">
        <f>'datos mensuales'!F151</f>
        <v>Pago y Compensación Papel Comercial</v>
      </c>
      <c r="B152" s="7">
        <f>'datos mensuales'!O151</f>
        <v>0</v>
      </c>
      <c r="C152" s="7">
        <f>'datos mensuales'!P151</f>
        <v>0</v>
      </c>
      <c r="D152" s="7">
        <f>'datos mensuales'!Q151</f>
        <v>0</v>
      </c>
      <c r="E152" s="7">
        <f>'datos mensuales'!R151</f>
        <v>0</v>
      </c>
      <c r="F152" s="7">
        <f>'datos mensuales'!S151</f>
        <v>0</v>
      </c>
      <c r="G152" s="7">
        <f>'datos mensuales'!T151</f>
        <v>0</v>
      </c>
      <c r="H152" s="7">
        <f>'datos mensuales'!U151</f>
        <v>0</v>
      </c>
      <c r="I152" s="7">
        <f>'datos mensuales'!V151</f>
        <v>0</v>
      </c>
      <c r="J152" s="7">
        <f>'datos mensuales'!W151</f>
        <v>0</v>
      </c>
      <c r="K152" s="7">
        <f>'datos mensuales'!X151</f>
        <v>0</v>
      </c>
      <c r="L152" s="7">
        <f>'datos mensuales'!Y151</f>
        <v>0</v>
      </c>
      <c r="M152" s="7">
        <f>'datos mensuales'!Z151</f>
        <v>0</v>
      </c>
    </row>
    <row r="153" spans="1:13" hidden="1" outlineLevel="1">
      <c r="A153" s="11" t="str">
        <f>'datos mensuales'!F152</f>
        <v>Dividendos</v>
      </c>
      <c r="B153" s="7">
        <f>'datos mensuales'!O152</f>
        <v>0</v>
      </c>
      <c r="C153" s="7">
        <f>'datos mensuales'!P152</f>
        <v>0</v>
      </c>
      <c r="D153" s="7">
        <f>'datos mensuales'!Q152</f>
        <v>0</v>
      </c>
      <c r="E153" s="7">
        <f>'datos mensuales'!R152</f>
        <v>0</v>
      </c>
      <c r="F153" s="7">
        <f>'datos mensuales'!S152</f>
        <v>-14999999</v>
      </c>
      <c r="G153" s="7">
        <f>'datos mensuales'!T152</f>
        <v>0</v>
      </c>
      <c r="H153" s="7">
        <f>'datos mensuales'!U152</f>
        <v>0</v>
      </c>
      <c r="I153" s="7">
        <f>'datos mensuales'!V152</f>
        <v>0</v>
      </c>
      <c r="J153" s="7">
        <f>'datos mensuales'!W152</f>
        <v>-14999999</v>
      </c>
      <c r="K153" s="7">
        <f>'datos mensuales'!X152</f>
        <v>0</v>
      </c>
      <c r="L153" s="7">
        <f>'datos mensuales'!Y152</f>
        <v>0</v>
      </c>
      <c r="M153" s="7">
        <f>'datos mensuales'!Z152</f>
        <v>0</v>
      </c>
    </row>
    <row r="154" spans="1:13" s="11" customFormat="1" hidden="1" outlineLevel="1">
      <c r="A154" s="11" t="str">
        <f>'datos mensuales'!F153</f>
        <v>Cancelacion Papel Comercial</v>
      </c>
      <c r="B154" s="7">
        <f>'datos mensuales'!O153</f>
        <v>0</v>
      </c>
      <c r="C154" s="7">
        <f>'datos mensuales'!P153</f>
        <v>0</v>
      </c>
      <c r="D154" s="7">
        <f>'datos mensuales'!Q153</f>
        <v>0</v>
      </c>
      <c r="E154" s="7">
        <f>'datos mensuales'!R153</f>
        <v>-1000000</v>
      </c>
      <c r="F154" s="7">
        <f>'datos mensuales'!S153</f>
        <v>0</v>
      </c>
      <c r="G154" s="7">
        <f>'datos mensuales'!T153</f>
        <v>-30000000</v>
      </c>
      <c r="H154" s="7">
        <f>'datos mensuales'!U153</f>
        <v>0</v>
      </c>
      <c r="I154" s="7">
        <f>'datos mensuales'!V153</f>
        <v>-8000000</v>
      </c>
      <c r="J154" s="7">
        <f>'datos mensuales'!W153</f>
        <v>-200000</v>
      </c>
      <c r="K154" s="7">
        <f>'datos mensuales'!X153</f>
        <v>-800000</v>
      </c>
      <c r="L154" s="7">
        <f>'datos mensuales'!Y153</f>
        <v>0</v>
      </c>
      <c r="M154" s="7">
        <f>'datos mensuales'!Z153</f>
        <v>0</v>
      </c>
    </row>
    <row r="155" spans="1:13" hidden="1" outlineLevel="1">
      <c r="A155" s="11" t="str">
        <f>'datos mensuales'!F154</f>
        <v>Cancelacion Emision Deuda LP</v>
      </c>
      <c r="B155" s="7">
        <f>'datos mensuales'!O154</f>
        <v>0</v>
      </c>
      <c r="C155" s="7">
        <f>'datos mensuales'!P154</f>
        <v>0</v>
      </c>
      <c r="D155" s="7">
        <f>'datos mensuales'!Q154</f>
        <v>0</v>
      </c>
      <c r="E155" s="7">
        <f>'datos mensuales'!R154</f>
        <v>0</v>
      </c>
      <c r="F155" s="7">
        <f>'datos mensuales'!S154</f>
        <v>0</v>
      </c>
      <c r="G155" s="7">
        <f>'datos mensuales'!T154</f>
        <v>0</v>
      </c>
      <c r="H155" s="7">
        <f>'datos mensuales'!U154</f>
        <v>0</v>
      </c>
      <c r="I155" s="7">
        <f>'datos mensuales'!V154</f>
        <v>0</v>
      </c>
      <c r="J155" s="7">
        <f>'datos mensuales'!W154</f>
        <v>0</v>
      </c>
      <c r="K155" s="7">
        <f>'datos mensuales'!X154</f>
        <v>0</v>
      </c>
      <c r="L155" s="7">
        <f>'datos mensuales'!Y154</f>
        <v>0</v>
      </c>
      <c r="M155" s="7">
        <f>'datos mensuales'!Z154</f>
        <v>0</v>
      </c>
    </row>
    <row r="156" spans="1:13" s="10" customFormat="1" hidden="1" outlineLevel="1">
      <c r="A156" s="11" t="str">
        <f>'datos mensuales'!F155</f>
        <v>Emisión Deuda Largo Plazo</v>
      </c>
      <c r="B156" s="7">
        <f>'datos mensuales'!O155</f>
        <v>0</v>
      </c>
      <c r="C156" s="7">
        <f>'datos mensuales'!P155</f>
        <v>0</v>
      </c>
      <c r="D156" s="7">
        <f>'datos mensuales'!Q155</f>
        <v>0</v>
      </c>
      <c r="E156" s="7">
        <f>'datos mensuales'!R155</f>
        <v>0</v>
      </c>
      <c r="F156" s="7">
        <f>'datos mensuales'!S155</f>
        <v>0</v>
      </c>
      <c r="G156" s="7">
        <f>'datos mensuales'!T155</f>
        <v>0</v>
      </c>
      <c r="H156" s="7">
        <f>'datos mensuales'!U155</f>
        <v>0</v>
      </c>
      <c r="I156" s="7">
        <f>'datos mensuales'!V155</f>
        <v>0</v>
      </c>
      <c r="J156" s="7">
        <f>'datos mensuales'!W155</f>
        <v>0</v>
      </c>
      <c r="K156" s="7">
        <f>'datos mensuales'!X155</f>
        <v>0</v>
      </c>
      <c r="L156" s="7">
        <f>'datos mensuales'!Y155</f>
        <v>0</v>
      </c>
      <c r="M156" s="7">
        <f>'datos mensuales'!Z155</f>
        <v>0</v>
      </c>
    </row>
    <row r="157" spans="1:13" hidden="1" outlineLevel="1">
      <c r="A157" s="11" t="str">
        <f>'datos mensuales'!F156</f>
        <v>EMISION PAPEL COMERCIAL CORTO PLAZO</v>
      </c>
      <c r="B157" s="7">
        <f>'datos mensuales'!O156</f>
        <v>0</v>
      </c>
      <c r="C157" s="7">
        <f>'datos mensuales'!P156</f>
        <v>0</v>
      </c>
      <c r="D157" s="7">
        <f>'datos mensuales'!Q156</f>
        <v>0</v>
      </c>
      <c r="E157" s="7">
        <f>'datos mensuales'!R156</f>
        <v>0</v>
      </c>
      <c r="F157" s="7">
        <f>'datos mensuales'!S156</f>
        <v>0</v>
      </c>
      <c r="G157" s="7">
        <f>'datos mensuales'!T156</f>
        <v>0</v>
      </c>
      <c r="H157" s="7">
        <f>'datos mensuales'!U156</f>
        <v>0</v>
      </c>
      <c r="I157" s="7">
        <f>'datos mensuales'!V156</f>
        <v>0</v>
      </c>
      <c r="J157" s="7">
        <f>'datos mensuales'!W156</f>
        <v>0</v>
      </c>
      <c r="K157" s="7">
        <f>'datos mensuales'!X156</f>
        <v>0</v>
      </c>
      <c r="L157" s="7">
        <f>'datos mensuales'!Y156</f>
        <v>0</v>
      </c>
      <c r="M157" s="7">
        <f>'datos mensuales'!Z156</f>
        <v>0</v>
      </c>
    </row>
    <row r="158" spans="1:13" hidden="1" outlineLevel="1">
      <c r="A158" s="11" t="str">
        <f>'datos mensuales'!F157</f>
        <v>Deuda Local</v>
      </c>
      <c r="B158" s="7">
        <f>'datos mensuales'!O157</f>
        <v>-351629.76</v>
      </c>
      <c r="C158" s="7">
        <f>'datos mensuales'!P157</f>
        <v>0</v>
      </c>
      <c r="D158" s="7">
        <f>'datos mensuales'!Q157</f>
        <v>-272727.27</v>
      </c>
      <c r="E158" s="7">
        <f>'datos mensuales'!R157</f>
        <v>-2007751.7</v>
      </c>
      <c r="F158" s="7">
        <f>'datos mensuales'!S157</f>
        <v>-2379853.31</v>
      </c>
      <c r="G158" s="7">
        <f>'datos mensuales'!T157</f>
        <v>-1022560.6</v>
      </c>
      <c r="H158" s="7">
        <f>'datos mensuales'!U157</f>
        <v>-761358.11</v>
      </c>
      <c r="I158" s="7">
        <f>'datos mensuales'!V157</f>
        <v>0</v>
      </c>
      <c r="J158" s="7">
        <f>'datos mensuales'!W157</f>
        <v>-272727.27</v>
      </c>
      <c r="K158" s="7">
        <f>'datos mensuales'!X157</f>
        <v>-3448516.7199999997</v>
      </c>
      <c r="L158" s="7">
        <f>'datos mensuales'!Y157</f>
        <v>-1393479.06</v>
      </c>
      <c r="M158" s="7">
        <f>'datos mensuales'!Z157</f>
        <v>-606060.60000000009</v>
      </c>
    </row>
    <row r="159" spans="1:13" hidden="1" outlineLevel="1">
      <c r="A159" s="11" t="str">
        <f>'datos mensuales'!F158</f>
        <v>Deuda Exterior</v>
      </c>
      <c r="B159" s="7">
        <f>'datos mensuales'!O158</f>
        <v>0</v>
      </c>
      <c r="C159" s="7">
        <f>'datos mensuales'!P158</f>
        <v>-344827.55</v>
      </c>
      <c r="D159" s="7">
        <f>'datos mensuales'!Q158</f>
        <v>-1041666</v>
      </c>
      <c r="E159" s="7">
        <f>'datos mensuales'!R158</f>
        <v>0</v>
      </c>
      <c r="F159" s="7">
        <f>'datos mensuales'!S158</f>
        <v>-344827.55</v>
      </c>
      <c r="G159" s="7">
        <f>'datos mensuales'!T158</f>
        <v>-1041666</v>
      </c>
      <c r="H159" s="7">
        <f>'datos mensuales'!U158</f>
        <v>0</v>
      </c>
      <c r="I159" s="7">
        <f>'datos mensuales'!V158</f>
        <v>-344827.55</v>
      </c>
      <c r="J159" s="7">
        <f>'datos mensuales'!W158</f>
        <v>-1041666</v>
      </c>
      <c r="K159" s="7">
        <f>'datos mensuales'!X158</f>
        <v>0</v>
      </c>
      <c r="L159" s="7">
        <f>'datos mensuales'!Y158</f>
        <v>-344827.55</v>
      </c>
      <c r="M159" s="7">
        <f>'datos mensuales'!Z158</f>
        <v>-1041666</v>
      </c>
    </row>
    <row r="160" spans="1:13" hidden="1" outlineLevel="1">
      <c r="A160" s="11" t="str">
        <f>'datos mensuales'!F159</f>
        <v>Capital de trabajo cort plazo local</v>
      </c>
      <c r="B160" s="7">
        <f>'datos mensuales'!O159</f>
        <v>0</v>
      </c>
      <c r="C160" s="7">
        <f>'datos mensuales'!P159</f>
        <v>0</v>
      </c>
      <c r="D160" s="7">
        <f>'datos mensuales'!Q159</f>
        <v>0</v>
      </c>
      <c r="E160" s="7">
        <f>'datos mensuales'!R159</f>
        <v>0</v>
      </c>
      <c r="F160" s="7">
        <f>'datos mensuales'!S159</f>
        <v>0</v>
      </c>
      <c r="G160" s="7">
        <f>'datos mensuales'!T159</f>
        <v>0</v>
      </c>
      <c r="H160" s="7">
        <f>'datos mensuales'!U159</f>
        <v>0</v>
      </c>
      <c r="I160" s="7">
        <f>'datos mensuales'!V159</f>
        <v>0</v>
      </c>
      <c r="J160" s="7">
        <f>'datos mensuales'!W159</f>
        <v>0</v>
      </c>
      <c r="K160" s="7">
        <f>'datos mensuales'!X159</f>
        <v>0</v>
      </c>
      <c r="L160" s="7">
        <f>'datos mensuales'!Y159</f>
        <v>0</v>
      </c>
      <c r="M160" s="7">
        <f>'datos mensuales'!Z159</f>
        <v>0</v>
      </c>
    </row>
    <row r="161" spans="1:13" hidden="1" outlineLevel="1">
      <c r="A161" s="11" t="str">
        <f>'datos mensuales'!F160</f>
        <v>Capital de  Trabajo Corto Plazo Externa</v>
      </c>
      <c r="B161" s="7">
        <f>'datos mensuales'!O160</f>
        <v>0</v>
      </c>
      <c r="C161" s="7">
        <f>'datos mensuales'!P160</f>
        <v>0</v>
      </c>
      <c r="D161" s="7">
        <f>'datos mensuales'!Q160</f>
        <v>0</v>
      </c>
      <c r="E161" s="7">
        <f>'datos mensuales'!R160</f>
        <v>0</v>
      </c>
      <c r="F161" s="7">
        <f>'datos mensuales'!S160</f>
        <v>0</v>
      </c>
      <c r="G161" s="7">
        <f>'datos mensuales'!T160</f>
        <v>0</v>
      </c>
      <c r="H161" s="7">
        <f>'datos mensuales'!U160</f>
        <v>0</v>
      </c>
      <c r="I161" s="7">
        <f>'datos mensuales'!V160</f>
        <v>0</v>
      </c>
      <c r="J161" s="7">
        <f>'datos mensuales'!W160</f>
        <v>0</v>
      </c>
      <c r="K161" s="7">
        <f>'datos mensuales'!X160</f>
        <v>0</v>
      </c>
      <c r="L161" s="7">
        <f>'datos mensuales'!Y160</f>
        <v>0</v>
      </c>
      <c r="M161" s="7">
        <f>'datos mensuales'!Z160</f>
        <v>0</v>
      </c>
    </row>
    <row r="162" spans="1:13" hidden="1" outlineLevel="1">
      <c r="A162" s="11" t="str">
        <f>'datos mensuales'!F161</f>
        <v>Creditos Sindicados</v>
      </c>
      <c r="B162" s="7">
        <f>'datos mensuales'!O161</f>
        <v>0</v>
      </c>
      <c r="C162" s="7">
        <f>'datos mensuales'!P161</f>
        <v>0</v>
      </c>
      <c r="D162" s="7">
        <f>'datos mensuales'!Q161</f>
        <v>0</v>
      </c>
      <c r="E162" s="7">
        <f>'datos mensuales'!R161</f>
        <v>0</v>
      </c>
      <c r="F162" s="7">
        <f>'datos mensuales'!S161</f>
        <v>0</v>
      </c>
      <c r="G162" s="7">
        <f>'datos mensuales'!T161</f>
        <v>0</v>
      </c>
      <c r="H162" s="7">
        <f>'datos mensuales'!U161</f>
        <v>0</v>
      </c>
      <c r="I162" s="7">
        <f>'datos mensuales'!V161</f>
        <v>0</v>
      </c>
      <c r="J162" s="7">
        <f>'datos mensuales'!W161</f>
        <v>0</v>
      </c>
      <c r="K162" s="7">
        <f>'datos mensuales'!X161</f>
        <v>0</v>
      </c>
      <c r="L162" s="7">
        <f>'datos mensuales'!Y161</f>
        <v>0</v>
      </c>
      <c r="M162" s="7">
        <f>'datos mensuales'!Z161</f>
        <v>0</v>
      </c>
    </row>
    <row r="163" spans="1:13" hidden="1" outlineLevel="1">
      <c r="A163" s="5" t="s">
        <v>406</v>
      </c>
      <c r="B163" s="19">
        <v>-650000</v>
      </c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1:13" hidden="1" outlineLevel="1">
      <c r="A164" s="5" t="s">
        <v>236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1:13" s="11" customFormat="1" collapsed="1">
      <c r="A165" s="28" t="str">
        <f>'datos mensuales'!F162</f>
        <v>SubTotal 'FLUJO FINANCIERO'</v>
      </c>
      <c r="B165" s="14">
        <f>SUM(B142:B164)</f>
        <v>-1001629.76</v>
      </c>
      <c r="C165" s="14">
        <f>SUM(C142:C164)</f>
        <v>-344827.55</v>
      </c>
      <c r="D165" s="14">
        <f>SUM(D142:D164)</f>
        <v>-1314393.27</v>
      </c>
      <c r="E165" s="14">
        <f t="shared" ref="E165:K165" si="6">SUM(E142:E164)</f>
        <v>-3007751.7</v>
      </c>
      <c r="F165" s="14">
        <f t="shared" si="6"/>
        <v>-17724679.859999999</v>
      </c>
      <c r="G165" s="14">
        <f t="shared" si="6"/>
        <v>-32064226.600000001</v>
      </c>
      <c r="H165" s="14">
        <f t="shared" si="6"/>
        <v>-761358.11</v>
      </c>
      <c r="I165" s="14">
        <f t="shared" si="6"/>
        <v>-8344827.5499999998</v>
      </c>
      <c r="J165" s="14">
        <f t="shared" si="6"/>
        <v>-16514392.27</v>
      </c>
      <c r="K165" s="14">
        <f t="shared" si="6"/>
        <v>-4248516.72</v>
      </c>
      <c r="L165" s="14">
        <f>SUM(L142:L164)</f>
        <v>-1738306.61</v>
      </c>
      <c r="M165" s="14">
        <f>SUM(M142:M164)</f>
        <v>-1647726.6</v>
      </c>
    </row>
    <row r="166" spans="1:13" s="23" customFormat="1" ht="15.75">
      <c r="A166" s="12" t="str">
        <f>'datos mensuales'!F164</f>
        <v>Closing Balance</v>
      </c>
      <c r="B166" s="12">
        <f>+B3+B30+B93+B100+B141+B165</f>
        <v>27506914.939999994</v>
      </c>
      <c r="C166" s="12">
        <f>+C3+C30+C93+C100+C141+C165</f>
        <v>51796067.720000006</v>
      </c>
      <c r="D166" s="12">
        <f>+D3+D30+D93+D100+D141+D165</f>
        <v>44096624.213999994</v>
      </c>
      <c r="E166" s="12">
        <f t="shared" ref="E166:K166" si="7">+E3+E30+E93+E100+E141+E165</f>
        <v>43891833.534000009</v>
      </c>
      <c r="F166" s="12">
        <f t="shared" si="7"/>
        <v>1545680.6399999931</v>
      </c>
      <c r="G166" s="12">
        <f t="shared" si="7"/>
        <v>-7794794.0840000249</v>
      </c>
      <c r="H166" s="12">
        <f t="shared" si="7"/>
        <v>-31156675.467999995</v>
      </c>
      <c r="I166" s="12">
        <f t="shared" si="7"/>
        <v>-47319801.406000003</v>
      </c>
      <c r="J166" s="12">
        <f t="shared" si="7"/>
        <v>-59884697.722000003</v>
      </c>
      <c r="K166" s="12">
        <f t="shared" si="7"/>
        <v>-58164490.567999996</v>
      </c>
      <c r="L166" s="12">
        <f>+L3+L30+L93+L100+L141+L165</f>
        <v>-61281287.148000009</v>
      </c>
      <c r="M166" s="12">
        <f>+M3+M30+M93+M100+M141+M165</f>
        <v>-37077350.508000016</v>
      </c>
    </row>
    <row r="167" spans="1:13">
      <c r="A167" s="5"/>
    </row>
    <row r="168" spans="1:13">
      <c r="A168" s="5"/>
    </row>
    <row r="169" spans="1:13" s="32" customFormat="1">
      <c r="A169" s="2"/>
      <c r="B169" s="31"/>
    </row>
    <row r="170" spans="1:13" s="32" customFormat="1">
      <c r="A170" s="20" t="s">
        <v>338</v>
      </c>
      <c r="B170" s="31"/>
    </row>
    <row r="171" spans="1:13" s="32" customFormat="1">
      <c r="A171" s="20"/>
      <c r="B171" s="31"/>
      <c r="E171" s="11"/>
    </row>
    <row r="172" spans="1:13" s="32" customFormat="1">
      <c r="A172" s="20" t="s">
        <v>233</v>
      </c>
      <c r="B172" s="31">
        <v>143957157.77000001</v>
      </c>
      <c r="C172" s="32">
        <f>+B176</f>
        <v>142955528.01000002</v>
      </c>
      <c r="D172" s="32">
        <f>+C176</f>
        <v>142610700.46000001</v>
      </c>
      <c r="E172" s="32">
        <f t="shared" ref="E172:M172" si="8">+D176</f>
        <v>141296307.19</v>
      </c>
      <c r="F172" s="32">
        <f t="shared" si="8"/>
        <v>138288555.49000001</v>
      </c>
      <c r="G172" s="32">
        <f t="shared" si="8"/>
        <v>135563874.63</v>
      </c>
      <c r="H172" s="32">
        <f t="shared" si="8"/>
        <v>103499648.03</v>
      </c>
      <c r="I172" s="32">
        <f t="shared" si="8"/>
        <v>102738289.92</v>
      </c>
      <c r="J172" s="32">
        <f t="shared" si="8"/>
        <v>94393462.370000005</v>
      </c>
      <c r="K172" s="32">
        <f t="shared" si="8"/>
        <v>92879069.100000009</v>
      </c>
      <c r="L172" s="32">
        <f t="shared" si="8"/>
        <v>88630552.38000001</v>
      </c>
      <c r="M172" s="32">
        <f t="shared" si="8"/>
        <v>86892245.770000011</v>
      </c>
    </row>
    <row r="173" spans="1:13" s="32" customFormat="1">
      <c r="A173" s="33" t="s">
        <v>339</v>
      </c>
      <c r="B173" s="34">
        <f>SUM(B142:B145,B157)</f>
        <v>0</v>
      </c>
      <c r="C173" s="34">
        <f>SUM(C142:C145,C157)</f>
        <v>0</v>
      </c>
      <c r="D173" s="34">
        <f>SUM(D142:D145,D157)</f>
        <v>0</v>
      </c>
      <c r="E173" s="34">
        <f t="shared" ref="E173:L173" si="9">SUM(E142:E145,E157)</f>
        <v>0</v>
      </c>
      <c r="F173" s="34">
        <f t="shared" si="9"/>
        <v>0</v>
      </c>
      <c r="G173" s="34">
        <f t="shared" si="9"/>
        <v>0</v>
      </c>
      <c r="H173" s="34">
        <f t="shared" si="9"/>
        <v>0</v>
      </c>
      <c r="I173" s="34">
        <f t="shared" si="9"/>
        <v>0</v>
      </c>
      <c r="J173" s="34">
        <f t="shared" si="9"/>
        <v>0</v>
      </c>
      <c r="K173" s="34">
        <f t="shared" si="9"/>
        <v>0</v>
      </c>
      <c r="L173" s="34">
        <f t="shared" si="9"/>
        <v>0</v>
      </c>
      <c r="M173" s="34">
        <f t="shared" ref="M173" si="10">SUM(M142:M145,M157)</f>
        <v>0</v>
      </c>
    </row>
    <row r="174" spans="1:13" s="32" customFormat="1">
      <c r="A174" s="33" t="s">
        <v>338</v>
      </c>
      <c r="B174" s="34">
        <f>SUM(B146:B151,B154:B156,B158:B164)</f>
        <v>-1001629.76</v>
      </c>
      <c r="C174" s="34">
        <f>SUM(C146:C151,C154:C156,C158:C164)</f>
        <v>-344827.55</v>
      </c>
      <c r="D174" s="34">
        <f>SUM(D146:D151,D154:D156,D158:D164)</f>
        <v>-1314393.27</v>
      </c>
      <c r="E174" s="34">
        <f t="shared" ref="E174:L174" si="11">SUM(E146:E151,E154:E156,E158:E164)</f>
        <v>-3007751.7</v>
      </c>
      <c r="F174" s="34">
        <f t="shared" si="11"/>
        <v>-2724680.86</v>
      </c>
      <c r="G174" s="34">
        <f t="shared" si="11"/>
        <v>-32064226.600000001</v>
      </c>
      <c r="H174" s="34">
        <f t="shared" si="11"/>
        <v>-761358.11</v>
      </c>
      <c r="I174" s="34">
        <f t="shared" si="11"/>
        <v>-8344827.5499999998</v>
      </c>
      <c r="J174" s="34">
        <f t="shared" si="11"/>
        <v>-1514393.27</v>
      </c>
      <c r="K174" s="34">
        <f t="shared" si="11"/>
        <v>-4248516.72</v>
      </c>
      <c r="L174" s="34">
        <f t="shared" si="11"/>
        <v>-1738306.61</v>
      </c>
      <c r="M174" s="34">
        <f t="shared" ref="M174" si="12">SUM(M146:M151,M154:M156,M158:M164)</f>
        <v>-1647726.6</v>
      </c>
    </row>
    <row r="175" spans="1:13" s="32" customFormat="1">
      <c r="A175" s="5" t="s">
        <v>234</v>
      </c>
      <c r="B175" s="31">
        <f>+B173+B174</f>
        <v>-1001629.76</v>
      </c>
      <c r="C175" s="31">
        <f>+C173+C174</f>
        <v>-344827.55</v>
      </c>
      <c r="D175" s="31">
        <f>+D173+D174</f>
        <v>-1314393.27</v>
      </c>
      <c r="E175" s="31">
        <f t="shared" ref="E175:L175" si="13">+E173+E174</f>
        <v>-3007751.7</v>
      </c>
      <c r="F175" s="31">
        <f t="shared" si="13"/>
        <v>-2724680.86</v>
      </c>
      <c r="G175" s="31">
        <f t="shared" si="13"/>
        <v>-32064226.600000001</v>
      </c>
      <c r="H175" s="31">
        <f t="shared" si="13"/>
        <v>-761358.11</v>
      </c>
      <c r="I175" s="31">
        <f t="shared" si="13"/>
        <v>-8344827.5499999998</v>
      </c>
      <c r="J175" s="31">
        <f t="shared" si="13"/>
        <v>-1514393.27</v>
      </c>
      <c r="K175" s="31">
        <f t="shared" si="13"/>
        <v>-4248516.72</v>
      </c>
      <c r="L175" s="31">
        <f t="shared" si="13"/>
        <v>-1738306.61</v>
      </c>
      <c r="M175" s="31">
        <f t="shared" ref="M175" si="14">+M173+M174</f>
        <v>-1647726.6</v>
      </c>
    </row>
    <row r="176" spans="1:13" s="32" customFormat="1">
      <c r="A176" s="5" t="s">
        <v>235</v>
      </c>
      <c r="B176" s="32">
        <f>+B172+B175</f>
        <v>142955528.01000002</v>
      </c>
      <c r="C176" s="32">
        <f>+C172+C175</f>
        <v>142610700.46000001</v>
      </c>
      <c r="D176" s="32">
        <f>+D172+D175</f>
        <v>141296307.19</v>
      </c>
      <c r="E176" s="32">
        <f t="shared" ref="E176:L176" si="15">+E172+E175</f>
        <v>138288555.49000001</v>
      </c>
      <c r="F176" s="32">
        <f t="shared" si="15"/>
        <v>135563874.63</v>
      </c>
      <c r="G176" s="32">
        <f t="shared" si="15"/>
        <v>103499648.03</v>
      </c>
      <c r="H176" s="32">
        <f t="shared" si="15"/>
        <v>102738289.92</v>
      </c>
      <c r="I176" s="32">
        <f t="shared" si="15"/>
        <v>94393462.370000005</v>
      </c>
      <c r="J176" s="32">
        <f t="shared" si="15"/>
        <v>92879069.100000009</v>
      </c>
      <c r="K176" s="32">
        <f t="shared" si="15"/>
        <v>88630552.38000001</v>
      </c>
      <c r="L176" s="32">
        <f t="shared" si="15"/>
        <v>86892245.770000011</v>
      </c>
      <c r="M176" s="32">
        <f t="shared" ref="M176" si="16">+M172+M175</f>
        <v>85244519.170000017</v>
      </c>
    </row>
    <row r="177" spans="1:13" s="32" customFormat="1">
      <c r="A177" s="5"/>
    </row>
    <row r="179" spans="1:13">
      <c r="A179" s="5" t="s">
        <v>343</v>
      </c>
      <c r="B179" s="6">
        <v>44902385.769999996</v>
      </c>
      <c r="C179" s="22">
        <f>+B182</f>
        <v>58902385.769999996</v>
      </c>
      <c r="D179" s="22">
        <f>+C182</f>
        <v>39992385.769999996</v>
      </c>
      <c r="E179" s="22">
        <f t="shared" ref="E179:M179" si="17">+D182</f>
        <v>35991385.769999996</v>
      </c>
      <c r="F179" s="22">
        <f t="shared" si="17"/>
        <v>26987385.769999996</v>
      </c>
      <c r="G179" s="22">
        <f t="shared" si="17"/>
        <v>25986814.769999996</v>
      </c>
      <c r="H179" s="22">
        <f t="shared" si="17"/>
        <v>-4013185.2300000042</v>
      </c>
      <c r="I179" s="22">
        <f t="shared" si="17"/>
        <v>-4013185.2300000042</v>
      </c>
      <c r="J179" s="22">
        <f t="shared" si="17"/>
        <v>-4013185.2300000042</v>
      </c>
      <c r="K179" s="22">
        <f t="shared" si="17"/>
        <v>-4013185.2300000042</v>
      </c>
      <c r="L179" s="22">
        <f t="shared" si="17"/>
        <v>-4013185.2300000042</v>
      </c>
      <c r="M179" s="22">
        <f t="shared" si="17"/>
        <v>-4013185.2300000042</v>
      </c>
    </row>
    <row r="180" spans="1:13">
      <c r="A180" s="5" t="s">
        <v>340</v>
      </c>
      <c r="B180" s="6">
        <f>-B106</f>
        <v>15000000</v>
      </c>
      <c r="C180" s="6">
        <f>-C106</f>
        <v>0</v>
      </c>
      <c r="D180" s="6">
        <f>-D106</f>
        <v>0</v>
      </c>
      <c r="E180" s="6">
        <f t="shared" ref="E180:L180" si="18">-E106</f>
        <v>0</v>
      </c>
      <c r="F180" s="6">
        <f t="shared" si="18"/>
        <v>0</v>
      </c>
      <c r="G180" s="6">
        <f t="shared" si="18"/>
        <v>0</v>
      </c>
      <c r="H180" s="6">
        <f t="shared" si="18"/>
        <v>0</v>
      </c>
      <c r="I180" s="6">
        <f t="shared" si="18"/>
        <v>0</v>
      </c>
      <c r="J180" s="6">
        <f t="shared" si="18"/>
        <v>0</v>
      </c>
      <c r="K180" s="6">
        <f t="shared" si="18"/>
        <v>0</v>
      </c>
      <c r="L180" s="7">
        <f t="shared" si="18"/>
        <v>0</v>
      </c>
      <c r="M180" s="7">
        <f t="shared" ref="M180" si="19">-M106</f>
        <v>0</v>
      </c>
    </row>
    <row r="181" spans="1:13">
      <c r="A181" s="5" t="s">
        <v>341</v>
      </c>
      <c r="B181" s="6">
        <f>+B105</f>
        <v>1000000</v>
      </c>
      <c r="C181" s="6">
        <f>+C105</f>
        <v>18910000</v>
      </c>
      <c r="D181" s="6">
        <f>+D105</f>
        <v>4001000</v>
      </c>
      <c r="E181" s="6">
        <f t="shared" ref="E181:L181" si="20">+E105</f>
        <v>9004000</v>
      </c>
      <c r="F181" s="6">
        <f t="shared" si="20"/>
        <v>1000571</v>
      </c>
      <c r="G181" s="6">
        <f t="shared" si="20"/>
        <v>30000000</v>
      </c>
      <c r="H181" s="6">
        <f t="shared" si="20"/>
        <v>0</v>
      </c>
      <c r="I181" s="6">
        <f t="shared" si="20"/>
        <v>0</v>
      </c>
      <c r="J181" s="6">
        <f t="shared" si="20"/>
        <v>0</v>
      </c>
      <c r="K181" s="6">
        <f t="shared" si="20"/>
        <v>0</v>
      </c>
      <c r="L181" s="7">
        <f t="shared" si="20"/>
        <v>0</v>
      </c>
      <c r="M181" s="7">
        <f t="shared" ref="M181" si="21">+M105</f>
        <v>0</v>
      </c>
    </row>
    <row r="182" spans="1:13">
      <c r="A182" s="5" t="s">
        <v>342</v>
      </c>
      <c r="B182" s="6">
        <f>+B179+B180-B181</f>
        <v>58902385.769999996</v>
      </c>
      <c r="C182" s="6">
        <f>+C179+C180-C181</f>
        <v>39992385.769999996</v>
      </c>
      <c r="D182" s="6">
        <f>+D179+D180-D181</f>
        <v>35991385.769999996</v>
      </c>
      <c r="E182" s="6">
        <f t="shared" ref="E182:L182" si="22">+E179+E180-E181</f>
        <v>26987385.769999996</v>
      </c>
      <c r="F182" s="6">
        <f t="shared" si="22"/>
        <v>25986814.769999996</v>
      </c>
      <c r="G182" s="6">
        <f t="shared" si="22"/>
        <v>-4013185.2300000042</v>
      </c>
      <c r="H182" s="6">
        <f t="shared" si="22"/>
        <v>-4013185.2300000042</v>
      </c>
      <c r="I182" s="6">
        <f t="shared" si="22"/>
        <v>-4013185.2300000042</v>
      </c>
      <c r="J182" s="6">
        <f t="shared" si="22"/>
        <v>-4013185.2300000042</v>
      </c>
      <c r="K182" s="6">
        <f t="shared" si="22"/>
        <v>-4013185.2300000042</v>
      </c>
      <c r="L182" s="7">
        <f t="shared" si="22"/>
        <v>-4013185.2300000042</v>
      </c>
      <c r="M182" s="7">
        <f t="shared" ref="M182" si="23">+M179+M180-M181</f>
        <v>-4013185.2300000042</v>
      </c>
    </row>
    <row r="183" spans="1:13">
      <c r="A183" s="5"/>
      <c r="C183" s="6"/>
      <c r="D183" s="6"/>
      <c r="E183" s="6"/>
      <c r="F183" s="6"/>
      <c r="G183" s="6"/>
      <c r="H183" s="6"/>
      <c r="I183" s="6"/>
      <c r="J183" s="6"/>
      <c r="K183" s="6"/>
      <c r="L183" s="7"/>
      <c r="M183" s="7"/>
    </row>
    <row r="185" spans="1:13">
      <c r="A185" s="20" t="s">
        <v>356</v>
      </c>
      <c r="B185" s="6">
        <v>8400000</v>
      </c>
      <c r="C185" s="22">
        <f>+B189</f>
        <v>8400000</v>
      </c>
      <c r="D185" s="22">
        <f t="shared" ref="D185:M185" si="24">+C189</f>
        <v>8400000</v>
      </c>
      <c r="E185" s="22">
        <f t="shared" si="24"/>
        <v>8400000</v>
      </c>
      <c r="F185" s="22">
        <f t="shared" si="24"/>
        <v>7400000</v>
      </c>
      <c r="G185" s="22">
        <f t="shared" si="24"/>
        <v>7400000</v>
      </c>
      <c r="H185" s="22">
        <f t="shared" si="24"/>
        <v>-22600000</v>
      </c>
      <c r="I185" s="22">
        <f t="shared" si="24"/>
        <v>-22600000</v>
      </c>
      <c r="J185" s="22">
        <f t="shared" si="24"/>
        <v>-30600000</v>
      </c>
      <c r="K185" s="22">
        <f t="shared" si="24"/>
        <v>-30800000</v>
      </c>
      <c r="L185" s="22">
        <f t="shared" si="24"/>
        <v>-31600000</v>
      </c>
      <c r="M185" s="22">
        <f t="shared" si="24"/>
        <v>-31600000</v>
      </c>
    </row>
    <row r="186" spans="1:13">
      <c r="A186" s="33" t="s">
        <v>358</v>
      </c>
      <c r="B186" s="6">
        <f>+B157</f>
        <v>0</v>
      </c>
      <c r="C186" s="6">
        <f>+C157</f>
        <v>0</v>
      </c>
      <c r="D186" s="6">
        <f t="shared" ref="D186:L186" si="25">+D157</f>
        <v>0</v>
      </c>
      <c r="E186" s="6">
        <f t="shared" si="25"/>
        <v>0</v>
      </c>
      <c r="F186" s="6">
        <f t="shared" si="25"/>
        <v>0</v>
      </c>
      <c r="G186" s="6">
        <f t="shared" si="25"/>
        <v>0</v>
      </c>
      <c r="H186" s="6">
        <f t="shared" si="25"/>
        <v>0</v>
      </c>
      <c r="I186" s="6">
        <f t="shared" si="25"/>
        <v>0</v>
      </c>
      <c r="J186" s="6">
        <f t="shared" si="25"/>
        <v>0</v>
      </c>
      <c r="K186" s="6">
        <f t="shared" si="25"/>
        <v>0</v>
      </c>
      <c r="L186" s="6">
        <f t="shared" si="25"/>
        <v>0</v>
      </c>
      <c r="M186" s="6">
        <f t="shared" ref="M186" si="26">+M157</f>
        <v>0</v>
      </c>
    </row>
    <row r="187" spans="1:13">
      <c r="A187" s="33" t="s">
        <v>359</v>
      </c>
      <c r="B187" s="6">
        <f>+B154</f>
        <v>0</v>
      </c>
      <c r="C187" s="6">
        <f>+C154</f>
        <v>0</v>
      </c>
      <c r="D187" s="6">
        <f t="shared" ref="D187:L187" si="27">+D154</f>
        <v>0</v>
      </c>
      <c r="E187" s="6">
        <f t="shared" si="27"/>
        <v>-1000000</v>
      </c>
      <c r="F187" s="6">
        <f t="shared" si="27"/>
        <v>0</v>
      </c>
      <c r="G187" s="6">
        <f t="shared" si="27"/>
        <v>-30000000</v>
      </c>
      <c r="H187" s="6">
        <f t="shared" si="27"/>
        <v>0</v>
      </c>
      <c r="I187" s="6">
        <f t="shared" si="27"/>
        <v>-8000000</v>
      </c>
      <c r="J187" s="6">
        <f t="shared" si="27"/>
        <v>-200000</v>
      </c>
      <c r="K187" s="6">
        <f t="shared" si="27"/>
        <v>-800000</v>
      </c>
      <c r="L187" s="6">
        <f t="shared" si="27"/>
        <v>0</v>
      </c>
      <c r="M187" s="6">
        <f t="shared" ref="M187" si="28">+M154</f>
        <v>0</v>
      </c>
    </row>
    <row r="188" spans="1:13">
      <c r="A188" s="5" t="s">
        <v>357</v>
      </c>
      <c r="B188" s="6">
        <f>+B186+B187</f>
        <v>0</v>
      </c>
      <c r="C188" s="6">
        <f t="shared" ref="C188:L188" si="29">+C186+C187</f>
        <v>0</v>
      </c>
      <c r="D188" s="6">
        <f t="shared" si="29"/>
        <v>0</v>
      </c>
      <c r="E188" s="6">
        <f t="shared" si="29"/>
        <v>-1000000</v>
      </c>
      <c r="F188" s="6">
        <f t="shared" si="29"/>
        <v>0</v>
      </c>
      <c r="G188" s="6">
        <f t="shared" si="29"/>
        <v>-30000000</v>
      </c>
      <c r="H188" s="6">
        <f t="shared" si="29"/>
        <v>0</v>
      </c>
      <c r="I188" s="6">
        <f t="shared" si="29"/>
        <v>-8000000</v>
      </c>
      <c r="J188" s="6">
        <f t="shared" si="29"/>
        <v>-200000</v>
      </c>
      <c r="K188" s="6">
        <f t="shared" si="29"/>
        <v>-800000</v>
      </c>
      <c r="L188" s="6">
        <f t="shared" si="29"/>
        <v>0</v>
      </c>
      <c r="M188" s="6">
        <f t="shared" ref="M188" si="30">+M186+M187</f>
        <v>0</v>
      </c>
    </row>
    <row r="189" spans="1:13">
      <c r="A189" s="5" t="s">
        <v>235</v>
      </c>
      <c r="B189" s="6">
        <f>+B185+B188</f>
        <v>8400000</v>
      </c>
      <c r="C189" s="6">
        <f>+C185+C188</f>
        <v>8400000</v>
      </c>
      <c r="D189" s="6">
        <f t="shared" ref="D189:L189" si="31">+D185+D188</f>
        <v>8400000</v>
      </c>
      <c r="E189" s="6">
        <f t="shared" si="31"/>
        <v>7400000</v>
      </c>
      <c r="F189" s="6">
        <f t="shared" si="31"/>
        <v>7400000</v>
      </c>
      <c r="G189" s="6">
        <f t="shared" si="31"/>
        <v>-22600000</v>
      </c>
      <c r="H189" s="6">
        <f t="shared" si="31"/>
        <v>-22600000</v>
      </c>
      <c r="I189" s="6">
        <f t="shared" si="31"/>
        <v>-30600000</v>
      </c>
      <c r="J189" s="6">
        <f t="shared" si="31"/>
        <v>-30800000</v>
      </c>
      <c r="K189" s="6">
        <f t="shared" si="31"/>
        <v>-31600000</v>
      </c>
      <c r="L189" s="6">
        <f t="shared" si="31"/>
        <v>-31600000</v>
      </c>
      <c r="M189" s="6">
        <f t="shared" ref="M189" si="32">+M185+M188</f>
        <v>-31600000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N18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5" sqref="A5"/>
    </sheetView>
  </sheetViews>
  <sheetFormatPr baseColWidth="10" defaultRowHeight="12.75"/>
  <cols>
    <col min="1" max="1" width="12.5703125" bestFit="1" customWidth="1"/>
    <col min="2" max="2" width="14" bestFit="1" customWidth="1"/>
    <col min="3" max="3" width="4.5703125" bestFit="1" customWidth="1"/>
    <col min="4" max="5" width="14.42578125" bestFit="1" customWidth="1"/>
    <col min="6" max="6" width="48.85546875" bestFit="1" customWidth="1"/>
    <col min="8" max="8" width="23.5703125" bestFit="1" customWidth="1"/>
    <col min="9" max="9" width="16.7109375" bestFit="1" customWidth="1"/>
    <col min="10" max="10" width="15.140625" bestFit="1" customWidth="1"/>
    <col min="11" max="11" width="10.140625" bestFit="1" customWidth="1"/>
    <col min="12" max="13" width="12.7109375" bestFit="1" customWidth="1"/>
    <col min="14" max="14" width="18" bestFit="1" customWidth="1"/>
    <col min="15" max="15" width="13.28515625" bestFit="1" customWidth="1"/>
    <col min="16" max="23" width="13.28515625" style="8" bestFit="1" customWidth="1"/>
    <col min="24" max="38" width="14.28515625" style="8" bestFit="1" customWidth="1"/>
    <col min="39" max="66" width="14.28515625" bestFit="1" customWidth="1"/>
    <col min="67" max="70" width="13.28515625" customWidth="1"/>
    <col min="71" max="80" width="13.28515625" bestFit="1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432</v>
      </c>
      <c r="M1" s="8" t="s">
        <v>433</v>
      </c>
      <c r="N1" s="8" t="s">
        <v>434</v>
      </c>
      <c r="O1" s="8" t="s">
        <v>435</v>
      </c>
      <c r="P1" s="40" t="s">
        <v>366</v>
      </c>
      <c r="Q1" s="8" t="s">
        <v>367</v>
      </c>
      <c r="R1" s="8" t="s">
        <v>368</v>
      </c>
      <c r="S1" s="8" t="s">
        <v>369</v>
      </c>
      <c r="T1" s="8" t="s">
        <v>370</v>
      </c>
      <c r="U1" s="40" t="s">
        <v>371</v>
      </c>
      <c r="V1" s="8" t="s">
        <v>372</v>
      </c>
      <c r="W1" s="8" t="s">
        <v>373</v>
      </c>
      <c r="X1" s="8" t="s">
        <v>374</v>
      </c>
      <c r="Y1" s="40" t="s">
        <v>375</v>
      </c>
      <c r="Z1" s="8" t="s">
        <v>376</v>
      </c>
      <c r="AA1" s="8" t="s">
        <v>377</v>
      </c>
      <c r="AB1" s="8" t="s">
        <v>378</v>
      </c>
      <c r="AC1" s="40" t="s">
        <v>379</v>
      </c>
      <c r="AD1" s="8" t="s">
        <v>380</v>
      </c>
      <c r="AE1" s="8" t="s">
        <v>381</v>
      </c>
      <c r="AF1" s="8" t="s">
        <v>382</v>
      </c>
      <c r="AG1" s="8" t="s">
        <v>383</v>
      </c>
      <c r="AH1" s="40" t="s">
        <v>384</v>
      </c>
      <c r="AI1" s="8" t="s">
        <v>385</v>
      </c>
      <c r="AJ1" s="8" t="s">
        <v>386</v>
      </c>
      <c r="AK1" s="8" t="s">
        <v>387</v>
      </c>
      <c r="AL1" s="40" t="s">
        <v>388</v>
      </c>
      <c r="AM1" s="8" t="s">
        <v>389</v>
      </c>
      <c r="AN1" s="8" t="s">
        <v>390</v>
      </c>
      <c r="AO1" s="8" t="s">
        <v>391</v>
      </c>
      <c r="AP1" s="8" t="s">
        <v>392</v>
      </c>
      <c r="AQ1" s="8" t="s">
        <v>393</v>
      </c>
    </row>
    <row r="2" spans="1:57">
      <c r="AR2" s="43"/>
      <c r="AS2" s="43"/>
      <c r="AT2" s="51" t="s">
        <v>363</v>
      </c>
      <c r="AU2" s="51" t="s">
        <v>364</v>
      </c>
      <c r="AV2" s="43" t="s">
        <v>346</v>
      </c>
      <c r="AW2" s="43" t="s">
        <v>347</v>
      </c>
      <c r="AX2" s="43" t="s">
        <v>348</v>
      </c>
      <c r="AY2" s="43" t="s">
        <v>349</v>
      </c>
      <c r="AZ2" s="43" t="s">
        <v>350</v>
      </c>
      <c r="BA2" s="43" t="s">
        <v>351</v>
      </c>
      <c r="BB2" s="43" t="s">
        <v>352</v>
      </c>
      <c r="BC2" s="43" t="s">
        <v>353</v>
      </c>
      <c r="BD2" s="43" t="s">
        <v>354</v>
      </c>
      <c r="BE2" s="43" t="s">
        <v>355</v>
      </c>
    </row>
    <row r="3" spans="1:57">
      <c r="A3" t="s">
        <v>11</v>
      </c>
      <c r="B3" t="s">
        <v>12</v>
      </c>
      <c r="C3" t="s">
        <v>13</v>
      </c>
      <c r="E3" t="s">
        <v>14</v>
      </c>
      <c r="F3" t="s">
        <v>15</v>
      </c>
      <c r="G3">
        <v>0</v>
      </c>
      <c r="I3">
        <v>-1</v>
      </c>
      <c r="J3">
        <v>0</v>
      </c>
      <c r="K3">
        <v>-1</v>
      </c>
      <c r="L3" s="1">
        <v>39869871.289999999</v>
      </c>
      <c r="M3" s="1">
        <v>39869871.289999999</v>
      </c>
      <c r="N3" s="1">
        <v>39869871.289999999</v>
      </c>
      <c r="O3" s="1">
        <v>27778524.27</v>
      </c>
      <c r="P3" s="9">
        <v>18713887.66</v>
      </c>
      <c r="Q3" s="9">
        <v>7277637.0199999996</v>
      </c>
      <c r="R3" s="9">
        <v>8702476.0299999993</v>
      </c>
      <c r="S3" s="9">
        <v>7397001.3099999996</v>
      </c>
      <c r="T3" s="9">
        <v>-18223436.75</v>
      </c>
      <c r="U3" s="9">
        <v>-16075136.550000001</v>
      </c>
      <c r="V3" s="9">
        <v>-21432258.66</v>
      </c>
      <c r="W3" s="9">
        <v>-39275224.229999997</v>
      </c>
      <c r="X3" s="9">
        <v>-44221315.18</v>
      </c>
      <c r="Y3" s="9">
        <v>-43600634.600000001</v>
      </c>
      <c r="Z3" s="9">
        <v>-42904259.439999998</v>
      </c>
      <c r="AA3" s="9">
        <v>-37386933.799999997</v>
      </c>
      <c r="AB3" s="9">
        <v>-45284656.460000001</v>
      </c>
      <c r="AC3" s="9">
        <v>-43911983.579999998</v>
      </c>
      <c r="AD3" s="9">
        <v>-51552858.869999997</v>
      </c>
      <c r="AE3" s="9">
        <v>-55239766.649999999</v>
      </c>
      <c r="AF3" s="9">
        <v>-59006001.68</v>
      </c>
      <c r="AG3" s="9">
        <v>-64907383.439999998</v>
      </c>
      <c r="AH3" s="9">
        <v>-61511881.240000002</v>
      </c>
      <c r="AI3" s="9">
        <v>-64546085.100000001</v>
      </c>
      <c r="AJ3" s="9">
        <v>-61655108.119999997</v>
      </c>
      <c r="AK3" s="9">
        <v>-79620264.390000001</v>
      </c>
      <c r="AL3" s="9">
        <v>-78707286.870000005</v>
      </c>
      <c r="AM3" s="1">
        <v>-75685793.150000006</v>
      </c>
      <c r="AN3" s="1">
        <v>-66451585.859999999</v>
      </c>
      <c r="AO3" s="1">
        <v>-70450982.170000002</v>
      </c>
      <c r="AP3" s="1">
        <v>-64370144.270000003</v>
      </c>
      <c r="AQ3" s="1">
        <v>-54108966.07</v>
      </c>
      <c r="AR3" s="1"/>
      <c r="AS3" s="1"/>
      <c r="AT3" s="1"/>
      <c r="AU3" s="1"/>
    </row>
    <row r="4" spans="1:57">
      <c r="A4" t="s">
        <v>11</v>
      </c>
      <c r="B4" t="s">
        <v>12</v>
      </c>
      <c r="C4" t="s">
        <v>13</v>
      </c>
      <c r="E4" t="s">
        <v>16</v>
      </c>
      <c r="F4" t="s">
        <v>17</v>
      </c>
      <c r="G4">
        <v>-1</v>
      </c>
      <c r="H4" t="s">
        <v>18</v>
      </c>
      <c r="I4" s="1">
        <v>1</v>
      </c>
      <c r="J4" s="1">
        <v>1</v>
      </c>
      <c r="K4" s="1">
        <v>-1</v>
      </c>
      <c r="L4" s="1">
        <v>0</v>
      </c>
      <c r="M4" s="1">
        <v>0</v>
      </c>
      <c r="N4" s="1">
        <v>0</v>
      </c>
      <c r="O4" s="1">
        <v>6520836.7999999998</v>
      </c>
      <c r="P4" s="9">
        <v>6514064.2699999996</v>
      </c>
      <c r="Q4" s="9">
        <v>6506489.6200000001</v>
      </c>
      <c r="R4" s="9">
        <v>6443257.2400000002</v>
      </c>
      <c r="S4" s="9">
        <v>6452578.79</v>
      </c>
      <c r="T4" s="9">
        <v>6469656.3499999996</v>
      </c>
      <c r="U4" s="9">
        <v>6424713.7999999998</v>
      </c>
      <c r="V4" s="9">
        <v>6357940.9400000004</v>
      </c>
      <c r="W4" s="9">
        <v>6303076.6799999997</v>
      </c>
      <c r="X4" s="9">
        <v>6159211.5599999996</v>
      </c>
      <c r="Y4" s="9">
        <v>6179799.5700000003</v>
      </c>
      <c r="Z4" s="9">
        <v>6183021.9500000002</v>
      </c>
      <c r="AA4" s="9">
        <v>6262108.54</v>
      </c>
      <c r="AB4" s="9">
        <v>6374887.6200000001</v>
      </c>
      <c r="AC4" s="9">
        <v>6438163.5300000003</v>
      </c>
      <c r="AD4" s="9">
        <v>6463803.4500000002</v>
      </c>
      <c r="AE4" s="9">
        <v>6524065.1200000001</v>
      </c>
      <c r="AF4" s="9">
        <v>6480904.6100000003</v>
      </c>
      <c r="AG4" s="9">
        <v>6474170.0999999996</v>
      </c>
      <c r="AH4" s="9">
        <v>6455940.8499999996</v>
      </c>
      <c r="AI4" s="9">
        <v>5987077.1500000004</v>
      </c>
      <c r="AJ4" s="9">
        <v>6436204.6399999997</v>
      </c>
      <c r="AK4" s="9">
        <v>6275855.9000000004</v>
      </c>
      <c r="AL4" s="9">
        <v>6436953.3300000001</v>
      </c>
      <c r="AM4" s="1">
        <v>6587395.0300000003</v>
      </c>
      <c r="AN4" s="1">
        <v>6800079.46</v>
      </c>
      <c r="AO4" s="1">
        <v>7832520.4699999997</v>
      </c>
      <c r="AP4" s="1">
        <v>8178993.6100000003</v>
      </c>
      <c r="AQ4" s="1">
        <v>2502542.2400000002</v>
      </c>
      <c r="AR4" s="1"/>
      <c r="AS4" s="1"/>
      <c r="AT4" s="1">
        <f t="shared" ref="AT4:AT29" si="0">+O4+P4+Q4</f>
        <v>19541390.690000001</v>
      </c>
      <c r="AU4" s="1">
        <f t="shared" ref="AU4:AU29" si="1">+S4+T4+U4+R4</f>
        <v>25790206.18</v>
      </c>
      <c r="AV4" s="1">
        <f t="shared" ref="AV4:AV29" si="2">+W4+X4+Y4+V4</f>
        <v>25000028.75</v>
      </c>
      <c r="AW4" s="1">
        <f t="shared" ref="AW4:AW29" si="3">+AA4+AB4+AC4+Z4</f>
        <v>25258181.640000001</v>
      </c>
      <c r="AX4" s="1">
        <f t="shared" ref="AX4:AX29" si="4">+AE4+AF4+AG4+AH4+AD4</f>
        <v>32398884.129999999</v>
      </c>
      <c r="AY4" s="1">
        <f t="shared" ref="AY4:AY29" si="5">+AJ4+AK4+AL4+AI4</f>
        <v>25136091.019999996</v>
      </c>
      <c r="AZ4" s="1">
        <f t="shared" ref="AZ4:AZ29" si="6">+AN4+AO4+AP4+AQ4+AM4</f>
        <v>31901530.810000002</v>
      </c>
      <c r="BA4" s="1" t="e">
        <f>+#REF!+#REF!+#REF!+#REF!</f>
        <v>#REF!</v>
      </c>
      <c r="BB4" s="1" t="e">
        <f>+#REF!+#REF!+#REF!+#REF!</f>
        <v>#REF!</v>
      </c>
      <c r="BC4" s="1" t="e">
        <f>+#REF!+#REF!+#REF!+#REF!+#REF!</f>
        <v>#REF!</v>
      </c>
      <c r="BD4" s="1" t="e">
        <f>+#REF!+#REF!+#REF!+#REF!</f>
        <v>#REF!</v>
      </c>
      <c r="BE4" s="1" t="e">
        <f>+#REF!+#REF!+#REF!+#REF!+#REF!</f>
        <v>#REF!</v>
      </c>
    </row>
    <row r="5" spans="1:57">
      <c r="A5" t="s">
        <v>11</v>
      </c>
      <c r="B5" t="s">
        <v>12</v>
      </c>
      <c r="C5" t="s">
        <v>13</v>
      </c>
      <c r="E5" t="s">
        <v>19</v>
      </c>
      <c r="F5" t="s">
        <v>20</v>
      </c>
      <c r="G5">
        <v>-1</v>
      </c>
      <c r="H5" t="s">
        <v>18</v>
      </c>
      <c r="I5" s="1">
        <v>1</v>
      </c>
      <c r="J5" s="1">
        <v>2</v>
      </c>
      <c r="K5" s="1">
        <v>-1</v>
      </c>
      <c r="L5" s="1">
        <v>0</v>
      </c>
      <c r="M5" s="1">
        <v>0</v>
      </c>
      <c r="N5" s="1">
        <v>0</v>
      </c>
      <c r="O5" s="1">
        <v>1868814.2</v>
      </c>
      <c r="P5" s="9">
        <v>1869624.77</v>
      </c>
      <c r="Q5" s="9">
        <v>1883272.73</v>
      </c>
      <c r="R5" s="9">
        <v>1892454.53</v>
      </c>
      <c r="S5" s="9">
        <v>1895094.02</v>
      </c>
      <c r="T5" s="9">
        <v>1894852.19</v>
      </c>
      <c r="U5" s="9">
        <v>1879113.97</v>
      </c>
      <c r="V5" s="9">
        <v>1873732.64</v>
      </c>
      <c r="W5" s="9">
        <v>1856927.23</v>
      </c>
      <c r="X5" s="9">
        <v>1884804.36</v>
      </c>
      <c r="Y5" s="9">
        <v>1876872.3</v>
      </c>
      <c r="Z5" s="9">
        <v>1870891.02</v>
      </c>
      <c r="AA5" s="9">
        <v>1886058.11</v>
      </c>
      <c r="AB5" s="9">
        <v>1891474.46</v>
      </c>
      <c r="AC5" s="9">
        <v>1892663.33</v>
      </c>
      <c r="AD5" s="9">
        <v>1892806.4</v>
      </c>
      <c r="AE5" s="9">
        <v>1880888.58</v>
      </c>
      <c r="AF5" s="9">
        <v>1878044.37</v>
      </c>
      <c r="AG5" s="9">
        <v>1878348.96</v>
      </c>
      <c r="AH5" s="9">
        <v>1907073.41</v>
      </c>
      <c r="AI5" s="9">
        <v>1836532.98</v>
      </c>
      <c r="AJ5" s="9">
        <v>1941170.16</v>
      </c>
      <c r="AK5" s="9">
        <v>1842449.16</v>
      </c>
      <c r="AL5" s="9">
        <v>1929489.03</v>
      </c>
      <c r="AM5" s="1">
        <v>1951735.69</v>
      </c>
      <c r="AN5" s="1">
        <v>1958269.32</v>
      </c>
      <c r="AO5" s="1">
        <v>2022354.52</v>
      </c>
      <c r="AP5" s="1">
        <v>2035628.25</v>
      </c>
      <c r="AQ5" s="1">
        <v>570196.05000000005</v>
      </c>
      <c r="AR5" s="1"/>
      <c r="AS5" s="1"/>
      <c r="AT5" s="1">
        <f t="shared" si="0"/>
        <v>5621711.6999999993</v>
      </c>
      <c r="AU5" s="1">
        <f t="shared" si="1"/>
        <v>7561514.71</v>
      </c>
      <c r="AV5" s="1">
        <f t="shared" si="2"/>
        <v>7492336.5299999993</v>
      </c>
      <c r="AW5" s="1">
        <f t="shared" si="3"/>
        <v>7541086.9199999999</v>
      </c>
      <c r="AX5" s="1">
        <f t="shared" si="4"/>
        <v>9437161.7200000007</v>
      </c>
      <c r="AY5" s="1">
        <f t="shared" si="5"/>
        <v>7549641.3300000001</v>
      </c>
      <c r="AZ5" s="1">
        <f t="shared" si="6"/>
        <v>8538183.8300000001</v>
      </c>
      <c r="BA5" s="1" t="e">
        <f>+#REF!+#REF!+#REF!+#REF!</f>
        <v>#REF!</v>
      </c>
      <c r="BB5" s="1" t="e">
        <f>+#REF!+#REF!+#REF!+#REF!</f>
        <v>#REF!</v>
      </c>
      <c r="BC5" s="1" t="e">
        <f>+#REF!+#REF!+#REF!+#REF!+#REF!</f>
        <v>#REF!</v>
      </c>
      <c r="BD5" s="1" t="e">
        <f>+#REF!+#REF!+#REF!+#REF!</f>
        <v>#REF!</v>
      </c>
      <c r="BE5" s="1" t="e">
        <f>+#REF!+#REF!+#REF!+#REF!+#REF!</f>
        <v>#REF!</v>
      </c>
    </row>
    <row r="6" spans="1:57">
      <c r="A6" t="s">
        <v>11</v>
      </c>
      <c r="B6" t="s">
        <v>12</v>
      </c>
      <c r="C6" t="s">
        <v>13</v>
      </c>
      <c r="E6" t="s">
        <v>21</v>
      </c>
      <c r="F6" t="s">
        <v>22</v>
      </c>
      <c r="G6">
        <v>0</v>
      </c>
      <c r="H6" t="s">
        <v>18</v>
      </c>
      <c r="I6" s="1">
        <v>1</v>
      </c>
      <c r="J6" s="1">
        <v>3</v>
      </c>
      <c r="K6" s="1">
        <v>0</v>
      </c>
      <c r="L6" s="1">
        <v>0</v>
      </c>
      <c r="M6" s="1">
        <v>0</v>
      </c>
      <c r="N6" s="1">
        <v>0</v>
      </c>
      <c r="O6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9">
        <v>0</v>
      </c>
      <c r="AF6" s="9">
        <v>0</v>
      </c>
      <c r="AG6" s="9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1"/>
      <c r="AS6" s="1"/>
      <c r="AT6" s="1">
        <f t="shared" si="0"/>
        <v>0</v>
      </c>
      <c r="AU6" s="1">
        <f t="shared" si="1"/>
        <v>0</v>
      </c>
      <c r="AV6" s="1">
        <f t="shared" si="2"/>
        <v>0</v>
      </c>
      <c r="AW6" s="1">
        <f t="shared" si="3"/>
        <v>0</v>
      </c>
      <c r="AX6" s="1">
        <f t="shared" si="4"/>
        <v>0</v>
      </c>
      <c r="AY6" s="1">
        <f t="shared" si="5"/>
        <v>0</v>
      </c>
      <c r="AZ6" s="1">
        <f t="shared" si="6"/>
        <v>0</v>
      </c>
      <c r="BA6" s="1" t="e">
        <f>+#REF!+#REF!+#REF!+#REF!</f>
        <v>#REF!</v>
      </c>
      <c r="BB6" s="1" t="e">
        <f>+#REF!+#REF!+#REF!+#REF!</f>
        <v>#REF!</v>
      </c>
      <c r="BC6" s="1" t="e">
        <f>+#REF!+#REF!+#REF!+#REF!+#REF!</f>
        <v>#REF!</v>
      </c>
      <c r="BD6" s="1" t="e">
        <f>+#REF!+#REF!+#REF!+#REF!</f>
        <v>#REF!</v>
      </c>
      <c r="BE6" s="1" t="e">
        <f>+#REF!+#REF!+#REF!+#REF!+#REF!</f>
        <v>#REF!</v>
      </c>
    </row>
    <row r="7" spans="1:57">
      <c r="A7" t="s">
        <v>11</v>
      </c>
      <c r="B7" t="s">
        <v>12</v>
      </c>
      <c r="C7" t="s">
        <v>13</v>
      </c>
      <c r="E7" t="s">
        <v>23</v>
      </c>
      <c r="F7" t="s">
        <v>24</v>
      </c>
      <c r="G7">
        <v>-1</v>
      </c>
      <c r="H7" t="s">
        <v>18</v>
      </c>
      <c r="I7" s="1">
        <v>1</v>
      </c>
      <c r="J7" s="1">
        <v>4</v>
      </c>
      <c r="K7" s="1">
        <v>-1</v>
      </c>
      <c r="L7" s="1">
        <v>0</v>
      </c>
      <c r="M7" s="1">
        <v>0</v>
      </c>
      <c r="N7" s="1">
        <v>0</v>
      </c>
      <c r="O7" s="1">
        <v>181124.52</v>
      </c>
      <c r="P7" s="9">
        <v>182478.34</v>
      </c>
      <c r="Q7" s="9">
        <v>179006.73</v>
      </c>
      <c r="R7" s="9">
        <v>184824.37</v>
      </c>
      <c r="S7" s="9">
        <v>181543.82</v>
      </c>
      <c r="T7" s="9">
        <v>179152.75</v>
      </c>
      <c r="U7" s="9">
        <v>177966.47</v>
      </c>
      <c r="V7" s="9">
        <v>177108.34</v>
      </c>
      <c r="W7" s="9">
        <v>174205.1</v>
      </c>
      <c r="X7" s="9">
        <v>173445.78</v>
      </c>
      <c r="Y7" s="9">
        <v>173887.43</v>
      </c>
      <c r="Z7" s="9">
        <v>176291.36</v>
      </c>
      <c r="AA7" s="9">
        <v>181062.16</v>
      </c>
      <c r="AB7" s="9">
        <v>185224.76</v>
      </c>
      <c r="AC7" s="9">
        <v>186803.51</v>
      </c>
      <c r="AD7" s="9">
        <v>185186.2</v>
      </c>
      <c r="AE7" s="9">
        <v>187305.61</v>
      </c>
      <c r="AF7" s="9">
        <v>192157.83</v>
      </c>
      <c r="AG7" s="9">
        <v>189192.3</v>
      </c>
      <c r="AH7" s="9">
        <v>189875.43</v>
      </c>
      <c r="AI7" s="9">
        <v>184328.21</v>
      </c>
      <c r="AJ7" s="9">
        <v>189951.22</v>
      </c>
      <c r="AK7" s="9">
        <v>192516.26</v>
      </c>
      <c r="AL7" s="9">
        <v>202797.92</v>
      </c>
      <c r="AM7" s="1">
        <v>200714.98</v>
      </c>
      <c r="AN7" s="1">
        <v>188569.02</v>
      </c>
      <c r="AO7" s="1">
        <v>197293.42</v>
      </c>
      <c r="AP7" s="1">
        <v>193987.29</v>
      </c>
      <c r="AQ7" s="1">
        <v>44581.99</v>
      </c>
      <c r="AR7" s="1"/>
      <c r="AS7" s="1"/>
      <c r="AT7" s="1">
        <f t="shared" si="0"/>
        <v>542609.59</v>
      </c>
      <c r="AU7" s="1">
        <f t="shared" si="1"/>
        <v>723487.41</v>
      </c>
      <c r="AV7" s="1">
        <f t="shared" si="2"/>
        <v>698646.65</v>
      </c>
      <c r="AW7" s="1">
        <f t="shared" si="3"/>
        <v>729381.79</v>
      </c>
      <c r="AX7" s="1">
        <f t="shared" si="4"/>
        <v>943717.36999999988</v>
      </c>
      <c r="AY7" s="1">
        <f t="shared" si="5"/>
        <v>769593.61</v>
      </c>
      <c r="AZ7" s="1">
        <f t="shared" si="6"/>
        <v>825146.7</v>
      </c>
      <c r="BA7" s="1" t="e">
        <f>+#REF!+#REF!+#REF!+#REF!</f>
        <v>#REF!</v>
      </c>
      <c r="BB7" s="1" t="e">
        <f>+#REF!+#REF!+#REF!+#REF!</f>
        <v>#REF!</v>
      </c>
      <c r="BC7" s="1" t="e">
        <f>+#REF!+#REF!+#REF!+#REF!+#REF!</f>
        <v>#REF!</v>
      </c>
      <c r="BD7" s="1" t="e">
        <f>+#REF!+#REF!+#REF!+#REF!</f>
        <v>#REF!</v>
      </c>
      <c r="BE7" s="1" t="e">
        <f>+#REF!+#REF!+#REF!+#REF!+#REF!</f>
        <v>#REF!</v>
      </c>
    </row>
    <row r="8" spans="1:57">
      <c r="A8" t="s">
        <v>11</v>
      </c>
      <c r="B8" t="s">
        <v>12</v>
      </c>
      <c r="C8" t="s">
        <v>13</v>
      </c>
      <c r="E8" t="s">
        <v>25</v>
      </c>
      <c r="F8" t="s">
        <v>26</v>
      </c>
      <c r="G8">
        <v>-1</v>
      </c>
      <c r="H8" t="s">
        <v>18</v>
      </c>
      <c r="I8" s="1">
        <v>1</v>
      </c>
      <c r="J8" s="1">
        <v>5</v>
      </c>
      <c r="K8" s="1">
        <v>-1</v>
      </c>
      <c r="L8" s="1">
        <v>0</v>
      </c>
      <c r="M8" s="1">
        <v>0</v>
      </c>
      <c r="N8" s="1">
        <v>0</v>
      </c>
      <c r="O8" s="1">
        <v>442033.28</v>
      </c>
      <c r="P8" s="9">
        <v>443314</v>
      </c>
      <c r="Q8" s="9">
        <v>447059.93</v>
      </c>
      <c r="R8" s="9">
        <v>454371.35</v>
      </c>
      <c r="S8" s="9">
        <v>453704.71</v>
      </c>
      <c r="T8" s="9">
        <v>456037.54</v>
      </c>
      <c r="U8" s="9">
        <v>449041.41</v>
      </c>
      <c r="V8" s="9">
        <v>444460.7</v>
      </c>
      <c r="W8" s="9">
        <v>440616.26</v>
      </c>
      <c r="X8" s="9">
        <v>428131.38</v>
      </c>
      <c r="Y8" s="9">
        <v>428093.32</v>
      </c>
      <c r="Z8" s="9">
        <v>425994.93</v>
      </c>
      <c r="AA8" s="9">
        <v>444533.71</v>
      </c>
      <c r="AB8" s="9">
        <v>473323.34</v>
      </c>
      <c r="AC8" s="9">
        <v>482935.12</v>
      </c>
      <c r="AD8" s="9">
        <v>487388.31</v>
      </c>
      <c r="AE8" s="9">
        <v>482827.55</v>
      </c>
      <c r="AF8" s="9">
        <v>434146.15</v>
      </c>
      <c r="AG8" s="9">
        <v>414166.2</v>
      </c>
      <c r="AH8" s="9">
        <v>413550.84</v>
      </c>
      <c r="AI8" s="9">
        <v>402132.84</v>
      </c>
      <c r="AJ8" s="9">
        <v>471559.4</v>
      </c>
      <c r="AK8" s="9">
        <v>492742.56</v>
      </c>
      <c r="AL8" s="9">
        <v>515505.99</v>
      </c>
      <c r="AM8" s="1">
        <v>519997.46</v>
      </c>
      <c r="AN8" s="1">
        <v>539955.55000000005</v>
      </c>
      <c r="AO8" s="1">
        <v>579456.4</v>
      </c>
      <c r="AP8" s="1">
        <v>587840.26</v>
      </c>
      <c r="AQ8" s="1">
        <v>152972.26</v>
      </c>
      <c r="AR8" s="1"/>
      <c r="AS8" s="1"/>
      <c r="AT8" s="1">
        <f t="shared" si="0"/>
        <v>1332407.21</v>
      </c>
      <c r="AU8" s="1">
        <f t="shared" si="1"/>
        <v>1813155.0099999998</v>
      </c>
      <c r="AV8" s="1">
        <f t="shared" si="2"/>
        <v>1741301.66</v>
      </c>
      <c r="AW8" s="1">
        <f t="shared" si="3"/>
        <v>1826787.0999999999</v>
      </c>
      <c r="AX8" s="1">
        <f t="shared" si="4"/>
        <v>2232079.0499999998</v>
      </c>
      <c r="AY8" s="1">
        <f t="shared" si="5"/>
        <v>1881940.79</v>
      </c>
      <c r="AZ8" s="1">
        <f t="shared" si="6"/>
        <v>2380221.9300000002</v>
      </c>
      <c r="BA8" s="1" t="e">
        <f>+#REF!+#REF!+#REF!+#REF!</f>
        <v>#REF!</v>
      </c>
      <c r="BB8" s="1" t="e">
        <f>+#REF!+#REF!+#REF!+#REF!</f>
        <v>#REF!</v>
      </c>
      <c r="BC8" s="1" t="e">
        <f>+#REF!+#REF!+#REF!+#REF!+#REF!</f>
        <v>#REF!</v>
      </c>
      <c r="BD8" s="1" t="e">
        <f>+#REF!+#REF!+#REF!+#REF!</f>
        <v>#REF!</v>
      </c>
      <c r="BE8" s="1" t="e">
        <f>+#REF!+#REF!+#REF!+#REF!+#REF!</f>
        <v>#REF!</v>
      </c>
    </row>
    <row r="9" spans="1:57">
      <c r="A9" t="s">
        <v>11</v>
      </c>
      <c r="B9" t="s">
        <v>12</v>
      </c>
      <c r="C9" t="s">
        <v>13</v>
      </c>
      <c r="E9" t="s">
        <v>27</v>
      </c>
      <c r="F9" t="s">
        <v>28</v>
      </c>
      <c r="G9">
        <v>-1</v>
      </c>
      <c r="H9" t="s">
        <v>18</v>
      </c>
      <c r="I9" s="1">
        <v>1</v>
      </c>
      <c r="J9" s="1">
        <v>6</v>
      </c>
      <c r="K9" s="1">
        <v>-1</v>
      </c>
      <c r="L9" s="1">
        <v>0</v>
      </c>
      <c r="M9" s="1">
        <v>0</v>
      </c>
      <c r="N9" s="1">
        <v>0</v>
      </c>
      <c r="O9" s="1">
        <v>421419.13</v>
      </c>
      <c r="P9" s="9">
        <v>418540.02</v>
      </c>
      <c r="Q9" s="9">
        <v>417438.44</v>
      </c>
      <c r="R9" s="9">
        <v>422156.35</v>
      </c>
      <c r="S9" s="9">
        <v>428679.66</v>
      </c>
      <c r="T9" s="9">
        <v>428945.79</v>
      </c>
      <c r="U9" s="9">
        <v>430371.07</v>
      </c>
      <c r="V9" s="9">
        <v>423714.83</v>
      </c>
      <c r="W9" s="9">
        <v>413895.66</v>
      </c>
      <c r="X9" s="9">
        <v>411861.48</v>
      </c>
      <c r="Y9" s="9">
        <v>413937.22</v>
      </c>
      <c r="Z9" s="9">
        <v>420069.54</v>
      </c>
      <c r="AA9" s="9">
        <v>433767.13</v>
      </c>
      <c r="AB9" s="9">
        <v>439298.74</v>
      </c>
      <c r="AC9" s="9">
        <v>436887.47</v>
      </c>
      <c r="AD9" s="9">
        <v>435379.21</v>
      </c>
      <c r="AE9" s="9">
        <v>431882.18</v>
      </c>
      <c r="AF9" s="9">
        <v>437937.03</v>
      </c>
      <c r="AG9" s="9">
        <v>437360.28</v>
      </c>
      <c r="AH9" s="9">
        <v>439422.29</v>
      </c>
      <c r="AI9" s="9">
        <v>424792.8</v>
      </c>
      <c r="AJ9" s="9">
        <v>447156.79</v>
      </c>
      <c r="AK9" s="9">
        <v>444997.49</v>
      </c>
      <c r="AL9" s="9">
        <v>437443.71</v>
      </c>
      <c r="AM9" s="1">
        <v>438107.21</v>
      </c>
      <c r="AN9" s="1">
        <v>396186.75</v>
      </c>
      <c r="AO9" s="1">
        <v>439674.3</v>
      </c>
      <c r="AP9" s="1">
        <v>440314.12</v>
      </c>
      <c r="AQ9" s="1">
        <v>86673.21</v>
      </c>
      <c r="AR9" s="1"/>
      <c r="AS9" s="1"/>
      <c r="AT9" s="1">
        <f t="shared" si="0"/>
        <v>1257397.5900000001</v>
      </c>
      <c r="AU9" s="1">
        <f t="shared" si="1"/>
        <v>1710152.87</v>
      </c>
      <c r="AV9" s="1">
        <f t="shared" si="2"/>
        <v>1663409.19</v>
      </c>
      <c r="AW9" s="1">
        <f t="shared" si="3"/>
        <v>1730022.88</v>
      </c>
      <c r="AX9" s="1">
        <f t="shared" si="4"/>
        <v>2181980.9900000002</v>
      </c>
      <c r="AY9" s="1">
        <f t="shared" si="5"/>
        <v>1754390.79</v>
      </c>
      <c r="AZ9" s="1">
        <f t="shared" si="6"/>
        <v>1800955.5899999999</v>
      </c>
      <c r="BA9" s="1" t="e">
        <f>+#REF!+#REF!+#REF!+#REF!</f>
        <v>#REF!</v>
      </c>
      <c r="BB9" s="1" t="e">
        <f>+#REF!+#REF!+#REF!+#REF!</f>
        <v>#REF!</v>
      </c>
      <c r="BC9" s="1" t="e">
        <f>+#REF!+#REF!+#REF!+#REF!+#REF!</f>
        <v>#REF!</v>
      </c>
      <c r="BD9" s="1" t="e">
        <f>+#REF!+#REF!+#REF!+#REF!</f>
        <v>#REF!</v>
      </c>
      <c r="BE9" s="1" t="e">
        <f>+#REF!+#REF!+#REF!+#REF!+#REF!</f>
        <v>#REF!</v>
      </c>
    </row>
    <row r="10" spans="1:57">
      <c r="A10" t="s">
        <v>11</v>
      </c>
      <c r="B10" t="s">
        <v>12</v>
      </c>
      <c r="C10" t="s">
        <v>13</v>
      </c>
      <c r="E10" t="s">
        <v>29</v>
      </c>
      <c r="F10" t="s">
        <v>30</v>
      </c>
      <c r="G10">
        <v>-1</v>
      </c>
      <c r="H10" t="s">
        <v>18</v>
      </c>
      <c r="I10" s="1">
        <v>1</v>
      </c>
      <c r="J10" s="1">
        <v>7</v>
      </c>
      <c r="K10" s="1">
        <v>-1</v>
      </c>
      <c r="L10" s="1">
        <v>0</v>
      </c>
      <c r="M10" s="1">
        <v>0</v>
      </c>
      <c r="N10" s="1">
        <v>0</v>
      </c>
      <c r="O10" s="1">
        <v>95138.65</v>
      </c>
      <c r="P10" s="9">
        <v>93893.48</v>
      </c>
      <c r="Q10" s="9">
        <v>95094.83</v>
      </c>
      <c r="R10" s="9">
        <v>98488.82</v>
      </c>
      <c r="S10" s="9">
        <v>107365.94</v>
      </c>
      <c r="T10" s="9">
        <v>106834.98</v>
      </c>
      <c r="U10" s="9">
        <v>106709.95</v>
      </c>
      <c r="V10" s="9">
        <v>105435</v>
      </c>
      <c r="W10" s="9">
        <v>99192.38</v>
      </c>
      <c r="X10" s="9">
        <v>102292.74</v>
      </c>
      <c r="Y10" s="9">
        <v>101924.08</v>
      </c>
      <c r="Z10" s="9">
        <v>101325.41</v>
      </c>
      <c r="AA10" s="9">
        <v>103859.97</v>
      </c>
      <c r="AB10" s="9">
        <v>103997.54</v>
      </c>
      <c r="AC10" s="9">
        <v>104080.42</v>
      </c>
      <c r="AD10" s="9">
        <v>104403.96</v>
      </c>
      <c r="AE10" s="9">
        <v>103374.86</v>
      </c>
      <c r="AF10" s="9">
        <v>108027.96</v>
      </c>
      <c r="AG10" s="9">
        <v>108161.58</v>
      </c>
      <c r="AH10" s="9">
        <v>108245.26</v>
      </c>
      <c r="AI10" s="9">
        <v>106280.19</v>
      </c>
      <c r="AJ10" s="9">
        <v>106472.32000000001</v>
      </c>
      <c r="AK10" s="9">
        <v>104821.77</v>
      </c>
      <c r="AL10" s="9">
        <v>110627.13</v>
      </c>
      <c r="AM10" s="1">
        <v>110428.28</v>
      </c>
      <c r="AN10" s="1">
        <v>99746.5</v>
      </c>
      <c r="AO10" s="1">
        <v>107963.52</v>
      </c>
      <c r="AP10" s="1">
        <v>105286.32</v>
      </c>
      <c r="AQ10" s="1">
        <v>23353.57</v>
      </c>
      <c r="AR10" s="1"/>
      <c r="AS10" s="1"/>
      <c r="AT10" s="1">
        <f t="shared" si="0"/>
        <v>284126.96000000002</v>
      </c>
      <c r="AU10" s="1">
        <f t="shared" si="1"/>
        <v>419399.69</v>
      </c>
      <c r="AV10" s="1">
        <f t="shared" si="2"/>
        <v>408844.2</v>
      </c>
      <c r="AW10" s="1">
        <f t="shared" si="3"/>
        <v>413263.33999999997</v>
      </c>
      <c r="AX10" s="1">
        <f t="shared" si="4"/>
        <v>532213.62</v>
      </c>
      <c r="AY10" s="1">
        <f t="shared" si="5"/>
        <v>428201.41000000003</v>
      </c>
      <c r="AZ10" s="1">
        <f t="shared" si="6"/>
        <v>446778.19000000006</v>
      </c>
      <c r="BA10" s="1" t="e">
        <f>+#REF!+#REF!+#REF!+#REF!</f>
        <v>#REF!</v>
      </c>
      <c r="BB10" s="1" t="e">
        <f>+#REF!+#REF!+#REF!+#REF!</f>
        <v>#REF!</v>
      </c>
      <c r="BC10" s="1" t="e">
        <f>+#REF!+#REF!+#REF!+#REF!+#REF!</f>
        <v>#REF!</v>
      </c>
      <c r="BD10" s="1" t="e">
        <f>+#REF!+#REF!+#REF!+#REF!</f>
        <v>#REF!</v>
      </c>
      <c r="BE10" s="1" t="e">
        <f>+#REF!+#REF!+#REF!+#REF!+#REF!</f>
        <v>#REF!</v>
      </c>
    </row>
    <row r="11" spans="1:57">
      <c r="A11" t="s">
        <v>11</v>
      </c>
      <c r="B11" t="s">
        <v>12</v>
      </c>
      <c r="C11" t="s">
        <v>13</v>
      </c>
      <c r="E11" t="s">
        <v>31</v>
      </c>
      <c r="F11" t="s">
        <v>32</v>
      </c>
      <c r="G11">
        <v>-1</v>
      </c>
      <c r="H11" t="s">
        <v>18</v>
      </c>
      <c r="I11" s="1">
        <v>1</v>
      </c>
      <c r="J11" s="1">
        <v>8</v>
      </c>
      <c r="K11" s="1">
        <v>-1</v>
      </c>
      <c r="L11" s="1">
        <v>0</v>
      </c>
      <c r="M11" s="1">
        <v>0</v>
      </c>
      <c r="N11" s="1">
        <v>0</v>
      </c>
      <c r="O11" s="1">
        <v>58755.9</v>
      </c>
      <c r="P11" s="9">
        <v>58773.52</v>
      </c>
      <c r="Q11" s="9">
        <v>51569.03</v>
      </c>
      <c r="R11" s="9">
        <v>37472.42</v>
      </c>
      <c r="S11" s="9">
        <v>44710.52</v>
      </c>
      <c r="T11" s="9">
        <v>45043.62</v>
      </c>
      <c r="U11" s="9">
        <v>57887.85</v>
      </c>
      <c r="V11" s="9">
        <v>84295.66</v>
      </c>
      <c r="W11" s="9">
        <v>68471.8</v>
      </c>
      <c r="X11" s="9">
        <v>67852.38</v>
      </c>
      <c r="Y11" s="9">
        <v>67304.899999999994</v>
      </c>
      <c r="Z11" s="9">
        <v>61934.41</v>
      </c>
      <c r="AA11" s="9">
        <v>61813.86</v>
      </c>
      <c r="AB11" s="9">
        <v>63271.82</v>
      </c>
      <c r="AC11" s="9">
        <v>63405</v>
      </c>
      <c r="AD11" s="9">
        <v>59588.7</v>
      </c>
      <c r="AE11" s="9">
        <v>66284.570000000007</v>
      </c>
      <c r="AF11" s="9">
        <v>71124.210000000006</v>
      </c>
      <c r="AG11" s="9">
        <v>71088.06</v>
      </c>
      <c r="AH11" s="9">
        <v>69980.86</v>
      </c>
      <c r="AI11" s="9">
        <v>56531.360000000001</v>
      </c>
      <c r="AJ11" s="9">
        <v>56966.86</v>
      </c>
      <c r="AK11" s="9">
        <v>58573.39</v>
      </c>
      <c r="AL11" s="9">
        <v>57843.62</v>
      </c>
      <c r="AM11" s="1">
        <v>58396.75</v>
      </c>
      <c r="AN11" s="1">
        <v>60908.49</v>
      </c>
      <c r="AO11" s="1">
        <v>63694.84</v>
      </c>
      <c r="AP11" s="1">
        <v>63931.33</v>
      </c>
      <c r="AQ11" s="1">
        <v>19688.5</v>
      </c>
      <c r="AR11" s="1"/>
      <c r="AS11" s="1"/>
      <c r="AT11" s="1">
        <f t="shared" si="0"/>
        <v>169098.45</v>
      </c>
      <c r="AU11" s="1">
        <f t="shared" si="1"/>
        <v>185114.40999999997</v>
      </c>
      <c r="AV11" s="1">
        <f t="shared" si="2"/>
        <v>287924.74</v>
      </c>
      <c r="AW11" s="1">
        <f t="shared" si="3"/>
        <v>250425.09</v>
      </c>
      <c r="AX11" s="1">
        <f t="shared" si="4"/>
        <v>338066.4</v>
      </c>
      <c r="AY11" s="1">
        <f t="shared" si="5"/>
        <v>229915.22999999998</v>
      </c>
      <c r="AZ11" s="1">
        <f t="shared" si="6"/>
        <v>266619.90999999997</v>
      </c>
      <c r="BA11" s="1" t="e">
        <f>+#REF!+#REF!+#REF!+#REF!</f>
        <v>#REF!</v>
      </c>
      <c r="BB11" s="1" t="e">
        <f>+#REF!+#REF!+#REF!+#REF!</f>
        <v>#REF!</v>
      </c>
      <c r="BC11" s="1" t="e">
        <f>+#REF!+#REF!+#REF!+#REF!+#REF!</f>
        <v>#REF!</v>
      </c>
      <c r="BD11" s="1" t="e">
        <f>+#REF!+#REF!+#REF!+#REF!</f>
        <v>#REF!</v>
      </c>
      <c r="BE11" s="1" t="e">
        <f>+#REF!+#REF!+#REF!+#REF!+#REF!</f>
        <v>#REF!</v>
      </c>
    </row>
    <row r="12" spans="1:57">
      <c r="A12" t="s">
        <v>11</v>
      </c>
      <c r="B12" t="s">
        <v>12</v>
      </c>
      <c r="C12" t="s">
        <v>13</v>
      </c>
      <c r="E12" t="s">
        <v>33</v>
      </c>
      <c r="F12" t="s">
        <v>34</v>
      </c>
      <c r="G12">
        <v>-1</v>
      </c>
      <c r="H12" t="s">
        <v>18</v>
      </c>
      <c r="I12" s="1">
        <v>1</v>
      </c>
      <c r="J12" s="1">
        <v>9</v>
      </c>
      <c r="K12" s="1">
        <v>-1</v>
      </c>
      <c r="L12" s="1">
        <v>0</v>
      </c>
      <c r="M12" s="1">
        <v>0</v>
      </c>
      <c r="N12" s="1">
        <v>0</v>
      </c>
      <c r="O12" s="9">
        <v>2537872.38</v>
      </c>
      <c r="P12" s="9">
        <v>2537907.31</v>
      </c>
      <c r="Q12" s="9">
        <v>2237963.09</v>
      </c>
      <c r="R12" s="9">
        <v>2345438.58</v>
      </c>
      <c r="S12" s="9">
        <v>2245295.65</v>
      </c>
      <c r="T12" s="9">
        <v>2354029.08</v>
      </c>
      <c r="U12" s="9">
        <v>2361899.85</v>
      </c>
      <c r="V12" s="9">
        <v>2369615.7200000002</v>
      </c>
      <c r="W12" s="9">
        <v>2374566.81</v>
      </c>
      <c r="X12" s="9">
        <v>2379584.94</v>
      </c>
      <c r="Y12" s="9">
        <v>2379165.7799999998</v>
      </c>
      <c r="Z12" s="9">
        <v>2517548.62</v>
      </c>
      <c r="AA12" s="9">
        <v>2510914.94</v>
      </c>
      <c r="AB12" s="9">
        <v>2496636.06</v>
      </c>
      <c r="AC12" s="9">
        <v>2496860.2200000002</v>
      </c>
      <c r="AD12" s="9">
        <v>2402148.23</v>
      </c>
      <c r="AE12" s="9">
        <v>2382803.2000000002</v>
      </c>
      <c r="AF12" s="9">
        <v>2355503.4900000002</v>
      </c>
      <c r="AG12" s="9">
        <v>2350057.86</v>
      </c>
      <c r="AH12" s="9">
        <v>2081990.86</v>
      </c>
      <c r="AI12" s="9">
        <v>2479936.54</v>
      </c>
      <c r="AJ12" s="9">
        <v>2503133.58</v>
      </c>
      <c r="AK12" s="9">
        <v>2549523.1800000002</v>
      </c>
      <c r="AL12" s="9">
        <v>2549523.83</v>
      </c>
      <c r="AM12" s="1">
        <v>2633185.08</v>
      </c>
      <c r="AN12" s="1">
        <v>2626269.2999999998</v>
      </c>
      <c r="AO12" s="1">
        <v>2586499.7999999998</v>
      </c>
      <c r="AP12" s="1">
        <v>2260911.83</v>
      </c>
      <c r="AQ12" s="1">
        <v>861693.8</v>
      </c>
      <c r="AR12" s="1"/>
      <c r="AS12" s="1"/>
      <c r="AT12" s="1">
        <f t="shared" si="0"/>
        <v>7313742.7799999993</v>
      </c>
      <c r="AU12" s="1">
        <f t="shared" si="1"/>
        <v>9306663.1600000001</v>
      </c>
      <c r="AV12" s="1">
        <f t="shared" si="2"/>
        <v>9502933.25</v>
      </c>
      <c r="AW12" s="1">
        <f t="shared" si="3"/>
        <v>10021959.84</v>
      </c>
      <c r="AX12" s="1">
        <f t="shared" si="4"/>
        <v>11572503.640000001</v>
      </c>
      <c r="AY12" s="1">
        <f t="shared" si="5"/>
        <v>10082117.129999999</v>
      </c>
      <c r="AZ12" s="1">
        <f t="shared" si="6"/>
        <v>10968559.809999999</v>
      </c>
      <c r="BA12" s="1" t="e">
        <f>+#REF!+#REF!+#REF!+#REF!</f>
        <v>#REF!</v>
      </c>
      <c r="BB12" s="1" t="e">
        <f>+#REF!+#REF!+#REF!+#REF!</f>
        <v>#REF!</v>
      </c>
      <c r="BC12" s="1" t="e">
        <f>+#REF!+#REF!+#REF!+#REF!+#REF!</f>
        <v>#REF!</v>
      </c>
      <c r="BD12" s="1" t="e">
        <f>+#REF!+#REF!+#REF!+#REF!</f>
        <v>#REF!</v>
      </c>
      <c r="BE12" s="1" t="e">
        <f>+#REF!+#REF!+#REF!+#REF!+#REF!</f>
        <v>#REF!</v>
      </c>
    </row>
    <row r="13" spans="1:57">
      <c r="A13" t="s">
        <v>11</v>
      </c>
      <c r="B13" t="s">
        <v>12</v>
      </c>
      <c r="C13" t="s">
        <v>13</v>
      </c>
      <c r="E13" t="s">
        <v>35</v>
      </c>
      <c r="F13" t="s">
        <v>36</v>
      </c>
      <c r="G13">
        <v>-1</v>
      </c>
      <c r="H13" t="s">
        <v>18</v>
      </c>
      <c r="I13" s="1">
        <v>1</v>
      </c>
      <c r="J13" s="1">
        <v>10</v>
      </c>
      <c r="K13" s="1">
        <v>-1</v>
      </c>
      <c r="L13" s="1">
        <v>0</v>
      </c>
      <c r="M13" s="1">
        <v>0</v>
      </c>
      <c r="N13" s="1">
        <v>0</v>
      </c>
      <c r="O13" s="1">
        <v>1204302.18</v>
      </c>
      <c r="P13" s="9">
        <v>1204302.18</v>
      </c>
      <c r="Q13" s="9">
        <v>1122913.68</v>
      </c>
      <c r="R13" s="9">
        <v>1140642.6000000001</v>
      </c>
      <c r="S13" s="9">
        <v>1140642.6000000001</v>
      </c>
      <c r="T13" s="9">
        <v>1140642.6000000001</v>
      </c>
      <c r="U13" s="9">
        <v>1152191.04</v>
      </c>
      <c r="V13" s="9">
        <v>1148679.53</v>
      </c>
      <c r="W13" s="9">
        <v>1145667.54</v>
      </c>
      <c r="X13" s="9">
        <v>1145667.54</v>
      </c>
      <c r="Y13" s="9">
        <v>1145667.54</v>
      </c>
      <c r="Z13" s="9">
        <v>1175982.6599999999</v>
      </c>
      <c r="AA13" s="9">
        <v>1176877.02</v>
      </c>
      <c r="AB13" s="9">
        <v>1176877.02</v>
      </c>
      <c r="AC13" s="9">
        <v>1176877.02</v>
      </c>
      <c r="AD13" s="9">
        <v>1135464.42</v>
      </c>
      <c r="AE13" s="9">
        <v>1140457.8500000001</v>
      </c>
      <c r="AF13" s="9">
        <v>1143113.04</v>
      </c>
      <c r="AG13" s="9">
        <v>1143113.04</v>
      </c>
      <c r="AH13" s="9">
        <v>966569.59</v>
      </c>
      <c r="AI13" s="9">
        <v>1201628.46</v>
      </c>
      <c r="AJ13" s="9">
        <v>1197596.3400000001</v>
      </c>
      <c r="AK13" s="9">
        <v>1197596.3400000001</v>
      </c>
      <c r="AL13" s="9">
        <v>1197596.3400000001</v>
      </c>
      <c r="AM13" s="1">
        <v>1185453.68</v>
      </c>
      <c r="AN13" s="1">
        <v>1181140.08</v>
      </c>
      <c r="AO13" s="1">
        <v>1181140.08</v>
      </c>
      <c r="AP13" s="1">
        <v>984283.4</v>
      </c>
      <c r="AQ13" s="1">
        <v>393713.36</v>
      </c>
      <c r="AR13" s="1"/>
      <c r="AS13" s="1"/>
      <c r="AT13" s="1">
        <f t="shared" si="0"/>
        <v>3531518.04</v>
      </c>
      <c r="AU13" s="1">
        <f t="shared" si="1"/>
        <v>4574118.84</v>
      </c>
      <c r="AV13" s="1">
        <f t="shared" si="2"/>
        <v>4585682.1500000004</v>
      </c>
      <c r="AW13" s="1">
        <f t="shared" si="3"/>
        <v>4706613.72</v>
      </c>
      <c r="AX13" s="1">
        <f t="shared" si="4"/>
        <v>5528717.9400000004</v>
      </c>
      <c r="AY13" s="1">
        <f t="shared" si="5"/>
        <v>4794417.4800000004</v>
      </c>
      <c r="AZ13" s="1">
        <f t="shared" si="6"/>
        <v>4925730.5999999996</v>
      </c>
      <c r="BA13" s="1" t="e">
        <f>+#REF!+#REF!+#REF!+#REF!</f>
        <v>#REF!</v>
      </c>
      <c r="BB13" s="1" t="e">
        <f>+#REF!+#REF!+#REF!+#REF!</f>
        <v>#REF!</v>
      </c>
      <c r="BC13" s="1" t="e">
        <f>+#REF!+#REF!+#REF!+#REF!+#REF!</f>
        <v>#REF!</v>
      </c>
      <c r="BD13" s="1" t="e">
        <f>+#REF!+#REF!+#REF!+#REF!</f>
        <v>#REF!</v>
      </c>
      <c r="BE13" s="1" t="e">
        <f>+#REF!+#REF!+#REF!+#REF!+#REF!</f>
        <v>#REF!</v>
      </c>
    </row>
    <row r="14" spans="1:57">
      <c r="A14" t="s">
        <v>11</v>
      </c>
      <c r="B14" t="s">
        <v>12</v>
      </c>
      <c r="C14" t="s">
        <v>13</v>
      </c>
      <c r="E14" t="s">
        <v>37</v>
      </c>
      <c r="F14" t="s">
        <v>38</v>
      </c>
      <c r="G14">
        <v>-1</v>
      </c>
      <c r="H14" t="s">
        <v>18</v>
      </c>
      <c r="I14" s="1">
        <v>1</v>
      </c>
      <c r="J14" s="1">
        <v>11</v>
      </c>
      <c r="K14" s="1">
        <v>-1</v>
      </c>
      <c r="L14" s="1">
        <v>0</v>
      </c>
      <c r="M14" s="1">
        <v>0</v>
      </c>
      <c r="N14" s="1">
        <v>0</v>
      </c>
      <c r="O14" s="1">
        <v>2157219.58</v>
      </c>
      <c r="P14" s="9">
        <v>2158021.0299999998</v>
      </c>
      <c r="Q14" s="9">
        <v>2160410.39</v>
      </c>
      <c r="R14" s="9">
        <v>2170592.4500000002</v>
      </c>
      <c r="S14" s="9">
        <v>2173153.84</v>
      </c>
      <c r="T14" s="9">
        <v>2171597.36</v>
      </c>
      <c r="U14" s="9">
        <v>2159834.25</v>
      </c>
      <c r="V14" s="9">
        <v>2151146.85</v>
      </c>
      <c r="W14" s="9">
        <v>2125116.16</v>
      </c>
      <c r="X14" s="9">
        <v>2100362.94</v>
      </c>
      <c r="Y14" s="9">
        <v>2107514.17</v>
      </c>
      <c r="Z14" s="9">
        <v>2118112.9300000002</v>
      </c>
      <c r="AA14" s="9">
        <v>2150858.8199999998</v>
      </c>
      <c r="AB14" s="9">
        <v>2206460.14</v>
      </c>
      <c r="AC14" s="9">
        <v>2229069.17</v>
      </c>
      <c r="AD14" s="9">
        <v>2233495.3199999998</v>
      </c>
      <c r="AE14" s="9">
        <v>2232941.7599999998</v>
      </c>
      <c r="AF14" s="9">
        <v>2227284.0299999998</v>
      </c>
      <c r="AG14" s="9">
        <v>2248685.58</v>
      </c>
      <c r="AH14" s="9">
        <v>2249600.2999999998</v>
      </c>
      <c r="AI14" s="9">
        <v>2210487.17</v>
      </c>
      <c r="AJ14" s="9">
        <v>2202541.61</v>
      </c>
      <c r="AK14" s="9">
        <v>2031930.02</v>
      </c>
      <c r="AL14" s="9">
        <v>2177157.9300000002</v>
      </c>
      <c r="AM14" s="1">
        <v>2188157.65</v>
      </c>
      <c r="AN14" s="1">
        <v>2046673.54</v>
      </c>
      <c r="AO14" s="1">
        <v>2200593.2599999998</v>
      </c>
      <c r="AP14" s="1">
        <v>2196124.54</v>
      </c>
      <c r="AQ14" s="1">
        <v>564413.52</v>
      </c>
      <c r="AR14" s="1"/>
      <c r="AS14" s="1"/>
      <c r="AT14" s="1">
        <f t="shared" si="0"/>
        <v>6475651</v>
      </c>
      <c r="AU14" s="1">
        <f t="shared" si="1"/>
        <v>8675177.8999999985</v>
      </c>
      <c r="AV14" s="1">
        <f t="shared" si="2"/>
        <v>8484140.1199999992</v>
      </c>
      <c r="AW14" s="1">
        <f t="shared" si="3"/>
        <v>8704501.0600000005</v>
      </c>
      <c r="AX14" s="1">
        <f t="shared" si="4"/>
        <v>11192006.989999998</v>
      </c>
      <c r="AY14" s="1">
        <f t="shared" si="5"/>
        <v>8622116.7300000004</v>
      </c>
      <c r="AZ14" s="1">
        <f t="shared" si="6"/>
        <v>9195962.5099999998</v>
      </c>
      <c r="BA14" s="1" t="e">
        <f>+#REF!+#REF!+#REF!+#REF!</f>
        <v>#REF!</v>
      </c>
      <c r="BB14" s="1" t="e">
        <f>+#REF!+#REF!+#REF!+#REF!</f>
        <v>#REF!</v>
      </c>
      <c r="BC14" s="1" t="e">
        <f>+#REF!+#REF!+#REF!+#REF!+#REF!</f>
        <v>#REF!</v>
      </c>
      <c r="BD14" s="1" t="e">
        <f>+#REF!+#REF!+#REF!+#REF!</f>
        <v>#REF!</v>
      </c>
      <c r="BE14" s="1" t="e">
        <f>+#REF!+#REF!+#REF!+#REF!+#REF!</f>
        <v>#REF!</v>
      </c>
    </row>
    <row r="15" spans="1:57">
      <c r="A15" t="s">
        <v>11</v>
      </c>
      <c r="B15" t="s">
        <v>12</v>
      </c>
      <c r="C15" t="s">
        <v>13</v>
      </c>
      <c r="E15" t="s">
        <v>39</v>
      </c>
      <c r="F15" t="s">
        <v>40</v>
      </c>
      <c r="G15">
        <v>-1</v>
      </c>
      <c r="H15" t="s">
        <v>18</v>
      </c>
      <c r="I15" s="1">
        <v>1</v>
      </c>
      <c r="J15" s="1">
        <v>12</v>
      </c>
      <c r="K15" s="1">
        <v>-1</v>
      </c>
      <c r="L15" s="1">
        <v>0</v>
      </c>
      <c r="M15" s="1">
        <v>0</v>
      </c>
      <c r="N15" s="1">
        <v>0</v>
      </c>
      <c r="O15" s="1">
        <v>18984.599999999999</v>
      </c>
      <c r="P15" s="9">
        <v>18843.490000000002</v>
      </c>
      <c r="Q15" s="9">
        <v>19495.669999999998</v>
      </c>
      <c r="R15" s="9">
        <v>21284.959999999999</v>
      </c>
      <c r="S15" s="9">
        <v>20087.34</v>
      </c>
      <c r="T15" s="9">
        <v>19473.61</v>
      </c>
      <c r="U15" s="9">
        <v>19042.849999999999</v>
      </c>
      <c r="V15" s="9">
        <v>16393.7</v>
      </c>
      <c r="W15" s="9">
        <v>16097.25</v>
      </c>
      <c r="X15" s="9">
        <v>18934.68</v>
      </c>
      <c r="Y15" s="9">
        <v>18944.099999999999</v>
      </c>
      <c r="Z15" s="9">
        <v>19070.98</v>
      </c>
      <c r="AA15" s="9">
        <v>19546.439999999999</v>
      </c>
      <c r="AB15" s="9">
        <v>19289.66</v>
      </c>
      <c r="AC15" s="9">
        <v>19146.11</v>
      </c>
      <c r="AD15" s="9">
        <v>19195.650000000001</v>
      </c>
      <c r="AE15" s="9">
        <v>18796.72</v>
      </c>
      <c r="AF15" s="9">
        <v>18594.599999999999</v>
      </c>
      <c r="AG15" s="9">
        <v>18425.52</v>
      </c>
      <c r="AH15" s="9">
        <v>18414.66</v>
      </c>
      <c r="AI15" s="9">
        <v>18190.349999999999</v>
      </c>
      <c r="AJ15" s="9">
        <v>18752.53</v>
      </c>
      <c r="AK15" s="9">
        <v>16272.09</v>
      </c>
      <c r="AL15" s="9">
        <v>19031.47</v>
      </c>
      <c r="AM15" s="1">
        <v>19239.11</v>
      </c>
      <c r="AN15" s="1">
        <v>19789.64</v>
      </c>
      <c r="AO15" s="1">
        <v>18749</v>
      </c>
      <c r="AP15" s="1">
        <v>18227.98</v>
      </c>
      <c r="AQ15" s="1">
        <v>5703.95</v>
      </c>
      <c r="AR15" s="1"/>
      <c r="AS15" s="1"/>
      <c r="AT15" s="1">
        <f t="shared" si="0"/>
        <v>57323.759999999995</v>
      </c>
      <c r="AU15" s="1">
        <f t="shared" si="1"/>
        <v>79888.759999999995</v>
      </c>
      <c r="AV15" s="1">
        <f t="shared" si="2"/>
        <v>70369.73</v>
      </c>
      <c r="AW15" s="1">
        <f t="shared" si="3"/>
        <v>77053.19</v>
      </c>
      <c r="AX15" s="1">
        <f t="shared" si="4"/>
        <v>93427.15</v>
      </c>
      <c r="AY15" s="1">
        <f t="shared" si="5"/>
        <v>72246.44</v>
      </c>
      <c r="AZ15" s="1">
        <f t="shared" si="6"/>
        <v>81709.679999999993</v>
      </c>
      <c r="BA15" s="1" t="e">
        <f>+#REF!+#REF!+#REF!+#REF!</f>
        <v>#REF!</v>
      </c>
      <c r="BB15" s="1" t="e">
        <f>+#REF!+#REF!+#REF!+#REF!</f>
        <v>#REF!</v>
      </c>
      <c r="BC15" s="1" t="e">
        <f>+#REF!+#REF!+#REF!+#REF!+#REF!</f>
        <v>#REF!</v>
      </c>
      <c r="BD15" s="1" t="e">
        <f>+#REF!+#REF!+#REF!+#REF!</f>
        <v>#REF!</v>
      </c>
      <c r="BE15" s="1" t="e">
        <f>+#REF!+#REF!+#REF!+#REF!+#REF!</f>
        <v>#REF!</v>
      </c>
    </row>
    <row r="16" spans="1:57">
      <c r="A16" t="s">
        <v>11</v>
      </c>
      <c r="B16" t="s">
        <v>12</v>
      </c>
      <c r="C16" t="s">
        <v>13</v>
      </c>
      <c r="E16" t="s">
        <v>41</v>
      </c>
      <c r="F16" t="s">
        <v>42</v>
      </c>
      <c r="G16">
        <v>-1</v>
      </c>
      <c r="H16" t="s">
        <v>18</v>
      </c>
      <c r="I16" s="1">
        <v>1</v>
      </c>
      <c r="J16" s="1">
        <v>13</v>
      </c>
      <c r="K16" s="1">
        <v>0</v>
      </c>
      <c r="L16" s="1">
        <v>0</v>
      </c>
      <c r="M16" s="1">
        <v>0</v>
      </c>
      <c r="N16" s="1">
        <v>0</v>
      </c>
      <c r="O16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9">
        <v>0</v>
      </c>
      <c r="AF16" s="9">
        <v>0</v>
      </c>
      <c r="AG16" s="9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1"/>
      <c r="AS16" s="1"/>
      <c r="AT16" s="1">
        <f t="shared" si="0"/>
        <v>0</v>
      </c>
      <c r="AU16" s="1">
        <f t="shared" si="1"/>
        <v>0</v>
      </c>
      <c r="AV16" s="1">
        <f t="shared" si="2"/>
        <v>0</v>
      </c>
      <c r="AW16" s="1">
        <f t="shared" si="3"/>
        <v>0</v>
      </c>
      <c r="AX16" s="1">
        <f t="shared" si="4"/>
        <v>0</v>
      </c>
      <c r="AY16" s="1">
        <f t="shared" si="5"/>
        <v>0</v>
      </c>
      <c r="AZ16" s="1">
        <f t="shared" si="6"/>
        <v>0</v>
      </c>
      <c r="BA16" s="1" t="e">
        <f>+#REF!+#REF!+#REF!+#REF!</f>
        <v>#REF!</v>
      </c>
      <c r="BB16" s="1" t="e">
        <f>+#REF!+#REF!+#REF!+#REF!</f>
        <v>#REF!</v>
      </c>
      <c r="BC16" s="1" t="e">
        <f>+#REF!+#REF!+#REF!+#REF!+#REF!</f>
        <v>#REF!</v>
      </c>
      <c r="BD16" s="1" t="e">
        <f>+#REF!+#REF!+#REF!+#REF!</f>
        <v>#REF!</v>
      </c>
      <c r="BE16" s="1" t="e">
        <f>+#REF!+#REF!+#REF!+#REF!+#REF!</f>
        <v>#REF!</v>
      </c>
    </row>
    <row r="17" spans="1:57">
      <c r="A17" t="s">
        <v>11</v>
      </c>
      <c r="B17" t="s">
        <v>12</v>
      </c>
      <c r="C17" t="s">
        <v>13</v>
      </c>
      <c r="E17" t="s">
        <v>43</v>
      </c>
      <c r="F17" t="s">
        <v>44</v>
      </c>
      <c r="G17">
        <v>-1</v>
      </c>
      <c r="H17" t="s">
        <v>18</v>
      </c>
      <c r="I17" s="1">
        <v>1</v>
      </c>
      <c r="J17" s="1">
        <v>14</v>
      </c>
      <c r="K17" s="1">
        <v>0</v>
      </c>
      <c r="L17" s="1">
        <v>0</v>
      </c>
      <c r="M17" s="1">
        <v>0</v>
      </c>
      <c r="N17" s="1">
        <v>0</v>
      </c>
      <c r="O17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9">
        <v>0</v>
      </c>
      <c r="AF17" s="9">
        <v>0</v>
      </c>
      <c r="AG17" s="9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"/>
      <c r="AS17" s="1"/>
      <c r="AT17" s="1">
        <f t="shared" si="0"/>
        <v>0</v>
      </c>
      <c r="AU17" s="1">
        <f t="shared" si="1"/>
        <v>0</v>
      </c>
      <c r="AV17" s="1">
        <f t="shared" si="2"/>
        <v>0</v>
      </c>
      <c r="AW17" s="1">
        <f t="shared" si="3"/>
        <v>0</v>
      </c>
      <c r="AX17" s="1">
        <f t="shared" si="4"/>
        <v>0</v>
      </c>
      <c r="AY17" s="1">
        <f t="shared" si="5"/>
        <v>0</v>
      </c>
      <c r="AZ17" s="1">
        <f t="shared" si="6"/>
        <v>0</v>
      </c>
      <c r="BA17" s="1" t="e">
        <f>+#REF!+#REF!+#REF!+#REF!</f>
        <v>#REF!</v>
      </c>
      <c r="BB17" s="1" t="e">
        <f>+#REF!+#REF!+#REF!+#REF!</f>
        <v>#REF!</v>
      </c>
      <c r="BC17" s="1" t="e">
        <f>+#REF!+#REF!+#REF!+#REF!+#REF!</f>
        <v>#REF!</v>
      </c>
      <c r="BD17" s="1" t="e">
        <f>+#REF!+#REF!+#REF!+#REF!</f>
        <v>#REF!</v>
      </c>
      <c r="BE17" s="1" t="e">
        <f>+#REF!+#REF!+#REF!+#REF!+#REF!</f>
        <v>#REF!</v>
      </c>
    </row>
    <row r="18" spans="1:57">
      <c r="A18" t="s">
        <v>11</v>
      </c>
      <c r="B18" t="s">
        <v>12</v>
      </c>
      <c r="C18" t="s">
        <v>13</v>
      </c>
      <c r="E18" t="s">
        <v>45</v>
      </c>
      <c r="F18" t="s">
        <v>46</v>
      </c>
      <c r="G18">
        <v>-1</v>
      </c>
      <c r="H18" t="s">
        <v>18</v>
      </c>
      <c r="I18" s="1">
        <v>1</v>
      </c>
      <c r="J18" s="1">
        <v>15</v>
      </c>
      <c r="K18" s="1">
        <v>0</v>
      </c>
      <c r="L18" s="1">
        <v>0</v>
      </c>
      <c r="M18" s="1">
        <v>0</v>
      </c>
      <c r="N18">
        <v>0</v>
      </c>
      <c r="O1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9">
        <v>0</v>
      </c>
      <c r="AF18" s="9">
        <v>0</v>
      </c>
      <c r="AG18" s="9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"/>
      <c r="AS18" s="1"/>
      <c r="AT18" s="1">
        <f t="shared" si="0"/>
        <v>0</v>
      </c>
      <c r="AU18" s="1">
        <f t="shared" si="1"/>
        <v>0</v>
      </c>
      <c r="AV18" s="1">
        <f t="shared" si="2"/>
        <v>0</v>
      </c>
      <c r="AW18" s="1">
        <f t="shared" si="3"/>
        <v>0</v>
      </c>
      <c r="AX18" s="1">
        <f t="shared" si="4"/>
        <v>0</v>
      </c>
      <c r="AY18" s="1">
        <f t="shared" si="5"/>
        <v>0</v>
      </c>
      <c r="AZ18" s="1">
        <f t="shared" si="6"/>
        <v>0</v>
      </c>
      <c r="BA18" s="1" t="e">
        <f>+#REF!+#REF!+#REF!+#REF!</f>
        <v>#REF!</v>
      </c>
      <c r="BB18" s="1" t="e">
        <f>+#REF!+#REF!+#REF!+#REF!</f>
        <v>#REF!</v>
      </c>
      <c r="BC18" s="1" t="e">
        <f>+#REF!+#REF!+#REF!+#REF!+#REF!</f>
        <v>#REF!</v>
      </c>
      <c r="BD18" s="1" t="e">
        <f>+#REF!+#REF!+#REF!+#REF!</f>
        <v>#REF!</v>
      </c>
      <c r="BE18" s="1" t="e">
        <f>+#REF!+#REF!+#REF!+#REF!+#REF!</f>
        <v>#REF!</v>
      </c>
    </row>
    <row r="19" spans="1:57">
      <c r="A19" t="s">
        <v>11</v>
      </c>
      <c r="B19" t="s">
        <v>12</v>
      </c>
      <c r="C19" t="s">
        <v>13</v>
      </c>
      <c r="E19" t="s">
        <v>47</v>
      </c>
      <c r="F19" t="s">
        <v>48</v>
      </c>
      <c r="G19">
        <v>-1</v>
      </c>
      <c r="H19" t="s">
        <v>18</v>
      </c>
      <c r="I19" s="1">
        <v>1</v>
      </c>
      <c r="J19" s="1">
        <v>16</v>
      </c>
      <c r="K19" s="1">
        <v>0</v>
      </c>
      <c r="L19" s="1">
        <v>0</v>
      </c>
      <c r="M19" s="1">
        <v>0</v>
      </c>
      <c r="N19">
        <v>0</v>
      </c>
      <c r="O19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9">
        <v>0</v>
      </c>
      <c r="AF19" s="9">
        <v>0</v>
      </c>
      <c r="AG19" s="9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1"/>
      <c r="AS19" s="1"/>
      <c r="AT19" s="1">
        <f t="shared" si="0"/>
        <v>0</v>
      </c>
      <c r="AU19" s="1">
        <f t="shared" si="1"/>
        <v>0</v>
      </c>
      <c r="AV19" s="1">
        <f t="shared" si="2"/>
        <v>0</v>
      </c>
      <c r="AW19" s="1">
        <f t="shared" si="3"/>
        <v>0</v>
      </c>
      <c r="AX19" s="1">
        <f t="shared" si="4"/>
        <v>0</v>
      </c>
      <c r="AY19" s="1">
        <f t="shared" si="5"/>
        <v>0</v>
      </c>
      <c r="AZ19" s="1">
        <f t="shared" si="6"/>
        <v>0</v>
      </c>
      <c r="BA19" s="1" t="e">
        <f>+#REF!+#REF!+#REF!+#REF!</f>
        <v>#REF!</v>
      </c>
      <c r="BB19" s="1" t="e">
        <f>+#REF!+#REF!+#REF!+#REF!</f>
        <v>#REF!</v>
      </c>
      <c r="BC19" s="1" t="e">
        <f>+#REF!+#REF!+#REF!+#REF!+#REF!</f>
        <v>#REF!</v>
      </c>
      <c r="BD19" s="1" t="e">
        <f>+#REF!+#REF!+#REF!+#REF!</f>
        <v>#REF!</v>
      </c>
      <c r="BE19" s="1" t="e">
        <f>+#REF!+#REF!+#REF!+#REF!+#REF!</f>
        <v>#REF!</v>
      </c>
    </row>
    <row r="20" spans="1:57">
      <c r="A20" t="s">
        <v>11</v>
      </c>
      <c r="B20" t="s">
        <v>12</v>
      </c>
      <c r="C20" t="s">
        <v>13</v>
      </c>
      <c r="E20" t="s">
        <v>49</v>
      </c>
      <c r="F20" t="s">
        <v>50</v>
      </c>
      <c r="G20">
        <v>-1</v>
      </c>
      <c r="H20" t="s">
        <v>18</v>
      </c>
      <c r="I20" s="1">
        <v>1</v>
      </c>
      <c r="J20" s="1">
        <v>17</v>
      </c>
      <c r="K20" s="1">
        <v>0</v>
      </c>
      <c r="L20" s="1">
        <v>0</v>
      </c>
      <c r="M20" s="1">
        <v>0</v>
      </c>
      <c r="N20">
        <v>0</v>
      </c>
      <c r="O20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9">
        <v>0</v>
      </c>
      <c r="AF20" s="9">
        <v>0</v>
      </c>
      <c r="AG20" s="9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"/>
      <c r="AS20" s="1"/>
      <c r="AT20" s="1">
        <f t="shared" si="0"/>
        <v>0</v>
      </c>
      <c r="AU20" s="1">
        <f t="shared" si="1"/>
        <v>0</v>
      </c>
      <c r="AV20" s="1">
        <f t="shared" si="2"/>
        <v>0</v>
      </c>
      <c r="AW20" s="1">
        <f t="shared" si="3"/>
        <v>0</v>
      </c>
      <c r="AX20" s="1">
        <f t="shared" si="4"/>
        <v>0</v>
      </c>
      <c r="AY20" s="1">
        <f t="shared" si="5"/>
        <v>0</v>
      </c>
      <c r="AZ20" s="1">
        <f t="shared" si="6"/>
        <v>0</v>
      </c>
      <c r="BA20" s="1" t="e">
        <f>+#REF!+#REF!+#REF!+#REF!</f>
        <v>#REF!</v>
      </c>
      <c r="BB20" s="1" t="e">
        <f>+#REF!+#REF!+#REF!+#REF!</f>
        <v>#REF!</v>
      </c>
      <c r="BC20" s="1" t="e">
        <f>+#REF!+#REF!+#REF!+#REF!+#REF!</f>
        <v>#REF!</v>
      </c>
      <c r="BD20" s="1" t="e">
        <f>+#REF!+#REF!+#REF!+#REF!</f>
        <v>#REF!</v>
      </c>
      <c r="BE20" s="1" t="e">
        <f>+#REF!+#REF!+#REF!+#REF!+#REF!</f>
        <v>#REF!</v>
      </c>
    </row>
    <row r="21" spans="1:57">
      <c r="A21" t="s">
        <v>11</v>
      </c>
      <c r="B21" t="s">
        <v>12</v>
      </c>
      <c r="C21" t="s">
        <v>13</v>
      </c>
      <c r="E21" t="s">
        <v>51</v>
      </c>
      <c r="F21" t="s">
        <v>52</v>
      </c>
      <c r="G21">
        <v>-1</v>
      </c>
      <c r="H21" t="s">
        <v>18</v>
      </c>
      <c r="I21" s="1">
        <v>1</v>
      </c>
      <c r="J21" s="1">
        <v>18</v>
      </c>
      <c r="K21" s="1">
        <v>0</v>
      </c>
      <c r="L21" s="1">
        <v>0</v>
      </c>
      <c r="M21" s="1">
        <v>0</v>
      </c>
      <c r="N21">
        <v>0</v>
      </c>
      <c r="O21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9">
        <v>0</v>
      </c>
      <c r="AF21" s="9">
        <v>0</v>
      </c>
      <c r="AG21" s="9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1"/>
      <c r="AS21" s="1"/>
      <c r="AT21" s="1">
        <f t="shared" si="0"/>
        <v>0</v>
      </c>
      <c r="AU21" s="1">
        <f t="shared" si="1"/>
        <v>0</v>
      </c>
      <c r="AV21" s="1">
        <f t="shared" si="2"/>
        <v>0</v>
      </c>
      <c r="AW21" s="1">
        <f t="shared" si="3"/>
        <v>0</v>
      </c>
      <c r="AX21" s="1">
        <f t="shared" si="4"/>
        <v>0</v>
      </c>
      <c r="AY21" s="1">
        <f t="shared" si="5"/>
        <v>0</v>
      </c>
      <c r="AZ21" s="1">
        <f t="shared" si="6"/>
        <v>0</v>
      </c>
      <c r="BA21" s="1" t="e">
        <f>+#REF!+#REF!+#REF!+#REF!</f>
        <v>#REF!</v>
      </c>
      <c r="BB21" s="1" t="e">
        <f>+#REF!+#REF!+#REF!+#REF!</f>
        <v>#REF!</v>
      </c>
      <c r="BC21" s="1" t="e">
        <f>+#REF!+#REF!+#REF!+#REF!+#REF!</f>
        <v>#REF!</v>
      </c>
      <c r="BD21" s="1" t="e">
        <f>+#REF!+#REF!+#REF!+#REF!</f>
        <v>#REF!</v>
      </c>
      <c r="BE21" s="1" t="e">
        <f>+#REF!+#REF!+#REF!+#REF!+#REF!</f>
        <v>#REF!</v>
      </c>
    </row>
    <row r="22" spans="1:57">
      <c r="A22" t="s">
        <v>11</v>
      </c>
      <c r="B22" t="s">
        <v>12</v>
      </c>
      <c r="C22" t="s">
        <v>13</v>
      </c>
      <c r="E22" t="s">
        <v>53</v>
      </c>
      <c r="F22" t="s">
        <v>54</v>
      </c>
      <c r="G22">
        <v>-1</v>
      </c>
      <c r="H22" t="s">
        <v>18</v>
      </c>
      <c r="I22" s="1">
        <v>1</v>
      </c>
      <c r="J22" s="1">
        <v>19</v>
      </c>
      <c r="K22" s="1">
        <v>0</v>
      </c>
      <c r="L22" s="1">
        <v>0</v>
      </c>
      <c r="M22" s="1">
        <v>0</v>
      </c>
      <c r="N22">
        <v>0</v>
      </c>
      <c r="O22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9">
        <v>0</v>
      </c>
      <c r="AF22" s="9">
        <v>0</v>
      </c>
      <c r="AG22" s="9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"/>
      <c r="AS22" s="1"/>
      <c r="AT22" s="1">
        <f t="shared" si="0"/>
        <v>0</v>
      </c>
      <c r="AU22" s="1">
        <f t="shared" si="1"/>
        <v>0</v>
      </c>
      <c r="AV22" s="1">
        <f t="shared" si="2"/>
        <v>0</v>
      </c>
      <c r="AW22" s="1">
        <f t="shared" si="3"/>
        <v>0</v>
      </c>
      <c r="AX22" s="1">
        <f t="shared" si="4"/>
        <v>0</v>
      </c>
      <c r="AY22" s="1">
        <f t="shared" si="5"/>
        <v>0</v>
      </c>
      <c r="AZ22" s="1">
        <f t="shared" si="6"/>
        <v>0</v>
      </c>
      <c r="BA22" s="1" t="e">
        <f>+#REF!+#REF!+#REF!+#REF!</f>
        <v>#REF!</v>
      </c>
      <c r="BB22" s="1" t="e">
        <f>+#REF!+#REF!+#REF!+#REF!</f>
        <v>#REF!</v>
      </c>
      <c r="BC22" s="1" t="e">
        <f>+#REF!+#REF!+#REF!+#REF!+#REF!</f>
        <v>#REF!</v>
      </c>
      <c r="BD22" s="1" t="e">
        <f>+#REF!+#REF!+#REF!+#REF!</f>
        <v>#REF!</v>
      </c>
      <c r="BE22" s="1" t="e">
        <f>+#REF!+#REF!+#REF!+#REF!+#REF!</f>
        <v>#REF!</v>
      </c>
    </row>
    <row r="23" spans="1:57">
      <c r="A23" t="s">
        <v>11</v>
      </c>
      <c r="B23" t="s">
        <v>12</v>
      </c>
      <c r="C23" t="s">
        <v>13</v>
      </c>
      <c r="E23" t="s">
        <v>55</v>
      </c>
      <c r="F23" t="s">
        <v>56</v>
      </c>
      <c r="G23">
        <v>-1</v>
      </c>
      <c r="H23" t="s">
        <v>18</v>
      </c>
      <c r="I23" s="1">
        <v>1</v>
      </c>
      <c r="J23" s="1">
        <v>20</v>
      </c>
      <c r="K23" s="1">
        <v>0</v>
      </c>
      <c r="L23" s="1">
        <v>0</v>
      </c>
      <c r="M23" s="1">
        <v>0</v>
      </c>
      <c r="N23">
        <v>0</v>
      </c>
      <c r="O23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9">
        <v>0</v>
      </c>
      <c r="AF23" s="9">
        <v>0</v>
      </c>
      <c r="AG23" s="9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s="1"/>
      <c r="AS23" s="1"/>
      <c r="AT23" s="1">
        <f t="shared" si="0"/>
        <v>0</v>
      </c>
      <c r="AU23" s="1">
        <f t="shared" si="1"/>
        <v>0</v>
      </c>
      <c r="AV23" s="1">
        <f t="shared" si="2"/>
        <v>0</v>
      </c>
      <c r="AW23" s="1">
        <f t="shared" si="3"/>
        <v>0</v>
      </c>
      <c r="AX23" s="1">
        <f t="shared" si="4"/>
        <v>0</v>
      </c>
      <c r="AY23" s="1">
        <f t="shared" si="5"/>
        <v>0</v>
      </c>
      <c r="AZ23" s="1">
        <f t="shared" si="6"/>
        <v>0</v>
      </c>
      <c r="BA23" s="1" t="e">
        <f>+#REF!+#REF!+#REF!+#REF!</f>
        <v>#REF!</v>
      </c>
      <c r="BB23" s="1" t="e">
        <f>+#REF!+#REF!+#REF!+#REF!</f>
        <v>#REF!</v>
      </c>
      <c r="BC23" s="1" t="e">
        <f>+#REF!+#REF!+#REF!+#REF!+#REF!</f>
        <v>#REF!</v>
      </c>
      <c r="BD23" s="1" t="e">
        <f>+#REF!+#REF!+#REF!+#REF!</f>
        <v>#REF!</v>
      </c>
      <c r="BE23" s="1" t="e">
        <f>+#REF!+#REF!+#REF!+#REF!+#REF!</f>
        <v>#REF!</v>
      </c>
    </row>
    <row r="24" spans="1:57">
      <c r="A24" s="35" t="s">
        <v>11</v>
      </c>
      <c r="B24" s="35" t="s">
        <v>12</v>
      </c>
      <c r="C24" s="35" t="s">
        <v>13</v>
      </c>
      <c r="D24" s="35"/>
      <c r="E24" s="35" t="s">
        <v>57</v>
      </c>
      <c r="F24" s="35" t="s">
        <v>58</v>
      </c>
      <c r="G24" s="35">
        <v>-1</v>
      </c>
      <c r="H24" s="35" t="s">
        <v>18</v>
      </c>
      <c r="I24" s="25">
        <v>1</v>
      </c>
      <c r="J24" s="1">
        <v>21</v>
      </c>
      <c r="K24" s="25">
        <v>0</v>
      </c>
      <c r="L24" s="1">
        <v>0</v>
      </c>
      <c r="M24" s="1">
        <v>0</v>
      </c>
      <c r="N24" s="40">
        <v>0</v>
      </c>
      <c r="O24" s="40">
        <v>2654091.2739999974</v>
      </c>
      <c r="P24" s="40">
        <v>374142.624000001</v>
      </c>
      <c r="Q24" s="40">
        <v>815710.42120000278</v>
      </c>
      <c r="R24" s="40">
        <v>638030.68120000255</v>
      </c>
      <c r="S24" s="40">
        <v>486728.79119999823</v>
      </c>
      <c r="T24" s="40">
        <v>548479.32120000129</v>
      </c>
      <c r="U24" s="40">
        <v>495404.18120000442</v>
      </c>
      <c r="V24" s="40">
        <v>543300.25300000189</v>
      </c>
      <c r="W24" s="40">
        <v>479383.08300000377</v>
      </c>
      <c r="X24" s="40">
        <v>224902.4730000025</v>
      </c>
      <c r="Y24" s="40">
        <v>358901.5329999993</v>
      </c>
      <c r="Z24" s="40">
        <v>326565.88100000337</v>
      </c>
      <c r="AA24" s="40">
        <v>250682.73099999555</v>
      </c>
      <c r="AB24" s="40">
        <v>373523.93100000225</v>
      </c>
      <c r="AC24" s="40">
        <v>318595.93100000225</v>
      </c>
      <c r="AD24" s="40">
        <v>328478.5227999991</v>
      </c>
      <c r="AE24" s="41">
        <v>330056.72280000022</v>
      </c>
      <c r="AF24" s="41">
        <v>501650.34280000313</v>
      </c>
      <c r="AG24" s="40">
        <v>500004.70279999881</v>
      </c>
      <c r="AH24" s="40">
        <v>722456.15279999806</v>
      </c>
      <c r="AI24" s="40">
        <v>505686.25999999867</v>
      </c>
      <c r="AJ24" s="40">
        <v>-408720.83000000118</v>
      </c>
      <c r="AK24" s="40">
        <v>968284.60999999824</v>
      </c>
      <c r="AL24" s="40">
        <v>62854.360000002023</v>
      </c>
      <c r="AM24" s="40">
        <v>-693551.18999999529</v>
      </c>
      <c r="AN24" s="40">
        <v>-413423.40000000357</v>
      </c>
      <c r="AO24" s="40">
        <v>1375127.0400000014</v>
      </c>
      <c r="AP24" s="40">
        <v>2346605.1000000038</v>
      </c>
      <c r="AQ24" s="40">
        <v>143516.56999999989</v>
      </c>
      <c r="AR24" s="1"/>
      <c r="AS24" s="1"/>
      <c r="AT24" s="1">
        <f t="shared" si="0"/>
        <v>3843944.3192000007</v>
      </c>
      <c r="AU24" s="1">
        <f t="shared" si="1"/>
        <v>2168642.9748000065</v>
      </c>
      <c r="AV24" s="1">
        <f t="shared" si="2"/>
        <v>1606487.3420000074</v>
      </c>
      <c r="AW24" s="1">
        <f t="shared" si="3"/>
        <v>1269368.4740000034</v>
      </c>
      <c r="AX24" s="1">
        <f t="shared" si="4"/>
        <v>2382646.4439999992</v>
      </c>
      <c r="AY24" s="1">
        <f t="shared" si="5"/>
        <v>1128104.3999999976</v>
      </c>
      <c r="AZ24" s="1">
        <f t="shared" si="6"/>
        <v>2758274.1200000062</v>
      </c>
      <c r="BA24" s="1" t="e">
        <f>+#REF!+#REF!+#REF!+#REF!</f>
        <v>#REF!</v>
      </c>
      <c r="BB24" s="1" t="e">
        <f>+#REF!+#REF!+#REF!+#REF!</f>
        <v>#REF!</v>
      </c>
      <c r="BC24" s="1" t="e">
        <f>+#REF!+#REF!+#REF!+#REF!+#REF!</f>
        <v>#REF!</v>
      </c>
      <c r="BD24" s="1" t="e">
        <f>+#REF!+#REF!+#REF!+#REF!</f>
        <v>#REF!</v>
      </c>
      <c r="BE24" s="1" t="e">
        <f>+#REF!+#REF!+#REF!+#REF!+#REF!</f>
        <v>#REF!</v>
      </c>
    </row>
    <row r="25" spans="1:57">
      <c r="A25" t="s">
        <v>11</v>
      </c>
      <c r="B25" t="s">
        <v>12</v>
      </c>
      <c r="C25" t="s">
        <v>13</v>
      </c>
      <c r="E25" t="s">
        <v>59</v>
      </c>
      <c r="F25" t="s">
        <v>60</v>
      </c>
      <c r="G25">
        <v>-1</v>
      </c>
      <c r="H25" t="s">
        <v>18</v>
      </c>
      <c r="I25" s="1">
        <v>1</v>
      </c>
      <c r="J25" s="1">
        <v>22</v>
      </c>
      <c r="K25" s="1">
        <v>0</v>
      </c>
      <c r="L25" s="1">
        <v>0</v>
      </c>
      <c r="M25" s="1">
        <v>0</v>
      </c>
      <c r="N25">
        <v>0</v>
      </c>
      <c r="O25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9">
        <v>0</v>
      </c>
      <c r="AF25" s="9">
        <v>0</v>
      </c>
      <c r="AG25" s="9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"/>
      <c r="AS25" s="1"/>
      <c r="AT25" s="1">
        <f t="shared" si="0"/>
        <v>0</v>
      </c>
      <c r="AU25" s="1">
        <f t="shared" si="1"/>
        <v>0</v>
      </c>
      <c r="AV25" s="1">
        <f t="shared" si="2"/>
        <v>0</v>
      </c>
      <c r="AW25" s="1">
        <f t="shared" si="3"/>
        <v>0</v>
      </c>
      <c r="AX25" s="1">
        <f t="shared" si="4"/>
        <v>0</v>
      </c>
      <c r="AY25" s="1">
        <f t="shared" si="5"/>
        <v>0</v>
      </c>
      <c r="AZ25" s="1">
        <f t="shared" si="6"/>
        <v>0</v>
      </c>
      <c r="BA25" s="1" t="e">
        <f>+#REF!+#REF!+#REF!+#REF!</f>
        <v>#REF!</v>
      </c>
      <c r="BB25" s="1" t="e">
        <f>+#REF!+#REF!+#REF!+#REF!</f>
        <v>#REF!</v>
      </c>
      <c r="BC25" s="1" t="e">
        <f>+#REF!+#REF!+#REF!+#REF!+#REF!</f>
        <v>#REF!</v>
      </c>
      <c r="BD25" s="1" t="e">
        <f>+#REF!+#REF!+#REF!+#REF!</f>
        <v>#REF!</v>
      </c>
      <c r="BE25" s="1" t="e">
        <f>+#REF!+#REF!+#REF!+#REF!+#REF!</f>
        <v>#REF!</v>
      </c>
    </row>
    <row r="26" spans="1:57">
      <c r="A26" t="s">
        <v>11</v>
      </c>
      <c r="B26" t="s">
        <v>12</v>
      </c>
      <c r="C26" t="s">
        <v>13</v>
      </c>
      <c r="E26" t="s">
        <v>61</v>
      </c>
      <c r="F26" t="s">
        <v>62</v>
      </c>
      <c r="G26">
        <v>-1</v>
      </c>
      <c r="H26" t="s">
        <v>18</v>
      </c>
      <c r="I26" s="1">
        <v>1</v>
      </c>
      <c r="J26" s="1">
        <v>23</v>
      </c>
      <c r="K26" s="1">
        <v>0</v>
      </c>
      <c r="L26" s="1">
        <v>0</v>
      </c>
      <c r="M26" s="1">
        <v>0</v>
      </c>
      <c r="N26">
        <v>0</v>
      </c>
      <c r="O26" s="1">
        <v>0</v>
      </c>
      <c r="P26" s="9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9">
        <v>0</v>
      </c>
      <c r="AF26" s="9">
        <v>0</v>
      </c>
      <c r="AG26" s="9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1"/>
      <c r="AS26" s="1"/>
      <c r="AT26" s="1">
        <f t="shared" si="0"/>
        <v>0</v>
      </c>
      <c r="AU26" s="1">
        <f t="shared" si="1"/>
        <v>0</v>
      </c>
      <c r="AV26" s="1">
        <f t="shared" si="2"/>
        <v>0</v>
      </c>
      <c r="AW26" s="1">
        <f t="shared" si="3"/>
        <v>0</v>
      </c>
      <c r="AX26" s="1">
        <f t="shared" si="4"/>
        <v>0</v>
      </c>
      <c r="AY26" s="1">
        <f t="shared" si="5"/>
        <v>0</v>
      </c>
      <c r="AZ26" s="1">
        <f t="shared" si="6"/>
        <v>0</v>
      </c>
      <c r="BA26" s="1" t="e">
        <f>+#REF!+#REF!+#REF!+#REF!</f>
        <v>#REF!</v>
      </c>
      <c r="BB26" s="1" t="e">
        <f>+#REF!+#REF!+#REF!+#REF!</f>
        <v>#REF!</v>
      </c>
      <c r="BC26" s="1" t="e">
        <f>+#REF!+#REF!+#REF!+#REF!+#REF!</f>
        <v>#REF!</v>
      </c>
      <c r="BD26" s="1" t="e">
        <f>+#REF!+#REF!+#REF!+#REF!</f>
        <v>#REF!</v>
      </c>
      <c r="BE26" s="1" t="e">
        <f>+#REF!+#REF!+#REF!+#REF!+#REF!</f>
        <v>#REF!</v>
      </c>
    </row>
    <row r="27" spans="1:57">
      <c r="A27" t="s">
        <v>11</v>
      </c>
      <c r="B27" t="s">
        <v>12</v>
      </c>
      <c r="C27" t="s">
        <v>13</v>
      </c>
      <c r="E27" t="s">
        <v>63</v>
      </c>
      <c r="F27" t="s">
        <v>64</v>
      </c>
      <c r="G27">
        <v>-1</v>
      </c>
      <c r="H27" t="s">
        <v>18</v>
      </c>
      <c r="I27" s="1">
        <v>1</v>
      </c>
      <c r="J27" s="1">
        <v>24</v>
      </c>
      <c r="K27" s="1">
        <v>0</v>
      </c>
      <c r="L27" s="1">
        <v>0</v>
      </c>
      <c r="M27" s="1">
        <v>0</v>
      </c>
      <c r="N27">
        <v>0</v>
      </c>
      <c r="O27" s="1">
        <v>0</v>
      </c>
      <c r="P27" s="9">
        <v>0</v>
      </c>
      <c r="Q27" s="8">
        <v>0</v>
      </c>
      <c r="R27" s="8">
        <v>0</v>
      </c>
      <c r="S27" s="8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/>
      <c r="AS27" s="1"/>
      <c r="AT27" s="1">
        <f t="shared" si="0"/>
        <v>0</v>
      </c>
      <c r="AU27" s="1">
        <f t="shared" si="1"/>
        <v>0</v>
      </c>
      <c r="AV27" s="1">
        <f t="shared" si="2"/>
        <v>0</v>
      </c>
      <c r="AW27" s="1">
        <f t="shared" si="3"/>
        <v>0</v>
      </c>
      <c r="AX27" s="1">
        <f t="shared" si="4"/>
        <v>0</v>
      </c>
      <c r="AY27" s="1">
        <f t="shared" si="5"/>
        <v>0</v>
      </c>
      <c r="AZ27" s="1">
        <f t="shared" si="6"/>
        <v>0</v>
      </c>
      <c r="BA27" s="1" t="e">
        <f>+#REF!+#REF!+#REF!+#REF!</f>
        <v>#REF!</v>
      </c>
      <c r="BB27" s="1" t="e">
        <f>+#REF!+#REF!+#REF!+#REF!</f>
        <v>#REF!</v>
      </c>
      <c r="BC27" s="1" t="e">
        <f>+#REF!+#REF!+#REF!+#REF!+#REF!</f>
        <v>#REF!</v>
      </c>
      <c r="BD27" s="1" t="e">
        <f>+#REF!+#REF!+#REF!+#REF!</f>
        <v>#REF!</v>
      </c>
      <c r="BE27" s="1" t="e">
        <f>+#REF!+#REF!+#REF!+#REF!+#REF!</f>
        <v>#REF!</v>
      </c>
    </row>
    <row r="28" spans="1:57">
      <c r="A28" t="s">
        <v>11</v>
      </c>
      <c r="B28" t="s">
        <v>12</v>
      </c>
      <c r="C28" t="s">
        <v>13</v>
      </c>
      <c r="E28" t="s">
        <v>65</v>
      </c>
      <c r="F28" t="s">
        <v>66</v>
      </c>
      <c r="G28">
        <v>-1</v>
      </c>
      <c r="H28" t="s">
        <v>18</v>
      </c>
      <c r="I28" s="1">
        <v>1</v>
      </c>
      <c r="J28" s="1">
        <v>25</v>
      </c>
      <c r="K28" s="1">
        <v>0</v>
      </c>
      <c r="L28" s="1">
        <v>0</v>
      </c>
      <c r="M28" s="1">
        <v>0</v>
      </c>
      <c r="N28">
        <v>0</v>
      </c>
      <c r="O28" s="1">
        <v>0</v>
      </c>
      <c r="P28" s="9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9">
        <v>0</v>
      </c>
      <c r="AF28" s="9">
        <v>0</v>
      </c>
      <c r="AG28" s="9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1"/>
      <c r="AS28" s="1"/>
      <c r="AT28" s="1">
        <f t="shared" si="0"/>
        <v>0</v>
      </c>
      <c r="AU28" s="1">
        <f t="shared" si="1"/>
        <v>0</v>
      </c>
      <c r="AV28" s="1">
        <f t="shared" si="2"/>
        <v>0</v>
      </c>
      <c r="AW28" s="1">
        <f t="shared" si="3"/>
        <v>0</v>
      </c>
      <c r="AX28" s="1">
        <f t="shared" si="4"/>
        <v>0</v>
      </c>
      <c r="AY28" s="1">
        <f t="shared" si="5"/>
        <v>0</v>
      </c>
      <c r="AZ28" s="1">
        <f t="shared" si="6"/>
        <v>0</v>
      </c>
      <c r="BA28" s="1" t="e">
        <f>+#REF!+#REF!+#REF!+#REF!</f>
        <v>#REF!</v>
      </c>
      <c r="BB28" s="1" t="e">
        <f>+#REF!+#REF!+#REF!+#REF!</f>
        <v>#REF!</v>
      </c>
      <c r="BC28" s="1" t="e">
        <f>+#REF!+#REF!+#REF!+#REF!+#REF!</f>
        <v>#REF!</v>
      </c>
      <c r="BD28" s="1" t="e">
        <f>+#REF!+#REF!+#REF!+#REF!</f>
        <v>#REF!</v>
      </c>
      <c r="BE28" s="1" t="e">
        <f>+#REF!+#REF!+#REF!+#REF!+#REF!</f>
        <v>#REF!</v>
      </c>
    </row>
    <row r="29" spans="1:57">
      <c r="A29" s="40" t="s">
        <v>11</v>
      </c>
      <c r="B29" s="40" t="s">
        <v>12</v>
      </c>
      <c r="C29" s="40" t="s">
        <v>13</v>
      </c>
      <c r="D29" s="40"/>
      <c r="E29" s="40" t="s">
        <v>213</v>
      </c>
      <c r="F29" s="40" t="s">
        <v>214</v>
      </c>
      <c r="G29">
        <v>-1</v>
      </c>
      <c r="H29" t="s">
        <v>18</v>
      </c>
      <c r="I29" s="1">
        <v>1</v>
      </c>
      <c r="J29" s="1">
        <v>26</v>
      </c>
      <c r="K29" s="1">
        <v>-1</v>
      </c>
      <c r="L29" s="1">
        <v>0</v>
      </c>
      <c r="M29" s="1">
        <v>0</v>
      </c>
      <c r="N29" s="41">
        <v>0</v>
      </c>
      <c r="O29" s="41">
        <v>278750</v>
      </c>
      <c r="P29" s="41">
        <v>278750</v>
      </c>
      <c r="Q29" s="41">
        <v>176600</v>
      </c>
      <c r="R29" s="41">
        <v>176600</v>
      </c>
      <c r="S29" s="41">
        <v>176600</v>
      </c>
      <c r="T29" s="41">
        <v>176600</v>
      </c>
      <c r="U29" s="41">
        <v>176600</v>
      </c>
      <c r="V29" s="41">
        <v>123000</v>
      </c>
      <c r="W29" s="41">
        <v>123000</v>
      </c>
      <c r="X29" s="41">
        <v>123000</v>
      </c>
      <c r="Y29" s="41">
        <v>123000</v>
      </c>
      <c r="Z29" s="41">
        <v>31500</v>
      </c>
      <c r="AA29" s="41">
        <v>31500</v>
      </c>
      <c r="AB29" s="41">
        <v>31500</v>
      </c>
      <c r="AC29" s="41">
        <v>31500</v>
      </c>
      <c r="AD29" s="41">
        <v>1143600</v>
      </c>
      <c r="AE29" s="41">
        <v>1143600</v>
      </c>
      <c r="AF29" s="41">
        <v>1143600</v>
      </c>
      <c r="AG29" s="41">
        <v>1143600</v>
      </c>
      <c r="AH29" s="41">
        <v>1143600</v>
      </c>
      <c r="AI29" s="41">
        <v>4750</v>
      </c>
      <c r="AJ29" s="41">
        <v>4750</v>
      </c>
      <c r="AK29" s="41">
        <v>4750</v>
      </c>
      <c r="AL29" s="41">
        <v>4750</v>
      </c>
      <c r="AM29" s="41">
        <v>3800</v>
      </c>
      <c r="AN29" s="41">
        <v>3800</v>
      </c>
      <c r="AO29" s="41">
        <v>3800</v>
      </c>
      <c r="AP29" s="41">
        <v>3800</v>
      </c>
      <c r="AQ29" s="41">
        <v>3800</v>
      </c>
      <c r="AR29" s="1"/>
      <c r="AS29" s="1"/>
      <c r="AT29" s="1">
        <f t="shared" si="0"/>
        <v>734100</v>
      </c>
      <c r="AU29" s="1">
        <f t="shared" si="1"/>
        <v>706400</v>
      </c>
      <c r="AV29" s="1">
        <f t="shared" si="2"/>
        <v>492000</v>
      </c>
      <c r="AW29" s="1">
        <f t="shared" si="3"/>
        <v>126000</v>
      </c>
      <c r="AX29" s="1">
        <f t="shared" si="4"/>
        <v>5718000</v>
      </c>
      <c r="AY29" s="1">
        <f t="shared" si="5"/>
        <v>19000</v>
      </c>
      <c r="AZ29" s="1">
        <f t="shared" si="6"/>
        <v>19000</v>
      </c>
      <c r="BA29" s="1" t="e">
        <f>+#REF!+#REF!+#REF!+#REF!</f>
        <v>#REF!</v>
      </c>
      <c r="BB29" s="1" t="e">
        <f>+#REF!+#REF!+#REF!+#REF!</f>
        <v>#REF!</v>
      </c>
      <c r="BC29" s="1" t="e">
        <f>+#REF!+#REF!+#REF!+#REF!+#REF!</f>
        <v>#REF!</v>
      </c>
      <c r="BD29" s="1" t="e">
        <f>+#REF!+#REF!+#REF!+#REF!</f>
        <v>#REF!</v>
      </c>
      <c r="BE29" s="1" t="e">
        <f>+#REF!+#REF!+#REF!+#REF!+#REF!</f>
        <v>#REF!</v>
      </c>
    </row>
    <row r="30" spans="1:57">
      <c r="A30" t="s">
        <v>11</v>
      </c>
      <c r="B30" t="s">
        <v>12</v>
      </c>
      <c r="C30" t="s">
        <v>13</v>
      </c>
      <c r="E30" t="s">
        <v>67</v>
      </c>
      <c r="F30" t="s">
        <v>68</v>
      </c>
      <c r="G30">
        <v>-1</v>
      </c>
      <c r="H30" t="s">
        <v>18</v>
      </c>
      <c r="I30">
        <v>1</v>
      </c>
      <c r="J30">
        <v>27</v>
      </c>
      <c r="K30">
        <v>-1</v>
      </c>
      <c r="L30">
        <v>0</v>
      </c>
      <c r="M30" s="1">
        <v>0</v>
      </c>
      <c r="N30" s="1">
        <v>0</v>
      </c>
      <c r="O30" s="1">
        <v>15852938.43</v>
      </c>
      <c r="P30" s="9">
        <v>15874664.359999999</v>
      </c>
      <c r="Q30" s="9">
        <v>15327495.02</v>
      </c>
      <c r="R30" s="9">
        <v>15418809.609999999</v>
      </c>
      <c r="S30" s="9">
        <v>15350173.720000001</v>
      </c>
      <c r="T30" s="9">
        <v>15476738.439999999</v>
      </c>
      <c r="U30" s="9">
        <v>15431917.380000001</v>
      </c>
      <c r="V30" s="9">
        <v>15352424.529999999</v>
      </c>
      <c r="W30" s="9">
        <v>15218543.970000001</v>
      </c>
      <c r="X30" s="9">
        <v>15073335.300000001</v>
      </c>
      <c r="Y30" s="9">
        <v>15024800.75</v>
      </c>
      <c r="Z30" s="9">
        <v>15180740.26</v>
      </c>
      <c r="AA30" s="9">
        <v>15341665.460000001</v>
      </c>
      <c r="AB30" s="9">
        <v>15544409.35</v>
      </c>
      <c r="AC30" s="9">
        <v>15643297.720000001</v>
      </c>
      <c r="AD30" s="9">
        <v>15553884.07</v>
      </c>
      <c r="AE30" s="9">
        <v>15583644.93</v>
      </c>
      <c r="AF30" s="9">
        <v>15477960.039999999</v>
      </c>
      <c r="AG30" s="9">
        <v>15460018.68</v>
      </c>
      <c r="AH30" s="9">
        <v>15014582.470000001</v>
      </c>
      <c r="AI30" s="9">
        <v>15088120.470000001</v>
      </c>
      <c r="AJ30" s="9">
        <v>15751317.880000001</v>
      </c>
      <c r="AK30" s="9">
        <v>15387013.140000001</v>
      </c>
      <c r="AL30" s="9">
        <v>15802006.130000001</v>
      </c>
      <c r="AM30" s="1">
        <v>17120147.940000001</v>
      </c>
      <c r="AN30" s="1">
        <v>17145913.23</v>
      </c>
      <c r="AO30" s="1">
        <v>18458266.710000001</v>
      </c>
      <c r="AP30" s="1">
        <v>18090280.039999999</v>
      </c>
      <c r="AQ30" s="1">
        <v>5634821.0800000001</v>
      </c>
      <c r="AR30" s="1"/>
      <c r="AS30" s="1"/>
      <c r="AT30" s="1"/>
      <c r="AU30" s="1"/>
    </row>
    <row r="31" spans="1:57">
      <c r="A31" t="s">
        <v>11</v>
      </c>
      <c r="B31" t="s">
        <v>12</v>
      </c>
      <c r="C31" t="s">
        <v>13</v>
      </c>
      <c r="E31" t="s">
        <v>79</v>
      </c>
      <c r="F31" t="s">
        <v>80</v>
      </c>
      <c r="G31">
        <v>-1</v>
      </c>
      <c r="H31" t="s">
        <v>71</v>
      </c>
      <c r="I31" s="1">
        <v>2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9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9">
        <v>0</v>
      </c>
      <c r="AF31" s="9">
        <v>0</v>
      </c>
      <c r="AG31" s="9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s="1"/>
      <c r="AS31" s="1"/>
      <c r="AT31" s="1">
        <f t="shared" ref="AT31:AT62" si="7">+O31+P31+Q31</f>
        <v>0</v>
      </c>
      <c r="AU31" s="1">
        <f t="shared" ref="AU31:AU62" si="8">+S31+T31+U31+R31</f>
        <v>0</v>
      </c>
      <c r="AV31" s="1">
        <f t="shared" ref="AV31:AV62" si="9">+W31+X31+Y31+V31</f>
        <v>0</v>
      </c>
      <c r="AW31" s="1">
        <f t="shared" ref="AW31:AW62" si="10">+AA31+AB31+AC31+Z31</f>
        <v>0</v>
      </c>
      <c r="AX31" s="1">
        <f t="shared" ref="AX31:AX62" si="11">+AE31+AF31+AG31+AH31+AD31</f>
        <v>0</v>
      </c>
      <c r="AY31" s="1">
        <f t="shared" ref="AY31:AY62" si="12">+AJ31+AK31+AL31+AI31</f>
        <v>0</v>
      </c>
      <c r="AZ31" s="1">
        <f t="shared" ref="AZ31:AZ62" si="13">+AN31+AO31+AP31+AQ31+AM31</f>
        <v>0</v>
      </c>
      <c r="BA31" s="1" t="e">
        <f>+#REF!+#REF!+#REF!+#REF!</f>
        <v>#REF!</v>
      </c>
      <c r="BB31" s="1" t="e">
        <f>+#REF!+#REF!+#REF!+#REF!</f>
        <v>#REF!</v>
      </c>
      <c r="BC31" s="1" t="e">
        <f>+#REF!+#REF!+#REF!+#REF!+#REF!</f>
        <v>#REF!</v>
      </c>
      <c r="BD31" s="1" t="e">
        <f>+#REF!+#REF!+#REF!+#REF!</f>
        <v>#REF!</v>
      </c>
      <c r="BE31" s="1" t="e">
        <f>+#REF!+#REF!+#REF!+#REF!+#REF!</f>
        <v>#REF!</v>
      </c>
    </row>
    <row r="32" spans="1:57">
      <c r="A32" t="s">
        <v>11</v>
      </c>
      <c r="B32" t="s">
        <v>12</v>
      </c>
      <c r="C32" t="s">
        <v>13</v>
      </c>
      <c r="E32" t="s">
        <v>81</v>
      </c>
      <c r="F32" t="s">
        <v>82</v>
      </c>
      <c r="G32">
        <v>-1</v>
      </c>
      <c r="H32" t="s">
        <v>71</v>
      </c>
      <c r="I32" s="1">
        <v>2</v>
      </c>
      <c r="J32" s="1">
        <v>2</v>
      </c>
      <c r="K32" s="1">
        <v>0</v>
      </c>
      <c r="L32" s="1">
        <v>0</v>
      </c>
      <c r="M32" s="1">
        <v>0</v>
      </c>
      <c r="N32">
        <v>0</v>
      </c>
      <c r="O32" s="1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9">
        <v>0</v>
      </c>
      <c r="AF32" s="9">
        <v>0</v>
      </c>
      <c r="AG32" s="9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1"/>
      <c r="AS32" s="1"/>
      <c r="AT32" s="1">
        <f t="shared" si="7"/>
        <v>0</v>
      </c>
      <c r="AU32" s="1">
        <f t="shared" si="8"/>
        <v>0</v>
      </c>
      <c r="AV32" s="1">
        <f t="shared" si="9"/>
        <v>0</v>
      </c>
      <c r="AW32" s="1">
        <f t="shared" si="10"/>
        <v>0</v>
      </c>
      <c r="AX32" s="1">
        <f t="shared" si="11"/>
        <v>0</v>
      </c>
      <c r="AY32" s="1">
        <f t="shared" si="12"/>
        <v>0</v>
      </c>
      <c r="AZ32" s="1">
        <f t="shared" si="13"/>
        <v>0</v>
      </c>
      <c r="BA32" s="1" t="e">
        <f>+#REF!+#REF!+#REF!+#REF!</f>
        <v>#REF!</v>
      </c>
      <c r="BB32" s="1" t="e">
        <f>+#REF!+#REF!+#REF!+#REF!</f>
        <v>#REF!</v>
      </c>
      <c r="BC32" s="1" t="e">
        <f>+#REF!+#REF!+#REF!+#REF!+#REF!</f>
        <v>#REF!</v>
      </c>
      <c r="BD32" s="1" t="e">
        <f>+#REF!+#REF!+#REF!+#REF!</f>
        <v>#REF!</v>
      </c>
      <c r="BE32" s="1" t="e">
        <f>+#REF!+#REF!+#REF!+#REF!+#REF!</f>
        <v>#REF!</v>
      </c>
    </row>
    <row r="33" spans="1:57">
      <c r="A33" t="s">
        <v>11</v>
      </c>
      <c r="B33" t="s">
        <v>12</v>
      </c>
      <c r="C33" t="s">
        <v>13</v>
      </c>
      <c r="E33" t="s">
        <v>87</v>
      </c>
      <c r="F33" t="s">
        <v>88</v>
      </c>
      <c r="G33">
        <v>-1</v>
      </c>
      <c r="H33" t="s">
        <v>71</v>
      </c>
      <c r="I33" s="1">
        <v>2</v>
      </c>
      <c r="J33" s="1">
        <v>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9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9">
        <v>0</v>
      </c>
      <c r="AF33" s="9">
        <v>0</v>
      </c>
      <c r="AG33" s="9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1"/>
      <c r="AS33" s="1"/>
      <c r="AT33" s="1">
        <f t="shared" si="7"/>
        <v>0</v>
      </c>
      <c r="AU33" s="1">
        <f t="shared" si="8"/>
        <v>0</v>
      </c>
      <c r="AV33" s="1">
        <f t="shared" si="9"/>
        <v>0</v>
      </c>
      <c r="AW33" s="1">
        <f t="shared" si="10"/>
        <v>0</v>
      </c>
      <c r="AX33" s="1">
        <f t="shared" si="11"/>
        <v>0</v>
      </c>
      <c r="AY33" s="1">
        <f t="shared" si="12"/>
        <v>0</v>
      </c>
      <c r="AZ33" s="1">
        <f t="shared" si="13"/>
        <v>0</v>
      </c>
      <c r="BA33" s="1" t="e">
        <f>+#REF!+#REF!+#REF!+#REF!</f>
        <v>#REF!</v>
      </c>
      <c r="BB33" s="1" t="e">
        <f>+#REF!+#REF!+#REF!+#REF!</f>
        <v>#REF!</v>
      </c>
      <c r="BC33" s="1" t="e">
        <f>+#REF!+#REF!+#REF!+#REF!+#REF!</f>
        <v>#REF!</v>
      </c>
      <c r="BD33" s="1" t="e">
        <f>+#REF!+#REF!+#REF!+#REF!</f>
        <v>#REF!</v>
      </c>
      <c r="BE33" s="1" t="e">
        <f>+#REF!+#REF!+#REF!+#REF!+#REF!</f>
        <v>#REF!</v>
      </c>
    </row>
    <row r="34" spans="1:57">
      <c r="A34" t="s">
        <v>11</v>
      </c>
      <c r="B34" t="s">
        <v>12</v>
      </c>
      <c r="C34" t="s">
        <v>13</v>
      </c>
      <c r="E34" t="s">
        <v>97</v>
      </c>
      <c r="F34" t="s">
        <v>98</v>
      </c>
      <c r="G34">
        <v>-1</v>
      </c>
      <c r="H34" t="s">
        <v>71</v>
      </c>
      <c r="I34" s="1">
        <v>2</v>
      </c>
      <c r="J34" s="1">
        <v>4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9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9">
        <v>0</v>
      </c>
      <c r="AF34" s="9">
        <v>0</v>
      </c>
      <c r="AG34" s="9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1"/>
      <c r="AS34" s="1"/>
      <c r="AT34" s="1">
        <f t="shared" si="7"/>
        <v>0</v>
      </c>
      <c r="AU34" s="1">
        <f t="shared" si="8"/>
        <v>0</v>
      </c>
      <c r="AV34" s="1">
        <f t="shared" si="9"/>
        <v>0</v>
      </c>
      <c r="AW34" s="1">
        <f t="shared" si="10"/>
        <v>0</v>
      </c>
      <c r="AX34" s="1">
        <f t="shared" si="11"/>
        <v>0</v>
      </c>
      <c r="AY34" s="1">
        <f t="shared" si="12"/>
        <v>0</v>
      </c>
      <c r="AZ34" s="1">
        <f t="shared" si="13"/>
        <v>0</v>
      </c>
      <c r="BA34" s="1" t="e">
        <f>+#REF!+#REF!+#REF!+#REF!</f>
        <v>#REF!</v>
      </c>
      <c r="BB34" s="1" t="e">
        <f>+#REF!+#REF!+#REF!+#REF!</f>
        <v>#REF!</v>
      </c>
      <c r="BC34" s="1" t="e">
        <f>+#REF!+#REF!+#REF!+#REF!+#REF!</f>
        <v>#REF!</v>
      </c>
      <c r="BD34" s="1" t="e">
        <f>+#REF!+#REF!+#REF!+#REF!</f>
        <v>#REF!</v>
      </c>
      <c r="BE34" s="1" t="e">
        <f>+#REF!+#REF!+#REF!+#REF!+#REF!</f>
        <v>#REF!</v>
      </c>
    </row>
    <row r="35" spans="1:57">
      <c r="A35" t="s">
        <v>11</v>
      </c>
      <c r="B35" t="s">
        <v>12</v>
      </c>
      <c r="C35" t="s">
        <v>13</v>
      </c>
      <c r="E35" t="s">
        <v>85</v>
      </c>
      <c r="F35" t="s">
        <v>86</v>
      </c>
      <c r="G35">
        <v>-1</v>
      </c>
      <c r="H35" t="s">
        <v>71</v>
      </c>
      <c r="I35" s="1">
        <v>2</v>
      </c>
      <c r="J35" s="1">
        <v>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9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9">
        <v>0</v>
      </c>
      <c r="AF35" s="9">
        <v>0</v>
      </c>
      <c r="AG35" s="9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s="1"/>
      <c r="AS35" s="1"/>
      <c r="AT35" s="1">
        <f t="shared" si="7"/>
        <v>0</v>
      </c>
      <c r="AU35" s="1">
        <f t="shared" si="8"/>
        <v>0</v>
      </c>
      <c r="AV35" s="1">
        <f t="shared" si="9"/>
        <v>0</v>
      </c>
      <c r="AW35" s="1">
        <f t="shared" si="10"/>
        <v>0</v>
      </c>
      <c r="AX35" s="1">
        <f t="shared" si="11"/>
        <v>0</v>
      </c>
      <c r="AY35" s="1">
        <f t="shared" si="12"/>
        <v>0</v>
      </c>
      <c r="AZ35" s="1">
        <f t="shared" si="13"/>
        <v>0</v>
      </c>
      <c r="BA35" s="1" t="e">
        <f>+#REF!+#REF!+#REF!+#REF!</f>
        <v>#REF!</v>
      </c>
      <c r="BB35" s="1" t="e">
        <f>+#REF!+#REF!+#REF!+#REF!</f>
        <v>#REF!</v>
      </c>
      <c r="BC35" s="1" t="e">
        <f>+#REF!+#REF!+#REF!+#REF!+#REF!</f>
        <v>#REF!</v>
      </c>
      <c r="BD35" s="1" t="e">
        <f>+#REF!+#REF!+#REF!+#REF!</f>
        <v>#REF!</v>
      </c>
      <c r="BE35" s="1" t="e">
        <f>+#REF!+#REF!+#REF!+#REF!+#REF!</f>
        <v>#REF!</v>
      </c>
    </row>
    <row r="36" spans="1:57">
      <c r="A36" t="s">
        <v>11</v>
      </c>
      <c r="B36" t="s">
        <v>12</v>
      </c>
      <c r="C36" t="s">
        <v>13</v>
      </c>
      <c r="E36" t="s">
        <v>89</v>
      </c>
      <c r="F36" t="s">
        <v>90</v>
      </c>
      <c r="G36">
        <v>-1</v>
      </c>
      <c r="H36" t="s">
        <v>71</v>
      </c>
      <c r="I36" s="1">
        <v>2</v>
      </c>
      <c r="J36" s="1">
        <v>6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9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9">
        <v>0</v>
      </c>
      <c r="AF36" s="9">
        <v>0</v>
      </c>
      <c r="AG36" s="9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1"/>
      <c r="AS36" s="1"/>
      <c r="AT36" s="1">
        <f t="shared" si="7"/>
        <v>0</v>
      </c>
      <c r="AU36" s="1">
        <f t="shared" si="8"/>
        <v>0</v>
      </c>
      <c r="AV36" s="1">
        <f t="shared" si="9"/>
        <v>0</v>
      </c>
      <c r="AW36" s="1">
        <f t="shared" si="10"/>
        <v>0</v>
      </c>
      <c r="AX36" s="1">
        <f t="shared" si="11"/>
        <v>0</v>
      </c>
      <c r="AY36" s="1">
        <f t="shared" si="12"/>
        <v>0</v>
      </c>
      <c r="AZ36" s="1">
        <f t="shared" si="13"/>
        <v>0</v>
      </c>
      <c r="BA36" s="1" t="e">
        <f>+#REF!+#REF!+#REF!+#REF!</f>
        <v>#REF!</v>
      </c>
      <c r="BB36" s="1" t="e">
        <f>+#REF!+#REF!+#REF!+#REF!</f>
        <v>#REF!</v>
      </c>
      <c r="BC36" s="1" t="e">
        <f>+#REF!+#REF!+#REF!+#REF!+#REF!</f>
        <v>#REF!</v>
      </c>
      <c r="BD36" s="1" t="e">
        <f>+#REF!+#REF!+#REF!+#REF!</f>
        <v>#REF!</v>
      </c>
      <c r="BE36" s="1" t="e">
        <f>+#REF!+#REF!+#REF!+#REF!+#REF!</f>
        <v>#REF!</v>
      </c>
    </row>
    <row r="37" spans="1:57">
      <c r="A37" t="s">
        <v>11</v>
      </c>
      <c r="B37" t="s">
        <v>12</v>
      </c>
      <c r="C37" t="s">
        <v>13</v>
      </c>
      <c r="E37" t="s">
        <v>99</v>
      </c>
      <c r="F37" t="s">
        <v>100</v>
      </c>
      <c r="G37">
        <v>-1</v>
      </c>
      <c r="H37" t="s">
        <v>71</v>
      </c>
      <c r="I37" s="1">
        <v>2</v>
      </c>
      <c r="J37" s="1">
        <v>7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9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9">
        <v>0</v>
      </c>
      <c r="AF37" s="9">
        <v>0</v>
      </c>
      <c r="AG37" s="9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s="1"/>
      <c r="AS37" s="1"/>
      <c r="AT37" s="1">
        <f t="shared" si="7"/>
        <v>0</v>
      </c>
      <c r="AU37" s="1">
        <f t="shared" si="8"/>
        <v>0</v>
      </c>
      <c r="AV37" s="1">
        <f t="shared" si="9"/>
        <v>0</v>
      </c>
      <c r="AW37" s="1">
        <f t="shared" si="10"/>
        <v>0</v>
      </c>
      <c r="AX37" s="1">
        <f t="shared" si="11"/>
        <v>0</v>
      </c>
      <c r="AY37" s="1">
        <f t="shared" si="12"/>
        <v>0</v>
      </c>
      <c r="AZ37" s="1">
        <f t="shared" si="13"/>
        <v>0</v>
      </c>
      <c r="BA37" s="1" t="e">
        <f>+#REF!+#REF!+#REF!+#REF!</f>
        <v>#REF!</v>
      </c>
      <c r="BB37" s="1" t="e">
        <f>+#REF!+#REF!+#REF!+#REF!</f>
        <v>#REF!</v>
      </c>
      <c r="BC37" s="1" t="e">
        <f>+#REF!+#REF!+#REF!+#REF!+#REF!</f>
        <v>#REF!</v>
      </c>
      <c r="BD37" s="1" t="e">
        <f>+#REF!+#REF!+#REF!+#REF!</f>
        <v>#REF!</v>
      </c>
      <c r="BE37" s="1" t="e">
        <f>+#REF!+#REF!+#REF!+#REF!+#REF!</f>
        <v>#REF!</v>
      </c>
    </row>
    <row r="38" spans="1:57">
      <c r="A38" t="s">
        <v>11</v>
      </c>
      <c r="B38" t="s">
        <v>12</v>
      </c>
      <c r="C38" t="s">
        <v>13</v>
      </c>
      <c r="E38" t="s">
        <v>83</v>
      </c>
      <c r="F38" t="s">
        <v>84</v>
      </c>
      <c r="G38">
        <v>-1</v>
      </c>
      <c r="H38" t="s">
        <v>71</v>
      </c>
      <c r="I38" s="1">
        <v>2</v>
      </c>
      <c r="J38" s="1">
        <v>8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9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9">
        <v>0</v>
      </c>
      <c r="AF38" s="9">
        <v>0</v>
      </c>
      <c r="AG38" s="9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s="1"/>
      <c r="AS38" s="1"/>
      <c r="AT38" s="1">
        <f t="shared" si="7"/>
        <v>0</v>
      </c>
      <c r="AU38" s="1">
        <f t="shared" si="8"/>
        <v>0</v>
      </c>
      <c r="AV38" s="1">
        <f t="shared" si="9"/>
        <v>0</v>
      </c>
      <c r="AW38" s="1">
        <f t="shared" si="10"/>
        <v>0</v>
      </c>
      <c r="AX38" s="1">
        <f t="shared" si="11"/>
        <v>0</v>
      </c>
      <c r="AY38" s="1">
        <f t="shared" si="12"/>
        <v>0</v>
      </c>
      <c r="AZ38" s="1">
        <f t="shared" si="13"/>
        <v>0</v>
      </c>
      <c r="BA38" s="1" t="e">
        <f>+#REF!+#REF!+#REF!+#REF!</f>
        <v>#REF!</v>
      </c>
      <c r="BB38" s="1" t="e">
        <f>+#REF!+#REF!+#REF!+#REF!</f>
        <v>#REF!</v>
      </c>
      <c r="BC38" s="1" t="e">
        <f>+#REF!+#REF!+#REF!+#REF!+#REF!</f>
        <v>#REF!</v>
      </c>
      <c r="BD38" s="1" t="e">
        <f>+#REF!+#REF!+#REF!+#REF!</f>
        <v>#REF!</v>
      </c>
      <c r="BE38" s="1" t="e">
        <f>+#REF!+#REF!+#REF!+#REF!+#REF!</f>
        <v>#REF!</v>
      </c>
    </row>
    <row r="39" spans="1:57">
      <c r="A39" t="s">
        <v>11</v>
      </c>
      <c r="B39" t="s">
        <v>12</v>
      </c>
      <c r="C39" t="s">
        <v>13</v>
      </c>
      <c r="E39" t="s">
        <v>95</v>
      </c>
      <c r="F39" t="s">
        <v>96</v>
      </c>
      <c r="G39">
        <v>-1</v>
      </c>
      <c r="H39" t="s">
        <v>71</v>
      </c>
      <c r="I39" s="1">
        <v>2</v>
      </c>
      <c r="J39" s="1">
        <v>9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9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9">
        <v>0</v>
      </c>
      <c r="AF39" s="9">
        <v>0</v>
      </c>
      <c r="AG39" s="9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s="1"/>
      <c r="AS39" s="1"/>
      <c r="AT39" s="1">
        <f t="shared" si="7"/>
        <v>0</v>
      </c>
      <c r="AU39" s="1">
        <f t="shared" si="8"/>
        <v>0</v>
      </c>
      <c r="AV39" s="1">
        <f t="shared" si="9"/>
        <v>0</v>
      </c>
      <c r="AW39" s="1">
        <f t="shared" si="10"/>
        <v>0</v>
      </c>
      <c r="AX39" s="1">
        <f t="shared" si="11"/>
        <v>0</v>
      </c>
      <c r="AY39" s="1">
        <f t="shared" si="12"/>
        <v>0</v>
      </c>
      <c r="AZ39" s="1">
        <f t="shared" si="13"/>
        <v>0</v>
      </c>
      <c r="BA39" s="1" t="e">
        <f>+#REF!+#REF!+#REF!+#REF!</f>
        <v>#REF!</v>
      </c>
      <c r="BB39" s="1" t="e">
        <f>+#REF!+#REF!+#REF!+#REF!</f>
        <v>#REF!</v>
      </c>
      <c r="BC39" s="1" t="e">
        <f>+#REF!+#REF!+#REF!+#REF!+#REF!</f>
        <v>#REF!</v>
      </c>
      <c r="BD39" s="1" t="e">
        <f>+#REF!+#REF!+#REF!+#REF!</f>
        <v>#REF!</v>
      </c>
      <c r="BE39" s="1" t="e">
        <f>+#REF!+#REF!+#REF!+#REF!+#REF!</f>
        <v>#REF!</v>
      </c>
    </row>
    <row r="40" spans="1:57">
      <c r="A40" t="s">
        <v>11</v>
      </c>
      <c r="B40" t="s">
        <v>12</v>
      </c>
      <c r="C40" t="s">
        <v>13</v>
      </c>
      <c r="E40" t="s">
        <v>91</v>
      </c>
      <c r="F40" t="s">
        <v>92</v>
      </c>
      <c r="G40">
        <v>-1</v>
      </c>
      <c r="H40" t="s">
        <v>71</v>
      </c>
      <c r="I40" s="1">
        <v>2</v>
      </c>
      <c r="J40" s="1">
        <v>10</v>
      </c>
      <c r="K40" s="1">
        <v>0</v>
      </c>
      <c r="L40" s="1">
        <v>0</v>
      </c>
      <c r="M40" s="1">
        <v>0</v>
      </c>
      <c r="N40" s="9">
        <v>0</v>
      </c>
      <c r="O40" s="9">
        <v>0</v>
      </c>
      <c r="P40" s="9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9">
        <v>0</v>
      </c>
      <c r="AF40" s="9">
        <v>0</v>
      </c>
      <c r="AG40" s="9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s="1"/>
      <c r="AS40" s="1"/>
      <c r="AT40" s="1">
        <f t="shared" si="7"/>
        <v>0</v>
      </c>
      <c r="AU40" s="1">
        <f t="shared" si="8"/>
        <v>0</v>
      </c>
      <c r="AV40" s="1">
        <f t="shared" si="9"/>
        <v>0</v>
      </c>
      <c r="AW40" s="1">
        <f t="shared" si="10"/>
        <v>0</v>
      </c>
      <c r="AX40" s="1">
        <f t="shared" si="11"/>
        <v>0</v>
      </c>
      <c r="AY40" s="1">
        <f t="shared" si="12"/>
        <v>0</v>
      </c>
      <c r="AZ40" s="1">
        <f t="shared" si="13"/>
        <v>0</v>
      </c>
      <c r="BA40" s="1" t="e">
        <f>+#REF!+#REF!+#REF!+#REF!</f>
        <v>#REF!</v>
      </c>
      <c r="BB40" s="1" t="e">
        <f>+#REF!+#REF!+#REF!+#REF!</f>
        <v>#REF!</v>
      </c>
      <c r="BC40" s="1" t="e">
        <f>+#REF!+#REF!+#REF!+#REF!+#REF!</f>
        <v>#REF!</v>
      </c>
      <c r="BD40" s="1" t="e">
        <f>+#REF!+#REF!+#REF!+#REF!</f>
        <v>#REF!</v>
      </c>
      <c r="BE40" s="1" t="e">
        <f>+#REF!+#REF!+#REF!+#REF!+#REF!</f>
        <v>#REF!</v>
      </c>
    </row>
    <row r="41" spans="1:57">
      <c r="A41" t="s">
        <v>11</v>
      </c>
      <c r="B41" t="s">
        <v>12</v>
      </c>
      <c r="C41" t="s">
        <v>13</v>
      </c>
      <c r="E41" t="s">
        <v>93</v>
      </c>
      <c r="F41" t="s">
        <v>94</v>
      </c>
      <c r="G41">
        <v>-1</v>
      </c>
      <c r="H41" t="s">
        <v>71</v>
      </c>
      <c r="I41" s="1">
        <v>2</v>
      </c>
      <c r="J41" s="1">
        <v>11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9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9">
        <v>0</v>
      </c>
      <c r="AF41" s="9">
        <v>0</v>
      </c>
      <c r="AG41" s="9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 s="1"/>
      <c r="AS41" s="1"/>
      <c r="AT41" s="1">
        <f t="shared" si="7"/>
        <v>0</v>
      </c>
      <c r="AU41" s="1">
        <f t="shared" si="8"/>
        <v>0</v>
      </c>
      <c r="AV41" s="1">
        <f t="shared" si="9"/>
        <v>0</v>
      </c>
      <c r="AW41" s="1">
        <f t="shared" si="10"/>
        <v>0</v>
      </c>
      <c r="AX41" s="1">
        <f t="shared" si="11"/>
        <v>0</v>
      </c>
      <c r="AY41" s="1">
        <f t="shared" si="12"/>
        <v>0</v>
      </c>
      <c r="AZ41" s="1">
        <f t="shared" si="13"/>
        <v>0</v>
      </c>
      <c r="BA41" s="1" t="e">
        <f>+#REF!+#REF!+#REF!+#REF!</f>
        <v>#REF!</v>
      </c>
      <c r="BB41" s="1" t="e">
        <f>+#REF!+#REF!+#REF!+#REF!</f>
        <v>#REF!</v>
      </c>
      <c r="BC41" s="1" t="e">
        <f>+#REF!+#REF!+#REF!+#REF!+#REF!</f>
        <v>#REF!</v>
      </c>
      <c r="BD41" s="1" t="e">
        <f>+#REF!+#REF!+#REF!+#REF!</f>
        <v>#REF!</v>
      </c>
      <c r="BE41" s="1" t="e">
        <f>+#REF!+#REF!+#REF!+#REF!+#REF!</f>
        <v>#REF!</v>
      </c>
    </row>
    <row r="42" spans="1:57">
      <c r="A42" t="s">
        <v>11</v>
      </c>
      <c r="B42" t="s">
        <v>12</v>
      </c>
      <c r="C42" t="s">
        <v>13</v>
      </c>
      <c r="E42" t="s">
        <v>101</v>
      </c>
      <c r="F42" t="s">
        <v>102</v>
      </c>
      <c r="G42">
        <v>-1</v>
      </c>
      <c r="H42" t="s">
        <v>71</v>
      </c>
      <c r="I42" s="1">
        <v>2</v>
      </c>
      <c r="J42" s="1">
        <v>12</v>
      </c>
      <c r="K42" s="1">
        <v>0</v>
      </c>
      <c r="L42" s="1">
        <v>0</v>
      </c>
      <c r="M42" s="1">
        <v>0</v>
      </c>
      <c r="N42" s="1">
        <v>0</v>
      </c>
      <c r="O42" s="25">
        <v>-297811.62</v>
      </c>
      <c r="P42" s="9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9">
        <v>0</v>
      </c>
      <c r="AF42" s="9">
        <v>0</v>
      </c>
      <c r="AG42" s="9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1"/>
      <c r="AS42" s="1"/>
      <c r="AT42" s="1">
        <f t="shared" si="7"/>
        <v>-297811.62</v>
      </c>
      <c r="AU42" s="1">
        <f t="shared" si="8"/>
        <v>0</v>
      </c>
      <c r="AV42" s="1">
        <f t="shared" si="9"/>
        <v>0</v>
      </c>
      <c r="AW42" s="1">
        <f t="shared" si="10"/>
        <v>0</v>
      </c>
      <c r="AX42" s="1">
        <f t="shared" si="11"/>
        <v>0</v>
      </c>
      <c r="AY42" s="1">
        <f t="shared" si="12"/>
        <v>0</v>
      </c>
      <c r="AZ42" s="1">
        <f t="shared" si="13"/>
        <v>0</v>
      </c>
      <c r="BA42" s="1" t="e">
        <f>+#REF!+#REF!+#REF!+#REF!</f>
        <v>#REF!</v>
      </c>
      <c r="BB42" s="1" t="e">
        <f>+#REF!+#REF!+#REF!+#REF!</f>
        <v>#REF!</v>
      </c>
      <c r="BC42" s="1" t="e">
        <f>+#REF!+#REF!+#REF!+#REF!+#REF!</f>
        <v>#REF!</v>
      </c>
      <c r="BD42" s="1" t="e">
        <f>+#REF!+#REF!+#REF!+#REF!</f>
        <v>#REF!</v>
      </c>
      <c r="BE42" s="1" t="e">
        <f>+#REF!+#REF!+#REF!+#REF!+#REF!</f>
        <v>#REF!</v>
      </c>
    </row>
    <row r="43" spans="1:57">
      <c r="A43" t="s">
        <v>11</v>
      </c>
      <c r="B43" t="s">
        <v>12</v>
      </c>
      <c r="C43" t="s">
        <v>13</v>
      </c>
      <c r="E43" t="s">
        <v>105</v>
      </c>
      <c r="F43" t="s">
        <v>106</v>
      </c>
      <c r="G43">
        <v>-1</v>
      </c>
      <c r="H43" t="s">
        <v>71</v>
      </c>
      <c r="I43" s="1">
        <v>2</v>
      </c>
      <c r="J43" s="1">
        <v>13</v>
      </c>
      <c r="K43" s="1">
        <v>-1</v>
      </c>
      <c r="L43" s="1">
        <v>0</v>
      </c>
      <c r="M43" s="1">
        <v>0</v>
      </c>
      <c r="N43">
        <v>0</v>
      </c>
      <c r="O43" s="9"/>
      <c r="P43" s="9">
        <v>-4096540.15</v>
      </c>
      <c r="Q43" s="9">
        <v>0</v>
      </c>
      <c r="R43" s="9">
        <v>0</v>
      </c>
      <c r="S43" s="9">
        <v>-2206341.15</v>
      </c>
      <c r="T43" s="9">
        <v>0</v>
      </c>
      <c r="U43" s="9">
        <v>-4097490.71</v>
      </c>
      <c r="V43" s="9">
        <v>-1409719.2</v>
      </c>
      <c r="W43" s="9">
        <v>-2653589.08</v>
      </c>
      <c r="X43" s="9">
        <v>0</v>
      </c>
      <c r="Y43" s="9">
        <v>-4229157.59</v>
      </c>
      <c r="Z43" s="9">
        <v>0</v>
      </c>
      <c r="AA43" s="9">
        <v>-2201095.4900000002</v>
      </c>
      <c r="AB43" s="9">
        <v>0</v>
      </c>
      <c r="AC43" s="9">
        <v>0</v>
      </c>
      <c r="AD43" s="9">
        <v>-4087748.77</v>
      </c>
      <c r="AE43" s="9">
        <v>0</v>
      </c>
      <c r="AF43" s="9">
        <v>-2199298.31</v>
      </c>
      <c r="AG43" s="9">
        <v>0</v>
      </c>
      <c r="AH43" s="9">
        <v>-4084411.15</v>
      </c>
      <c r="AI43" s="9">
        <v>0</v>
      </c>
      <c r="AJ43" s="9">
        <v>-2216389.37</v>
      </c>
      <c r="AK43" s="9">
        <v>0</v>
      </c>
      <c r="AL43" s="9">
        <v>-4116151.69</v>
      </c>
      <c r="AM43" s="1">
        <v>0</v>
      </c>
      <c r="AN43" s="1">
        <v>-9666544.8399999999</v>
      </c>
      <c r="AO43" s="1">
        <v>0</v>
      </c>
      <c r="AP43" s="1">
        <v>0</v>
      </c>
      <c r="AQ43" s="1">
        <v>-4142804.93</v>
      </c>
      <c r="AR43" s="1"/>
      <c r="AS43" s="1"/>
      <c r="AT43" s="1">
        <f t="shared" si="7"/>
        <v>-4096540.15</v>
      </c>
      <c r="AU43" s="1">
        <f t="shared" si="8"/>
        <v>-6303831.8599999994</v>
      </c>
      <c r="AV43" s="1">
        <f t="shared" si="9"/>
        <v>-8292465.8700000001</v>
      </c>
      <c r="AW43" s="1">
        <f t="shared" si="10"/>
        <v>-2201095.4900000002</v>
      </c>
      <c r="AX43" s="1">
        <f t="shared" si="11"/>
        <v>-10371458.23</v>
      </c>
      <c r="AY43" s="1">
        <f t="shared" si="12"/>
        <v>-6332541.0600000005</v>
      </c>
      <c r="AZ43" s="1">
        <f t="shared" si="13"/>
        <v>-13809349.77</v>
      </c>
      <c r="BA43" s="1" t="e">
        <f>+#REF!+#REF!+#REF!+#REF!</f>
        <v>#REF!</v>
      </c>
      <c r="BB43" s="1" t="e">
        <f>+#REF!+#REF!+#REF!+#REF!</f>
        <v>#REF!</v>
      </c>
      <c r="BC43" s="1" t="e">
        <f>+#REF!+#REF!+#REF!+#REF!+#REF!</f>
        <v>#REF!</v>
      </c>
      <c r="BD43" s="1" t="e">
        <f>+#REF!+#REF!+#REF!+#REF!</f>
        <v>#REF!</v>
      </c>
      <c r="BE43" s="1" t="e">
        <f>+#REF!+#REF!+#REF!+#REF!+#REF!</f>
        <v>#REF!</v>
      </c>
    </row>
    <row r="44" spans="1:57">
      <c r="A44" t="s">
        <v>11</v>
      </c>
      <c r="B44" t="s">
        <v>12</v>
      </c>
      <c r="C44" t="s">
        <v>13</v>
      </c>
      <c r="E44" t="s">
        <v>103</v>
      </c>
      <c r="F44" t="s">
        <v>104</v>
      </c>
      <c r="G44">
        <v>-1</v>
      </c>
      <c r="H44" t="s">
        <v>71</v>
      </c>
      <c r="I44" s="1">
        <v>2</v>
      </c>
      <c r="J44" s="1">
        <v>14</v>
      </c>
      <c r="K44" s="1">
        <v>0</v>
      </c>
      <c r="L44" s="1">
        <v>0</v>
      </c>
      <c r="M44" s="1">
        <v>0</v>
      </c>
      <c r="N44">
        <v>0</v>
      </c>
      <c r="O44" s="25">
        <v>-152928.92000000001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9">
        <v>0</v>
      </c>
      <c r="AF44" s="9">
        <v>0</v>
      </c>
      <c r="AG44" s="9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s="1"/>
      <c r="AS44" s="1"/>
      <c r="AT44" s="1">
        <f t="shared" si="7"/>
        <v>-152928.92000000001</v>
      </c>
      <c r="AU44" s="1">
        <f t="shared" si="8"/>
        <v>0</v>
      </c>
      <c r="AV44" s="1">
        <f t="shared" si="9"/>
        <v>0</v>
      </c>
      <c r="AW44" s="1">
        <f t="shared" si="10"/>
        <v>0</v>
      </c>
      <c r="AX44" s="1">
        <f t="shared" si="11"/>
        <v>0</v>
      </c>
      <c r="AY44" s="1">
        <f t="shared" si="12"/>
        <v>0</v>
      </c>
      <c r="AZ44" s="1">
        <f t="shared" si="13"/>
        <v>0</v>
      </c>
      <c r="BA44" s="1" t="e">
        <f>+#REF!+#REF!+#REF!+#REF!</f>
        <v>#REF!</v>
      </c>
      <c r="BB44" s="1" t="e">
        <f>+#REF!+#REF!+#REF!+#REF!</f>
        <v>#REF!</v>
      </c>
      <c r="BC44" s="1" t="e">
        <f>+#REF!+#REF!+#REF!+#REF!+#REF!</f>
        <v>#REF!</v>
      </c>
      <c r="BD44" s="1" t="e">
        <f>+#REF!+#REF!+#REF!+#REF!</f>
        <v>#REF!</v>
      </c>
      <c r="BE44" s="1" t="e">
        <f>+#REF!+#REF!+#REF!+#REF!+#REF!</f>
        <v>#REF!</v>
      </c>
    </row>
    <row r="45" spans="1:57">
      <c r="A45" t="s">
        <v>11</v>
      </c>
      <c r="B45" t="s">
        <v>12</v>
      </c>
      <c r="C45" t="s">
        <v>13</v>
      </c>
      <c r="E45" t="s">
        <v>107</v>
      </c>
      <c r="F45" t="s">
        <v>108</v>
      </c>
      <c r="G45">
        <v>-1</v>
      </c>
      <c r="H45" t="s">
        <v>71</v>
      </c>
      <c r="I45" s="1">
        <v>2</v>
      </c>
      <c r="J45" s="1">
        <v>15</v>
      </c>
      <c r="K45" s="1">
        <v>0</v>
      </c>
      <c r="L45" s="1">
        <v>0</v>
      </c>
      <c r="M45" s="1">
        <v>0</v>
      </c>
      <c r="N45">
        <v>0</v>
      </c>
      <c r="O45" s="9"/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s="1"/>
      <c r="AS45" s="1"/>
      <c r="AT45" s="1">
        <f t="shared" si="7"/>
        <v>0</v>
      </c>
      <c r="AU45" s="1">
        <f t="shared" si="8"/>
        <v>0</v>
      </c>
      <c r="AV45" s="1">
        <f t="shared" si="9"/>
        <v>0</v>
      </c>
      <c r="AW45" s="1">
        <f t="shared" si="10"/>
        <v>0</v>
      </c>
      <c r="AX45" s="1">
        <f t="shared" si="11"/>
        <v>0</v>
      </c>
      <c r="AY45" s="1">
        <f t="shared" si="12"/>
        <v>0</v>
      </c>
      <c r="AZ45" s="1">
        <f t="shared" si="13"/>
        <v>0</v>
      </c>
      <c r="BA45" s="1" t="e">
        <f>+#REF!+#REF!+#REF!+#REF!</f>
        <v>#REF!</v>
      </c>
      <c r="BB45" s="1" t="e">
        <f>+#REF!+#REF!+#REF!+#REF!</f>
        <v>#REF!</v>
      </c>
      <c r="BC45" s="1" t="e">
        <f>+#REF!+#REF!+#REF!+#REF!+#REF!</f>
        <v>#REF!</v>
      </c>
      <c r="BD45" s="1" t="e">
        <f>+#REF!+#REF!+#REF!+#REF!</f>
        <v>#REF!</v>
      </c>
      <c r="BE45" s="1" t="e">
        <f>+#REF!+#REF!+#REF!+#REF!+#REF!</f>
        <v>#REF!</v>
      </c>
    </row>
    <row r="46" spans="1:57">
      <c r="A46" t="s">
        <v>11</v>
      </c>
      <c r="B46" t="s">
        <v>12</v>
      </c>
      <c r="C46" t="s">
        <v>13</v>
      </c>
      <c r="E46" t="s">
        <v>109</v>
      </c>
      <c r="F46" t="s">
        <v>110</v>
      </c>
      <c r="G46">
        <v>-1</v>
      </c>
      <c r="H46" t="s">
        <v>71</v>
      </c>
      <c r="I46" s="1">
        <v>2</v>
      </c>
      <c r="J46" s="1">
        <v>16</v>
      </c>
      <c r="K46" s="1">
        <v>-1</v>
      </c>
      <c r="L46" s="1">
        <v>0</v>
      </c>
      <c r="M46" s="1">
        <v>0</v>
      </c>
      <c r="N46">
        <v>0</v>
      </c>
      <c r="O46" s="1">
        <v>-635822.91</v>
      </c>
      <c r="P46" s="9">
        <v>-11996.66</v>
      </c>
      <c r="Q46" s="9">
        <v>-86110.66</v>
      </c>
      <c r="R46" s="9">
        <v>-467457.86</v>
      </c>
      <c r="S46" s="9">
        <v>-651980.71</v>
      </c>
      <c r="T46" s="9">
        <v>-24603.05</v>
      </c>
      <c r="U46" s="9">
        <v>-85818.02</v>
      </c>
      <c r="V46" s="9">
        <v>-465869.24</v>
      </c>
      <c r="W46" s="9">
        <v>-649764.99</v>
      </c>
      <c r="X46" s="9">
        <v>-24519.43</v>
      </c>
      <c r="Y46" s="9">
        <v>-12256.55</v>
      </c>
      <c r="Z46" s="9">
        <v>-85795.82</v>
      </c>
      <c r="AA46" s="9">
        <v>-465748.72</v>
      </c>
      <c r="AB46" s="9">
        <v>-649596.9</v>
      </c>
      <c r="AC46" s="9">
        <v>-12256.55</v>
      </c>
      <c r="AD46" s="9">
        <v>-88679.19</v>
      </c>
      <c r="AE46" s="9">
        <v>-481401.33</v>
      </c>
      <c r="AF46" s="9">
        <v>-671428.17</v>
      </c>
      <c r="AG46" s="9">
        <v>-25336.91</v>
      </c>
      <c r="AH46" s="9">
        <v>-85898.16</v>
      </c>
      <c r="AI46" s="9">
        <v>-466304.3</v>
      </c>
      <c r="AJ46" s="9">
        <v>-650371.79</v>
      </c>
      <c r="AK46" s="9">
        <v>-24542.33</v>
      </c>
      <c r="AL46" s="9">
        <v>-11934.55</v>
      </c>
      <c r="AM46" s="1">
        <v>-83541.850000000006</v>
      </c>
      <c r="AN46" s="1">
        <v>-453512.91</v>
      </c>
      <c r="AO46" s="1">
        <v>-632531.17000000004</v>
      </c>
      <c r="AP46" s="1">
        <v>-11934.55</v>
      </c>
      <c r="AQ46" s="1">
        <v>0</v>
      </c>
      <c r="AR46" s="1"/>
      <c r="AS46" s="1"/>
      <c r="AT46" s="1">
        <f t="shared" si="7"/>
        <v>-733930.2300000001</v>
      </c>
      <c r="AU46" s="1">
        <f t="shared" si="8"/>
        <v>-1229859.6400000001</v>
      </c>
      <c r="AV46" s="1">
        <f t="shared" si="9"/>
        <v>-1152410.21</v>
      </c>
      <c r="AW46" s="1">
        <f t="shared" si="10"/>
        <v>-1213397.9900000002</v>
      </c>
      <c r="AX46" s="1">
        <f t="shared" si="11"/>
        <v>-1352743.7599999998</v>
      </c>
      <c r="AY46" s="1">
        <f t="shared" si="12"/>
        <v>-1153152.97</v>
      </c>
      <c r="AZ46" s="1">
        <f t="shared" si="13"/>
        <v>-1181520.4800000002</v>
      </c>
      <c r="BA46" s="1" t="e">
        <f>+#REF!+#REF!+#REF!+#REF!</f>
        <v>#REF!</v>
      </c>
      <c r="BB46" s="1" t="e">
        <f>+#REF!+#REF!+#REF!+#REF!</f>
        <v>#REF!</v>
      </c>
      <c r="BC46" s="1" t="e">
        <f>+#REF!+#REF!+#REF!+#REF!+#REF!</f>
        <v>#REF!</v>
      </c>
      <c r="BD46" s="1" t="e">
        <f>+#REF!+#REF!+#REF!+#REF!</f>
        <v>#REF!</v>
      </c>
      <c r="BE46" s="1" t="e">
        <f>+#REF!+#REF!+#REF!+#REF!+#REF!</f>
        <v>#REF!</v>
      </c>
    </row>
    <row r="47" spans="1:57">
      <c r="A47" t="s">
        <v>11</v>
      </c>
      <c r="B47" t="s">
        <v>12</v>
      </c>
      <c r="C47" t="s">
        <v>13</v>
      </c>
      <c r="E47" t="s">
        <v>111</v>
      </c>
      <c r="F47" t="s">
        <v>428</v>
      </c>
      <c r="G47">
        <v>-1</v>
      </c>
      <c r="H47" t="s">
        <v>71</v>
      </c>
      <c r="I47" s="1">
        <v>2</v>
      </c>
      <c r="J47" s="1">
        <v>17</v>
      </c>
      <c r="K47" s="1">
        <v>-1</v>
      </c>
      <c r="L47" s="1">
        <v>0</v>
      </c>
      <c r="M47" s="1">
        <v>0</v>
      </c>
      <c r="N47">
        <v>0</v>
      </c>
      <c r="O47" s="1">
        <v>0</v>
      </c>
      <c r="P47" s="9">
        <v>0</v>
      </c>
      <c r="Q47" s="9">
        <v>0</v>
      </c>
      <c r="R47" s="9">
        <v>-2505426.42</v>
      </c>
      <c r="S47" s="9">
        <v>0</v>
      </c>
      <c r="T47" s="9">
        <v>0</v>
      </c>
      <c r="U47" s="9">
        <v>0</v>
      </c>
      <c r="V47" s="9">
        <v>0</v>
      </c>
      <c r="W47" s="9">
        <v>-2493070.92</v>
      </c>
      <c r="X47" s="9">
        <v>0</v>
      </c>
      <c r="Y47" s="9">
        <v>0</v>
      </c>
      <c r="Z47" s="9">
        <v>0</v>
      </c>
      <c r="AA47" s="9">
        <v>-2815939.95</v>
      </c>
      <c r="AB47" s="9">
        <v>0</v>
      </c>
      <c r="AC47" s="9">
        <v>0</v>
      </c>
      <c r="AD47" s="9">
        <v>0</v>
      </c>
      <c r="AE47" s="9">
        <v>0</v>
      </c>
      <c r="AF47" s="9">
        <v>-2492184.5</v>
      </c>
      <c r="AG47" s="9">
        <v>0</v>
      </c>
      <c r="AH47" s="9">
        <v>0</v>
      </c>
      <c r="AI47" s="9">
        <v>0</v>
      </c>
      <c r="AJ47" s="9">
        <v>-2498449.6</v>
      </c>
      <c r="AK47" s="9">
        <v>0</v>
      </c>
      <c r="AL47" s="9">
        <v>0</v>
      </c>
      <c r="AM47" s="1">
        <v>0</v>
      </c>
      <c r="AN47" s="1">
        <v>-2514747.71</v>
      </c>
      <c r="AO47" s="1">
        <v>0</v>
      </c>
      <c r="AP47" s="1">
        <v>0</v>
      </c>
      <c r="AQ47" s="1">
        <v>0</v>
      </c>
      <c r="AR47" s="1"/>
      <c r="AS47" s="1"/>
      <c r="AT47" s="1">
        <f t="shared" si="7"/>
        <v>0</v>
      </c>
      <c r="AU47" s="1">
        <f t="shared" si="8"/>
        <v>-2505426.42</v>
      </c>
      <c r="AV47" s="1">
        <f t="shared" si="9"/>
        <v>-2493070.92</v>
      </c>
      <c r="AW47" s="1">
        <f t="shared" si="10"/>
        <v>-2815939.95</v>
      </c>
      <c r="AX47" s="1">
        <f t="shared" si="11"/>
        <v>-2492184.5</v>
      </c>
      <c r="AY47" s="1">
        <f t="shared" si="12"/>
        <v>-2498449.6</v>
      </c>
      <c r="AZ47" s="1">
        <f t="shared" si="13"/>
        <v>-2514747.71</v>
      </c>
      <c r="BA47" s="1" t="e">
        <f>+#REF!+#REF!+#REF!+#REF!</f>
        <v>#REF!</v>
      </c>
      <c r="BB47" s="1" t="e">
        <f>+#REF!+#REF!+#REF!+#REF!</f>
        <v>#REF!</v>
      </c>
      <c r="BC47" s="1" t="e">
        <f>+#REF!+#REF!+#REF!+#REF!+#REF!</f>
        <v>#REF!</v>
      </c>
      <c r="BD47" s="1" t="e">
        <f>+#REF!+#REF!+#REF!+#REF!</f>
        <v>#REF!</v>
      </c>
      <c r="BE47" s="1" t="e">
        <f>+#REF!+#REF!+#REF!+#REF!+#REF!</f>
        <v>#REF!</v>
      </c>
    </row>
    <row r="48" spans="1:57">
      <c r="A48" t="s">
        <v>11</v>
      </c>
      <c r="B48" t="s">
        <v>12</v>
      </c>
      <c r="C48" t="s">
        <v>13</v>
      </c>
      <c r="E48" t="s">
        <v>113</v>
      </c>
      <c r="F48" t="s">
        <v>114</v>
      </c>
      <c r="G48">
        <v>-1</v>
      </c>
      <c r="H48" t="s">
        <v>71</v>
      </c>
      <c r="I48" s="1">
        <v>2</v>
      </c>
      <c r="J48" s="1">
        <v>18</v>
      </c>
      <c r="K48" s="1">
        <v>0</v>
      </c>
      <c r="L48" s="1">
        <v>0</v>
      </c>
      <c r="M48" s="1">
        <v>0</v>
      </c>
      <c r="N48">
        <v>0</v>
      </c>
      <c r="O48" s="1">
        <v>0</v>
      </c>
      <c r="P48" s="9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9">
        <v>0</v>
      </c>
      <c r="AF48" s="9">
        <v>0</v>
      </c>
      <c r="AG48" s="9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s="1"/>
      <c r="AS48" s="1"/>
      <c r="AT48" s="1">
        <f t="shared" si="7"/>
        <v>0</v>
      </c>
      <c r="AU48" s="1">
        <f t="shared" si="8"/>
        <v>0</v>
      </c>
      <c r="AV48" s="1">
        <f t="shared" si="9"/>
        <v>0</v>
      </c>
      <c r="AW48" s="1">
        <f t="shared" si="10"/>
        <v>0</v>
      </c>
      <c r="AX48" s="1">
        <f t="shared" si="11"/>
        <v>0</v>
      </c>
      <c r="AY48" s="1">
        <f t="shared" si="12"/>
        <v>0</v>
      </c>
      <c r="AZ48" s="1">
        <f t="shared" si="13"/>
        <v>0</v>
      </c>
      <c r="BA48" s="1" t="e">
        <f>+#REF!+#REF!+#REF!+#REF!</f>
        <v>#REF!</v>
      </c>
      <c r="BB48" s="1" t="e">
        <f>+#REF!+#REF!+#REF!+#REF!</f>
        <v>#REF!</v>
      </c>
      <c r="BC48" s="1" t="e">
        <f>+#REF!+#REF!+#REF!+#REF!+#REF!</f>
        <v>#REF!</v>
      </c>
      <c r="BD48" s="1" t="e">
        <f>+#REF!+#REF!+#REF!+#REF!</f>
        <v>#REF!</v>
      </c>
      <c r="BE48" s="1" t="e">
        <f>+#REF!+#REF!+#REF!+#REF!+#REF!</f>
        <v>#REF!</v>
      </c>
    </row>
    <row r="49" spans="1:57">
      <c r="A49" t="s">
        <v>11</v>
      </c>
      <c r="B49" t="s">
        <v>12</v>
      </c>
      <c r="C49" t="s">
        <v>13</v>
      </c>
      <c r="E49" t="s">
        <v>115</v>
      </c>
      <c r="F49" t="s">
        <v>429</v>
      </c>
      <c r="G49">
        <v>-1</v>
      </c>
      <c r="H49" t="s">
        <v>71</v>
      </c>
      <c r="I49" s="1">
        <v>2</v>
      </c>
      <c r="J49" s="1">
        <v>19</v>
      </c>
      <c r="K49" s="1">
        <v>-1</v>
      </c>
      <c r="L49" s="1">
        <v>0</v>
      </c>
      <c r="M49" s="1">
        <v>0</v>
      </c>
      <c r="N49">
        <v>0</v>
      </c>
      <c r="O49" s="1">
        <v>-2244192</v>
      </c>
      <c r="P49" s="9">
        <v>0</v>
      </c>
      <c r="Q49" s="9">
        <v>0</v>
      </c>
      <c r="R49" s="9">
        <v>0</v>
      </c>
      <c r="S49" s="9">
        <v>-2840421.23</v>
      </c>
      <c r="T49" s="9">
        <v>0</v>
      </c>
      <c r="U49" s="9">
        <v>0</v>
      </c>
      <c r="V49" s="9">
        <v>0</v>
      </c>
      <c r="W49" s="9">
        <v>0</v>
      </c>
      <c r="X49" s="9">
        <v>-2635202.23</v>
      </c>
      <c r="Y49" s="9">
        <v>0</v>
      </c>
      <c r="Z49" s="9">
        <v>0</v>
      </c>
      <c r="AA49" s="9">
        <v>0</v>
      </c>
      <c r="AB49" s="9">
        <v>-2686706.72</v>
      </c>
      <c r="AC49" s="9">
        <v>0</v>
      </c>
      <c r="AD49" s="9">
        <v>0</v>
      </c>
      <c r="AE49" s="9">
        <v>0</v>
      </c>
      <c r="AF49" s="9">
        <v>-2318451.08</v>
      </c>
      <c r="AG49" s="9">
        <v>0</v>
      </c>
      <c r="AH49" s="9">
        <v>0</v>
      </c>
      <c r="AI49" s="9">
        <v>0</v>
      </c>
      <c r="AJ49" s="9">
        <v>0</v>
      </c>
      <c r="AK49" s="9">
        <v>-2598867.6</v>
      </c>
      <c r="AL49" s="9">
        <v>0</v>
      </c>
      <c r="AM49" s="1">
        <v>0</v>
      </c>
      <c r="AN49" s="1">
        <v>0</v>
      </c>
      <c r="AO49" s="1">
        <v>-2728359.6</v>
      </c>
      <c r="AP49" s="1">
        <v>0</v>
      </c>
      <c r="AQ49" s="1">
        <v>0</v>
      </c>
      <c r="AR49" s="1"/>
      <c r="AS49" s="1"/>
      <c r="AT49" s="1">
        <f t="shared" si="7"/>
        <v>-2244192</v>
      </c>
      <c r="AU49" s="1">
        <f t="shared" si="8"/>
        <v>-2840421.23</v>
      </c>
      <c r="AV49" s="1">
        <f t="shared" si="9"/>
        <v>-2635202.23</v>
      </c>
      <c r="AW49" s="1">
        <f t="shared" si="10"/>
        <v>-2686706.72</v>
      </c>
      <c r="AX49" s="1">
        <f t="shared" si="11"/>
        <v>-2318451.08</v>
      </c>
      <c r="AY49" s="1">
        <f t="shared" si="12"/>
        <v>-2598867.6</v>
      </c>
      <c r="AZ49" s="1">
        <f t="shared" si="13"/>
        <v>-2728359.6</v>
      </c>
      <c r="BA49" s="1" t="e">
        <f>+#REF!+#REF!+#REF!+#REF!</f>
        <v>#REF!</v>
      </c>
      <c r="BB49" s="1" t="e">
        <f>+#REF!+#REF!+#REF!+#REF!</f>
        <v>#REF!</v>
      </c>
      <c r="BC49" s="1" t="e">
        <f>+#REF!+#REF!+#REF!+#REF!+#REF!</f>
        <v>#REF!</v>
      </c>
      <c r="BD49" s="1" t="e">
        <f>+#REF!+#REF!+#REF!+#REF!</f>
        <v>#REF!</v>
      </c>
      <c r="BE49" s="1" t="e">
        <f>+#REF!+#REF!+#REF!+#REF!+#REF!</f>
        <v>#REF!</v>
      </c>
    </row>
    <row r="50" spans="1:57">
      <c r="A50" t="s">
        <v>11</v>
      </c>
      <c r="B50" t="s">
        <v>12</v>
      </c>
      <c r="C50" t="s">
        <v>13</v>
      </c>
      <c r="E50" t="s">
        <v>116</v>
      </c>
      <c r="F50" t="s">
        <v>117</v>
      </c>
      <c r="G50">
        <v>0</v>
      </c>
      <c r="H50" t="s">
        <v>71</v>
      </c>
      <c r="I50" s="1">
        <v>2</v>
      </c>
      <c r="J50" s="1">
        <v>20</v>
      </c>
      <c r="K50" s="1">
        <v>0</v>
      </c>
      <c r="L50" s="1">
        <v>0</v>
      </c>
      <c r="M50" s="1">
        <v>0</v>
      </c>
      <c r="N50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9">
        <v>0</v>
      </c>
      <c r="AF50" s="9">
        <v>0</v>
      </c>
      <c r="AG50" s="9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s="1"/>
      <c r="AS50" s="1"/>
      <c r="AT50" s="1">
        <f t="shared" si="7"/>
        <v>0</v>
      </c>
      <c r="AU50" s="1">
        <f t="shared" si="8"/>
        <v>0</v>
      </c>
      <c r="AV50" s="1">
        <f t="shared" si="9"/>
        <v>0</v>
      </c>
      <c r="AW50" s="1">
        <f t="shared" si="10"/>
        <v>0</v>
      </c>
      <c r="AX50" s="1">
        <f t="shared" si="11"/>
        <v>0</v>
      </c>
      <c r="AY50" s="1">
        <f t="shared" si="12"/>
        <v>0</v>
      </c>
      <c r="AZ50" s="1">
        <f t="shared" si="13"/>
        <v>0</v>
      </c>
      <c r="BA50" s="1" t="e">
        <f>+#REF!+#REF!+#REF!+#REF!</f>
        <v>#REF!</v>
      </c>
      <c r="BB50" s="1" t="e">
        <f>+#REF!+#REF!+#REF!+#REF!</f>
        <v>#REF!</v>
      </c>
      <c r="BC50" s="1" t="e">
        <f>+#REF!+#REF!+#REF!+#REF!+#REF!</f>
        <v>#REF!</v>
      </c>
      <c r="BD50" s="1" t="e">
        <f>+#REF!+#REF!+#REF!+#REF!</f>
        <v>#REF!</v>
      </c>
      <c r="BE50" s="1" t="e">
        <f>+#REF!+#REF!+#REF!+#REF!+#REF!</f>
        <v>#REF!</v>
      </c>
    </row>
    <row r="51" spans="1:57">
      <c r="A51" t="s">
        <v>11</v>
      </c>
      <c r="B51" t="s">
        <v>12</v>
      </c>
      <c r="C51" t="s">
        <v>13</v>
      </c>
      <c r="E51" t="s">
        <v>118</v>
      </c>
      <c r="F51" t="s">
        <v>119</v>
      </c>
      <c r="G51">
        <v>0</v>
      </c>
      <c r="H51" t="s">
        <v>71</v>
      </c>
      <c r="I51" s="1">
        <v>2</v>
      </c>
      <c r="J51" s="1">
        <v>21</v>
      </c>
      <c r="K51" s="1">
        <v>0</v>
      </c>
      <c r="L51" s="1">
        <v>0</v>
      </c>
      <c r="M51" s="1">
        <v>0</v>
      </c>
      <c r="N51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9">
        <v>0</v>
      </c>
      <c r="AF51" s="9">
        <v>0</v>
      </c>
      <c r="AG51" s="9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s="1"/>
      <c r="AS51" s="1"/>
      <c r="AT51" s="1">
        <f t="shared" si="7"/>
        <v>0</v>
      </c>
      <c r="AU51" s="1">
        <f t="shared" si="8"/>
        <v>0</v>
      </c>
      <c r="AV51" s="1">
        <f t="shared" si="9"/>
        <v>0</v>
      </c>
      <c r="AW51" s="1">
        <f t="shared" si="10"/>
        <v>0</v>
      </c>
      <c r="AX51" s="1">
        <f t="shared" si="11"/>
        <v>0</v>
      </c>
      <c r="AY51" s="1">
        <f t="shared" si="12"/>
        <v>0</v>
      </c>
      <c r="AZ51" s="1">
        <f t="shared" si="13"/>
        <v>0</v>
      </c>
      <c r="BA51" s="1" t="e">
        <f>+#REF!+#REF!+#REF!+#REF!</f>
        <v>#REF!</v>
      </c>
      <c r="BB51" s="1" t="e">
        <f>+#REF!+#REF!+#REF!+#REF!</f>
        <v>#REF!</v>
      </c>
      <c r="BC51" s="1" t="e">
        <f>+#REF!+#REF!+#REF!+#REF!+#REF!</f>
        <v>#REF!</v>
      </c>
      <c r="BD51" s="1" t="e">
        <f>+#REF!+#REF!+#REF!+#REF!</f>
        <v>#REF!</v>
      </c>
      <c r="BE51" s="1" t="e">
        <f>+#REF!+#REF!+#REF!+#REF!+#REF!</f>
        <v>#REF!</v>
      </c>
    </row>
    <row r="52" spans="1:57">
      <c r="A52" t="s">
        <v>11</v>
      </c>
      <c r="B52" t="s">
        <v>12</v>
      </c>
      <c r="C52" t="s">
        <v>13</v>
      </c>
      <c r="E52" t="s">
        <v>120</v>
      </c>
      <c r="F52" t="s">
        <v>121</v>
      </c>
      <c r="G52">
        <v>-1</v>
      </c>
      <c r="H52" t="s">
        <v>71</v>
      </c>
      <c r="I52" s="1">
        <v>2</v>
      </c>
      <c r="J52" s="1">
        <v>22</v>
      </c>
      <c r="K52" s="1">
        <v>0</v>
      </c>
      <c r="L52" s="1">
        <v>0</v>
      </c>
      <c r="M52" s="1">
        <v>0</v>
      </c>
      <c r="N52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9">
        <v>0</v>
      </c>
      <c r="AF52" s="9">
        <v>0</v>
      </c>
      <c r="AG52" s="9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s="1"/>
      <c r="AS52" s="1"/>
      <c r="AT52" s="1">
        <f t="shared" si="7"/>
        <v>0</v>
      </c>
      <c r="AU52" s="1">
        <f t="shared" si="8"/>
        <v>0</v>
      </c>
      <c r="AV52" s="1">
        <f t="shared" si="9"/>
        <v>0</v>
      </c>
      <c r="AW52" s="1">
        <f t="shared" si="10"/>
        <v>0</v>
      </c>
      <c r="AX52" s="1">
        <f t="shared" si="11"/>
        <v>0</v>
      </c>
      <c r="AY52" s="1">
        <f t="shared" si="12"/>
        <v>0</v>
      </c>
      <c r="AZ52" s="1">
        <f t="shared" si="13"/>
        <v>0</v>
      </c>
      <c r="BA52" s="1" t="e">
        <f>+#REF!+#REF!+#REF!+#REF!</f>
        <v>#REF!</v>
      </c>
      <c r="BB52" s="1" t="e">
        <f>+#REF!+#REF!+#REF!+#REF!</f>
        <v>#REF!</v>
      </c>
      <c r="BC52" s="1" t="e">
        <f>+#REF!+#REF!+#REF!+#REF!+#REF!</f>
        <v>#REF!</v>
      </c>
      <c r="BD52" s="1" t="e">
        <f>+#REF!+#REF!+#REF!+#REF!</f>
        <v>#REF!</v>
      </c>
      <c r="BE52" s="1" t="e">
        <f>+#REF!+#REF!+#REF!+#REF!+#REF!</f>
        <v>#REF!</v>
      </c>
    </row>
    <row r="53" spans="1:57">
      <c r="A53" t="s">
        <v>11</v>
      </c>
      <c r="B53" t="s">
        <v>12</v>
      </c>
      <c r="C53" t="s">
        <v>13</v>
      </c>
      <c r="E53" t="s">
        <v>122</v>
      </c>
      <c r="F53" t="s">
        <v>123</v>
      </c>
      <c r="G53">
        <v>-1</v>
      </c>
      <c r="H53" t="s">
        <v>71</v>
      </c>
      <c r="I53" s="1">
        <v>2</v>
      </c>
      <c r="J53" s="1">
        <v>23</v>
      </c>
      <c r="K53" s="1">
        <v>0</v>
      </c>
      <c r="L53" s="1">
        <v>0</v>
      </c>
      <c r="M53" s="1">
        <v>0</v>
      </c>
      <c r="N53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9">
        <v>0</v>
      </c>
      <c r="AF53" s="9">
        <v>0</v>
      </c>
      <c r="AG53" s="9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s="1"/>
      <c r="AS53" s="1"/>
      <c r="AT53" s="1">
        <f t="shared" si="7"/>
        <v>0</v>
      </c>
      <c r="AU53" s="1">
        <f t="shared" si="8"/>
        <v>0</v>
      </c>
      <c r="AV53" s="1">
        <f t="shared" si="9"/>
        <v>0</v>
      </c>
      <c r="AW53" s="1">
        <f t="shared" si="10"/>
        <v>0</v>
      </c>
      <c r="AX53" s="1">
        <f t="shared" si="11"/>
        <v>0</v>
      </c>
      <c r="AY53" s="1">
        <f t="shared" si="12"/>
        <v>0</v>
      </c>
      <c r="AZ53" s="1">
        <f t="shared" si="13"/>
        <v>0</v>
      </c>
      <c r="BA53" s="1" t="e">
        <f>+#REF!+#REF!+#REF!+#REF!</f>
        <v>#REF!</v>
      </c>
      <c r="BB53" s="1" t="e">
        <f>+#REF!+#REF!+#REF!+#REF!</f>
        <v>#REF!</v>
      </c>
      <c r="BC53" s="1" t="e">
        <f>+#REF!+#REF!+#REF!+#REF!+#REF!</f>
        <v>#REF!</v>
      </c>
      <c r="BD53" s="1" t="e">
        <f>+#REF!+#REF!+#REF!+#REF!</f>
        <v>#REF!</v>
      </c>
      <c r="BE53" s="1" t="e">
        <f>+#REF!+#REF!+#REF!+#REF!+#REF!</f>
        <v>#REF!</v>
      </c>
    </row>
    <row r="54" spans="1:57">
      <c r="A54" t="s">
        <v>11</v>
      </c>
      <c r="B54" t="s">
        <v>12</v>
      </c>
      <c r="C54" t="s">
        <v>13</v>
      </c>
      <c r="E54" t="s">
        <v>124</v>
      </c>
      <c r="F54" t="s">
        <v>125</v>
      </c>
      <c r="G54">
        <v>0</v>
      </c>
      <c r="H54" t="s">
        <v>71</v>
      </c>
      <c r="I54" s="1">
        <v>2</v>
      </c>
      <c r="J54" s="1">
        <v>24</v>
      </c>
      <c r="K54" s="1">
        <v>0</v>
      </c>
      <c r="L54" s="1">
        <v>0</v>
      </c>
      <c r="M54" s="1">
        <v>0</v>
      </c>
      <c r="N54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9">
        <v>0</v>
      </c>
      <c r="AF54" s="9">
        <v>0</v>
      </c>
      <c r="AG54" s="9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s="1"/>
      <c r="AS54" s="1"/>
      <c r="AT54" s="1">
        <f t="shared" si="7"/>
        <v>0</v>
      </c>
      <c r="AU54" s="1">
        <f t="shared" si="8"/>
        <v>0</v>
      </c>
      <c r="AV54" s="1">
        <f t="shared" si="9"/>
        <v>0</v>
      </c>
      <c r="AW54" s="1">
        <f t="shared" si="10"/>
        <v>0</v>
      </c>
      <c r="AX54" s="1">
        <f t="shared" si="11"/>
        <v>0</v>
      </c>
      <c r="AY54" s="1">
        <f t="shared" si="12"/>
        <v>0</v>
      </c>
      <c r="AZ54" s="1">
        <f t="shared" si="13"/>
        <v>0</v>
      </c>
      <c r="BA54" s="1" t="e">
        <f>+#REF!+#REF!+#REF!+#REF!</f>
        <v>#REF!</v>
      </c>
      <c r="BB54" s="1" t="e">
        <f>+#REF!+#REF!+#REF!+#REF!</f>
        <v>#REF!</v>
      </c>
      <c r="BC54" s="1" t="e">
        <f>+#REF!+#REF!+#REF!+#REF!+#REF!</f>
        <v>#REF!</v>
      </c>
      <c r="BD54" s="1" t="e">
        <f>+#REF!+#REF!+#REF!+#REF!</f>
        <v>#REF!</v>
      </c>
      <c r="BE54" s="1" t="e">
        <f>+#REF!+#REF!+#REF!+#REF!+#REF!</f>
        <v>#REF!</v>
      </c>
    </row>
    <row r="55" spans="1:57">
      <c r="A55" t="s">
        <v>11</v>
      </c>
      <c r="B55" t="s">
        <v>12</v>
      </c>
      <c r="C55" t="s">
        <v>13</v>
      </c>
      <c r="E55" t="s">
        <v>126</v>
      </c>
      <c r="F55" t="s">
        <v>127</v>
      </c>
      <c r="G55">
        <v>0</v>
      </c>
      <c r="H55" t="s">
        <v>71</v>
      </c>
      <c r="I55" s="1">
        <v>2</v>
      </c>
      <c r="J55" s="1">
        <v>25</v>
      </c>
      <c r="K55" s="1">
        <v>0</v>
      </c>
      <c r="L55" s="1">
        <v>0</v>
      </c>
      <c r="M55" s="1">
        <v>0</v>
      </c>
      <c r="N55" s="1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9">
        <v>0</v>
      </c>
      <c r="AF55" s="9">
        <v>0</v>
      </c>
      <c r="AG55" s="9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1"/>
      <c r="AS55" s="1"/>
      <c r="AT55" s="1">
        <f t="shared" si="7"/>
        <v>0</v>
      </c>
      <c r="AU55" s="1">
        <f t="shared" si="8"/>
        <v>0</v>
      </c>
      <c r="AV55" s="1">
        <f t="shared" si="9"/>
        <v>0</v>
      </c>
      <c r="AW55" s="1">
        <f t="shared" si="10"/>
        <v>0</v>
      </c>
      <c r="AX55" s="1">
        <f t="shared" si="11"/>
        <v>0</v>
      </c>
      <c r="AY55" s="1">
        <f t="shared" si="12"/>
        <v>0</v>
      </c>
      <c r="AZ55" s="1">
        <f t="shared" si="13"/>
        <v>0</v>
      </c>
      <c r="BA55" s="1" t="e">
        <f>+#REF!+#REF!+#REF!+#REF!</f>
        <v>#REF!</v>
      </c>
      <c r="BB55" s="1" t="e">
        <f>+#REF!+#REF!+#REF!+#REF!</f>
        <v>#REF!</v>
      </c>
      <c r="BC55" s="1" t="e">
        <f>+#REF!+#REF!+#REF!+#REF!+#REF!</f>
        <v>#REF!</v>
      </c>
      <c r="BD55" s="1" t="e">
        <f>+#REF!+#REF!+#REF!+#REF!</f>
        <v>#REF!</v>
      </c>
      <c r="BE55" s="1" t="e">
        <f>+#REF!+#REF!+#REF!+#REF!+#REF!</f>
        <v>#REF!</v>
      </c>
    </row>
    <row r="56" spans="1:57">
      <c r="A56" t="s">
        <v>11</v>
      </c>
      <c r="B56" t="s">
        <v>12</v>
      </c>
      <c r="C56" t="s">
        <v>13</v>
      </c>
      <c r="E56" t="s">
        <v>128</v>
      </c>
      <c r="F56" t="s">
        <v>129</v>
      </c>
      <c r="G56">
        <v>0</v>
      </c>
      <c r="H56" t="s">
        <v>71</v>
      </c>
      <c r="I56" s="1">
        <v>2</v>
      </c>
      <c r="J56" s="1">
        <v>26</v>
      </c>
      <c r="K56" s="1">
        <v>0</v>
      </c>
      <c r="L56" s="1">
        <v>0</v>
      </c>
      <c r="M56" s="1">
        <v>0</v>
      </c>
      <c r="N56" s="1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9">
        <v>0</v>
      </c>
      <c r="AF56" s="9">
        <v>0</v>
      </c>
      <c r="AG56" s="9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s="1"/>
      <c r="AS56" s="1"/>
      <c r="AT56" s="1">
        <f t="shared" si="7"/>
        <v>0</v>
      </c>
      <c r="AU56" s="1">
        <f t="shared" si="8"/>
        <v>0</v>
      </c>
      <c r="AV56" s="1">
        <f t="shared" si="9"/>
        <v>0</v>
      </c>
      <c r="AW56" s="1">
        <f t="shared" si="10"/>
        <v>0</v>
      </c>
      <c r="AX56" s="1">
        <f t="shared" si="11"/>
        <v>0</v>
      </c>
      <c r="AY56" s="1">
        <f t="shared" si="12"/>
        <v>0</v>
      </c>
      <c r="AZ56" s="1">
        <f t="shared" si="13"/>
        <v>0</v>
      </c>
      <c r="BA56" s="1" t="e">
        <f>+#REF!+#REF!+#REF!+#REF!</f>
        <v>#REF!</v>
      </c>
      <c r="BB56" s="1" t="e">
        <f>+#REF!+#REF!+#REF!+#REF!</f>
        <v>#REF!</v>
      </c>
      <c r="BC56" s="1" t="e">
        <f>+#REF!+#REF!+#REF!+#REF!+#REF!</f>
        <v>#REF!</v>
      </c>
      <c r="BD56" s="1" t="e">
        <f>+#REF!+#REF!+#REF!+#REF!</f>
        <v>#REF!</v>
      </c>
      <c r="BE56" s="1" t="e">
        <f>+#REF!+#REF!+#REF!+#REF!+#REF!</f>
        <v>#REF!</v>
      </c>
    </row>
    <row r="57" spans="1:57">
      <c r="A57" t="s">
        <v>11</v>
      </c>
      <c r="B57" t="s">
        <v>12</v>
      </c>
      <c r="C57" t="s">
        <v>13</v>
      </c>
      <c r="E57" t="s">
        <v>130</v>
      </c>
      <c r="F57" t="s">
        <v>131</v>
      </c>
      <c r="G57">
        <v>0</v>
      </c>
      <c r="H57" t="s">
        <v>71</v>
      </c>
      <c r="I57" s="1">
        <v>2</v>
      </c>
      <c r="J57" s="1">
        <v>27</v>
      </c>
      <c r="K57" s="1">
        <v>0</v>
      </c>
      <c r="L57" s="1">
        <v>0</v>
      </c>
      <c r="M57" s="1">
        <v>0</v>
      </c>
      <c r="N57" s="1">
        <v>0</v>
      </c>
      <c r="O57" s="1"/>
      <c r="P57" s="9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9">
        <v>0</v>
      </c>
      <c r="AF57" s="9">
        <v>0</v>
      </c>
      <c r="AG57" s="9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s="1"/>
      <c r="AS57" s="1"/>
      <c r="AT57" s="1">
        <f t="shared" si="7"/>
        <v>0</v>
      </c>
      <c r="AU57" s="1">
        <f t="shared" si="8"/>
        <v>0</v>
      </c>
      <c r="AV57" s="1">
        <f t="shared" si="9"/>
        <v>0</v>
      </c>
      <c r="AW57" s="1">
        <f t="shared" si="10"/>
        <v>0</v>
      </c>
      <c r="AX57" s="1">
        <f t="shared" si="11"/>
        <v>0</v>
      </c>
      <c r="AY57" s="1">
        <f t="shared" si="12"/>
        <v>0</v>
      </c>
      <c r="AZ57" s="1">
        <f t="shared" si="13"/>
        <v>0</v>
      </c>
      <c r="BA57" s="1" t="e">
        <f>+#REF!+#REF!+#REF!+#REF!</f>
        <v>#REF!</v>
      </c>
      <c r="BB57" s="1" t="e">
        <f>+#REF!+#REF!+#REF!+#REF!</f>
        <v>#REF!</v>
      </c>
      <c r="BC57" s="1" t="e">
        <f>+#REF!+#REF!+#REF!+#REF!+#REF!</f>
        <v>#REF!</v>
      </c>
      <c r="BD57" s="1" t="e">
        <f>+#REF!+#REF!+#REF!+#REF!</f>
        <v>#REF!</v>
      </c>
      <c r="BE57" s="1" t="e">
        <f>+#REF!+#REF!+#REF!+#REF!+#REF!</f>
        <v>#REF!</v>
      </c>
    </row>
    <row r="58" spans="1:57">
      <c r="A58" t="s">
        <v>11</v>
      </c>
      <c r="B58" t="s">
        <v>12</v>
      </c>
      <c r="C58" t="s">
        <v>13</v>
      </c>
      <c r="E58" t="s">
        <v>132</v>
      </c>
      <c r="F58" t="s">
        <v>133</v>
      </c>
      <c r="G58">
        <v>0</v>
      </c>
      <c r="H58" t="s">
        <v>71</v>
      </c>
      <c r="I58" s="1">
        <v>2</v>
      </c>
      <c r="J58" s="1">
        <v>28</v>
      </c>
      <c r="K58" s="1">
        <v>0</v>
      </c>
      <c r="L58" s="1">
        <v>0</v>
      </c>
      <c r="M58" s="1">
        <v>0</v>
      </c>
      <c r="N58">
        <v>0</v>
      </c>
      <c r="O58" s="1"/>
      <c r="P58" s="9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9">
        <v>0</v>
      </c>
      <c r="AF58" s="9">
        <v>0</v>
      </c>
      <c r="AG58" s="9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s="1"/>
      <c r="AS58" s="1"/>
      <c r="AT58" s="1">
        <f t="shared" si="7"/>
        <v>0</v>
      </c>
      <c r="AU58" s="1">
        <f t="shared" si="8"/>
        <v>0</v>
      </c>
      <c r="AV58" s="1">
        <f t="shared" si="9"/>
        <v>0</v>
      </c>
      <c r="AW58" s="1">
        <f t="shared" si="10"/>
        <v>0</v>
      </c>
      <c r="AX58" s="1">
        <f t="shared" si="11"/>
        <v>0</v>
      </c>
      <c r="AY58" s="1">
        <f t="shared" si="12"/>
        <v>0</v>
      </c>
      <c r="AZ58" s="1">
        <f t="shared" si="13"/>
        <v>0</v>
      </c>
      <c r="BA58" s="1" t="e">
        <f>+#REF!+#REF!+#REF!+#REF!</f>
        <v>#REF!</v>
      </c>
      <c r="BB58" s="1" t="e">
        <f>+#REF!+#REF!+#REF!+#REF!</f>
        <v>#REF!</v>
      </c>
      <c r="BC58" s="1" t="e">
        <f>+#REF!+#REF!+#REF!+#REF!+#REF!</f>
        <v>#REF!</v>
      </c>
      <c r="BD58" s="1" t="e">
        <f>+#REF!+#REF!+#REF!+#REF!</f>
        <v>#REF!</v>
      </c>
      <c r="BE58" s="1" t="e">
        <f>+#REF!+#REF!+#REF!+#REF!+#REF!</f>
        <v>#REF!</v>
      </c>
    </row>
    <row r="59" spans="1:57">
      <c r="A59" t="s">
        <v>11</v>
      </c>
      <c r="B59" t="s">
        <v>12</v>
      </c>
      <c r="C59" t="s">
        <v>13</v>
      </c>
      <c r="E59" t="s">
        <v>237</v>
      </c>
      <c r="F59" t="s">
        <v>238</v>
      </c>
      <c r="G59">
        <v>-1</v>
      </c>
      <c r="H59" t="s">
        <v>71</v>
      </c>
      <c r="I59" s="1">
        <v>2</v>
      </c>
      <c r="J59" s="1">
        <v>29</v>
      </c>
      <c r="K59" s="1">
        <v>-1</v>
      </c>
      <c r="L59" s="1">
        <v>0</v>
      </c>
      <c r="M59" s="1">
        <v>0</v>
      </c>
      <c r="N59" s="1">
        <v>0</v>
      </c>
      <c r="O59" s="1">
        <v>-310389.64</v>
      </c>
      <c r="P59" s="9">
        <v>-60868.39</v>
      </c>
      <c r="Q59" s="9">
        <v>-63681.3</v>
      </c>
      <c r="R59" s="9">
        <v>-63681.3</v>
      </c>
      <c r="S59" s="9">
        <v>-63681.3</v>
      </c>
      <c r="T59" s="9">
        <v>-63681.3</v>
      </c>
      <c r="U59" s="9">
        <v>-50449.74</v>
      </c>
      <c r="V59" s="9">
        <v>-50449.74</v>
      </c>
      <c r="W59" s="9">
        <v>-50449.74</v>
      </c>
      <c r="X59" s="9">
        <v>-50449.74</v>
      </c>
      <c r="Y59" s="9">
        <v>-24657.78</v>
      </c>
      <c r="Z59" s="9">
        <v>-24657.78</v>
      </c>
      <c r="AA59" s="9">
        <v>-24657.78</v>
      </c>
      <c r="AB59" s="9">
        <v>-24657.78</v>
      </c>
      <c r="AC59" s="9">
        <v>-24657.78</v>
      </c>
      <c r="AD59" s="9">
        <v>-31461.51</v>
      </c>
      <c r="AE59" s="9">
        <v>-31461.51</v>
      </c>
      <c r="AF59" s="9">
        <v>-31461.51</v>
      </c>
      <c r="AG59" s="9">
        <v>-31461.51</v>
      </c>
      <c r="AH59" s="9">
        <v>-23226.74</v>
      </c>
      <c r="AI59" s="9">
        <v>-23226.74</v>
      </c>
      <c r="AJ59" s="9">
        <v>-23226.74</v>
      </c>
      <c r="AK59" s="9">
        <v>-23226.74</v>
      </c>
      <c r="AL59" s="9">
        <v>-9204.4500000000007</v>
      </c>
      <c r="AM59" s="1">
        <v>-9204.4500000000007</v>
      </c>
      <c r="AN59" s="1">
        <v>-9204.4500000000007</v>
      </c>
      <c r="AO59" s="1">
        <v>-9204.4500000000007</v>
      </c>
      <c r="AP59" s="1">
        <v>-9204.4500000000007</v>
      </c>
      <c r="AQ59" s="1">
        <v>-9204.4500000000007</v>
      </c>
      <c r="AR59" s="1"/>
      <c r="AS59" s="1"/>
      <c r="AT59" s="1">
        <f t="shared" si="7"/>
        <v>-434939.33</v>
      </c>
      <c r="AU59" s="1">
        <f t="shared" si="8"/>
        <v>-241493.64</v>
      </c>
      <c r="AV59" s="1">
        <f t="shared" si="9"/>
        <v>-176007</v>
      </c>
      <c r="AW59" s="1">
        <f t="shared" si="10"/>
        <v>-98631.12</v>
      </c>
      <c r="AX59" s="1">
        <f t="shared" si="11"/>
        <v>-149072.78</v>
      </c>
      <c r="AY59" s="1">
        <f t="shared" si="12"/>
        <v>-78884.670000000013</v>
      </c>
      <c r="AZ59" s="1">
        <f t="shared" si="13"/>
        <v>-46022.25</v>
      </c>
      <c r="BA59" s="1" t="e">
        <f>+#REF!+#REF!+#REF!+#REF!</f>
        <v>#REF!</v>
      </c>
      <c r="BB59" s="1" t="e">
        <f>+#REF!+#REF!+#REF!+#REF!</f>
        <v>#REF!</v>
      </c>
      <c r="BC59" s="1" t="e">
        <f>+#REF!+#REF!+#REF!+#REF!+#REF!</f>
        <v>#REF!</v>
      </c>
      <c r="BD59" s="1" t="e">
        <f>+#REF!+#REF!+#REF!+#REF!</f>
        <v>#REF!</v>
      </c>
      <c r="BE59" s="1" t="e">
        <f>+#REF!+#REF!+#REF!+#REF!+#REF!</f>
        <v>#REF!</v>
      </c>
    </row>
    <row r="60" spans="1:57">
      <c r="A60" t="s">
        <v>11</v>
      </c>
      <c r="B60" t="s">
        <v>12</v>
      </c>
      <c r="C60" t="s">
        <v>13</v>
      </c>
      <c r="E60" t="s">
        <v>203</v>
      </c>
      <c r="F60" t="s">
        <v>204</v>
      </c>
      <c r="G60">
        <v>-1</v>
      </c>
      <c r="H60" t="s">
        <v>71</v>
      </c>
      <c r="I60" s="1">
        <v>2</v>
      </c>
      <c r="J60" s="1">
        <v>30</v>
      </c>
      <c r="K60" s="1">
        <v>-1</v>
      </c>
      <c r="L60" s="1">
        <v>0</v>
      </c>
      <c r="M60" s="1">
        <v>0</v>
      </c>
      <c r="N60" s="1">
        <v>0</v>
      </c>
      <c r="O60" s="1"/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-40044.32</v>
      </c>
      <c r="X60" s="9">
        <v>0</v>
      </c>
      <c r="Y60" s="9">
        <v>0</v>
      </c>
      <c r="Z60" s="9">
        <v>0</v>
      </c>
      <c r="AA60" s="9">
        <v>0</v>
      </c>
      <c r="AB60" s="9">
        <v>-129116.46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-34233.129999999997</v>
      </c>
      <c r="AK60" s="9">
        <v>0</v>
      </c>
      <c r="AL60" s="9">
        <v>0</v>
      </c>
      <c r="AM60" s="1">
        <v>0</v>
      </c>
      <c r="AN60" s="1">
        <v>0</v>
      </c>
      <c r="AO60" s="1">
        <v>-110184.47</v>
      </c>
      <c r="AP60" s="1">
        <v>0</v>
      </c>
      <c r="AQ60" s="1">
        <v>0</v>
      </c>
      <c r="AR60" s="1"/>
      <c r="AS60" s="1"/>
      <c r="AT60" s="1">
        <f t="shared" si="7"/>
        <v>0</v>
      </c>
      <c r="AU60" s="1">
        <f t="shared" si="8"/>
        <v>0</v>
      </c>
      <c r="AV60" s="1">
        <f t="shared" si="9"/>
        <v>-40044.32</v>
      </c>
      <c r="AW60" s="1">
        <f t="shared" si="10"/>
        <v>-129116.46</v>
      </c>
      <c r="AX60" s="1">
        <f t="shared" si="11"/>
        <v>0</v>
      </c>
      <c r="AY60" s="1">
        <f t="shared" si="12"/>
        <v>-34233.129999999997</v>
      </c>
      <c r="AZ60" s="1">
        <f t="shared" si="13"/>
        <v>-110184.47</v>
      </c>
      <c r="BA60" s="1" t="e">
        <f>+#REF!+#REF!+#REF!+#REF!</f>
        <v>#REF!</v>
      </c>
      <c r="BB60" s="1" t="e">
        <f>+#REF!+#REF!+#REF!+#REF!</f>
        <v>#REF!</v>
      </c>
      <c r="BC60" s="1" t="e">
        <f>+#REF!+#REF!+#REF!+#REF!+#REF!</f>
        <v>#REF!</v>
      </c>
      <c r="BD60" s="1" t="e">
        <f>+#REF!+#REF!+#REF!+#REF!</f>
        <v>#REF!</v>
      </c>
      <c r="BE60" s="1" t="e">
        <f>+#REF!+#REF!+#REF!+#REF!+#REF!</f>
        <v>#REF!</v>
      </c>
    </row>
    <row r="61" spans="1:57">
      <c r="A61" t="s">
        <v>11</v>
      </c>
      <c r="B61" t="s">
        <v>12</v>
      </c>
      <c r="C61" t="s">
        <v>13</v>
      </c>
      <c r="E61" t="s">
        <v>205</v>
      </c>
      <c r="F61" t="s">
        <v>206</v>
      </c>
      <c r="G61">
        <v>-1</v>
      </c>
      <c r="H61" t="s">
        <v>71</v>
      </c>
      <c r="I61" s="1">
        <v>2</v>
      </c>
      <c r="J61" s="1">
        <v>31</v>
      </c>
      <c r="K61" s="1">
        <v>-1</v>
      </c>
      <c r="L61" s="1">
        <v>0</v>
      </c>
      <c r="M61" s="1">
        <v>0</v>
      </c>
      <c r="N61">
        <v>0</v>
      </c>
      <c r="O61" s="1">
        <v>-75340.91</v>
      </c>
      <c r="P61" s="9">
        <v>0</v>
      </c>
      <c r="Q61" s="9">
        <v>-44877.17</v>
      </c>
      <c r="R61" s="9">
        <v>-98914.31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-70909.09</v>
      </c>
      <c r="AC61" s="9">
        <v>0</v>
      </c>
      <c r="AD61" s="9">
        <v>-287559.07</v>
      </c>
      <c r="AE61" s="9">
        <v>0</v>
      </c>
      <c r="AF61" s="9">
        <v>-94549.31</v>
      </c>
      <c r="AG61" s="9">
        <v>0</v>
      </c>
      <c r="AH61" s="9">
        <v>-321893.75</v>
      </c>
      <c r="AI61" s="9">
        <v>0</v>
      </c>
      <c r="AJ61" s="9">
        <v>-228076.05</v>
      </c>
      <c r="AK61" s="9">
        <v>0</v>
      </c>
      <c r="AL61" s="9">
        <v>-140643.75</v>
      </c>
      <c r="AM61" s="1">
        <v>-60416.67</v>
      </c>
      <c r="AN61" s="1">
        <v>0</v>
      </c>
      <c r="AO61" s="1">
        <v>-66477.27</v>
      </c>
      <c r="AP61" s="1">
        <v>0</v>
      </c>
      <c r="AQ61" s="1">
        <v>0</v>
      </c>
      <c r="AR61" s="1"/>
      <c r="AS61" s="1"/>
      <c r="AT61" s="1">
        <f t="shared" si="7"/>
        <v>-120218.08</v>
      </c>
      <c r="AU61" s="1">
        <f t="shared" si="8"/>
        <v>-98914.31</v>
      </c>
      <c r="AV61" s="1">
        <f t="shared" si="9"/>
        <v>0</v>
      </c>
      <c r="AW61" s="1">
        <f t="shared" si="10"/>
        <v>-70909.09</v>
      </c>
      <c r="AX61" s="1">
        <f t="shared" si="11"/>
        <v>-704002.13</v>
      </c>
      <c r="AY61" s="1">
        <f t="shared" si="12"/>
        <v>-368719.8</v>
      </c>
      <c r="AZ61" s="1">
        <f t="shared" si="13"/>
        <v>-126893.94</v>
      </c>
      <c r="BA61" s="1" t="e">
        <f>+#REF!+#REF!+#REF!+#REF!</f>
        <v>#REF!</v>
      </c>
      <c r="BB61" s="1" t="e">
        <f>+#REF!+#REF!+#REF!+#REF!</f>
        <v>#REF!</v>
      </c>
      <c r="BC61" s="1" t="e">
        <f>+#REF!+#REF!+#REF!+#REF!+#REF!</f>
        <v>#REF!</v>
      </c>
      <c r="BD61" s="1" t="e">
        <f>+#REF!+#REF!+#REF!+#REF!</f>
        <v>#REF!</v>
      </c>
      <c r="BE61" s="1" t="e">
        <f>+#REF!+#REF!+#REF!+#REF!+#REF!</f>
        <v>#REF!</v>
      </c>
    </row>
    <row r="62" spans="1:57">
      <c r="A62" t="s">
        <v>11</v>
      </c>
      <c r="B62" t="s">
        <v>12</v>
      </c>
      <c r="C62" t="s">
        <v>13</v>
      </c>
      <c r="E62" t="s">
        <v>69</v>
      </c>
      <c r="F62" t="s">
        <v>70</v>
      </c>
      <c r="G62">
        <v>-1</v>
      </c>
      <c r="H62" t="s">
        <v>71</v>
      </c>
      <c r="I62" s="1">
        <v>2</v>
      </c>
      <c r="J62" s="1">
        <v>32</v>
      </c>
      <c r="K62" s="1">
        <v>-1</v>
      </c>
      <c r="L62" s="1">
        <v>0</v>
      </c>
      <c r="M62" s="1">
        <v>0</v>
      </c>
      <c r="N62" s="1">
        <v>0</v>
      </c>
      <c r="O62" s="1"/>
      <c r="P62" s="9">
        <v>-65000</v>
      </c>
      <c r="Q62" s="9">
        <v>-56250</v>
      </c>
      <c r="R62" s="9">
        <v>-56250</v>
      </c>
      <c r="S62" s="9">
        <v>-56250</v>
      </c>
      <c r="T62" s="9">
        <v>-56250</v>
      </c>
      <c r="U62" s="9">
        <v>-56250</v>
      </c>
      <c r="V62" s="9">
        <v>-56250</v>
      </c>
      <c r="W62" s="9">
        <v>-56250</v>
      </c>
      <c r="X62" s="9">
        <v>-56250</v>
      </c>
      <c r="Y62" s="9">
        <v>-17000</v>
      </c>
      <c r="Z62" s="9">
        <v>-17000</v>
      </c>
      <c r="AA62" s="9">
        <v>-17000</v>
      </c>
      <c r="AB62" s="9">
        <v>-17000</v>
      </c>
      <c r="AC62" s="9">
        <v>-17000</v>
      </c>
      <c r="AD62" s="9">
        <v>-21250</v>
      </c>
      <c r="AE62" s="9">
        <v>-21250</v>
      </c>
      <c r="AF62" s="9">
        <v>-21250</v>
      </c>
      <c r="AG62" s="9">
        <v>-21250</v>
      </c>
      <c r="AH62" s="9">
        <v>-137500</v>
      </c>
      <c r="AI62" s="9">
        <v>-137500</v>
      </c>
      <c r="AJ62" s="9">
        <v>-137500</v>
      </c>
      <c r="AK62" s="9">
        <v>-137500</v>
      </c>
      <c r="AL62" s="9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/>
      <c r="AS62" s="1"/>
      <c r="AT62" s="1">
        <f t="shared" si="7"/>
        <v>-121250</v>
      </c>
      <c r="AU62" s="1">
        <f t="shared" si="8"/>
        <v>-225000</v>
      </c>
      <c r="AV62" s="1">
        <f t="shared" si="9"/>
        <v>-185750</v>
      </c>
      <c r="AW62" s="1">
        <f t="shared" si="10"/>
        <v>-68000</v>
      </c>
      <c r="AX62" s="1">
        <f t="shared" si="11"/>
        <v>-222500</v>
      </c>
      <c r="AY62" s="1">
        <f t="shared" si="12"/>
        <v>-412500</v>
      </c>
      <c r="AZ62" s="1">
        <f t="shared" si="13"/>
        <v>0</v>
      </c>
      <c r="BA62" s="1" t="e">
        <f>+#REF!+#REF!+#REF!+#REF!</f>
        <v>#REF!</v>
      </c>
      <c r="BB62" s="1" t="e">
        <f>+#REF!+#REF!+#REF!+#REF!</f>
        <v>#REF!</v>
      </c>
      <c r="BC62" s="1" t="e">
        <f>+#REF!+#REF!+#REF!+#REF!+#REF!</f>
        <v>#REF!</v>
      </c>
      <c r="BD62" s="1" t="e">
        <f>+#REF!+#REF!+#REF!+#REF!</f>
        <v>#REF!</v>
      </c>
      <c r="BE62" s="1" t="e">
        <f>+#REF!+#REF!+#REF!+#REF!+#REF!</f>
        <v>#REF!</v>
      </c>
    </row>
    <row r="63" spans="1:57">
      <c r="A63" t="s">
        <v>11</v>
      </c>
      <c r="B63" t="s">
        <v>12</v>
      </c>
      <c r="C63" t="s">
        <v>13</v>
      </c>
      <c r="E63" t="s">
        <v>239</v>
      </c>
      <c r="F63" t="s">
        <v>240</v>
      </c>
      <c r="G63">
        <v>-1</v>
      </c>
      <c r="H63" t="s">
        <v>71</v>
      </c>
      <c r="I63" s="1">
        <v>2</v>
      </c>
      <c r="J63" s="1">
        <v>33</v>
      </c>
      <c r="K63" s="1">
        <v>0</v>
      </c>
      <c r="L63" s="1">
        <v>0</v>
      </c>
      <c r="M63" s="1">
        <v>0</v>
      </c>
      <c r="N63">
        <v>0</v>
      </c>
      <c r="O63" s="1"/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9">
        <v>0</v>
      </c>
      <c r="AF63" s="9">
        <v>0</v>
      </c>
      <c r="AG63" s="9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s="1"/>
      <c r="AS63" s="1"/>
      <c r="AT63" s="1">
        <f t="shared" ref="AT63:AT92" si="14">+O63+P63+Q63</f>
        <v>0</v>
      </c>
      <c r="AU63" s="1">
        <f t="shared" ref="AU63:AU92" si="15">+S63+T63+U63+R63</f>
        <v>0</v>
      </c>
      <c r="AV63" s="1">
        <f t="shared" ref="AV63:AV92" si="16">+W63+X63+Y63+V63</f>
        <v>0</v>
      </c>
      <c r="AW63" s="1">
        <f t="shared" ref="AW63:AW92" si="17">+AA63+AB63+AC63+Z63</f>
        <v>0</v>
      </c>
      <c r="AX63" s="1">
        <f t="shared" ref="AX63:AX92" si="18">+AE63+AF63+AG63+AH63+AD63</f>
        <v>0</v>
      </c>
      <c r="AY63" s="1">
        <f t="shared" ref="AY63:AY92" si="19">+AJ63+AK63+AL63+AI63</f>
        <v>0</v>
      </c>
      <c r="AZ63" s="1">
        <f t="shared" ref="AZ63:AZ92" si="20">+AN63+AO63+AP63+AQ63+AM63</f>
        <v>0</v>
      </c>
      <c r="BA63" s="1" t="e">
        <f>+#REF!+#REF!+#REF!+#REF!</f>
        <v>#REF!</v>
      </c>
      <c r="BB63" s="1" t="e">
        <f>+#REF!+#REF!+#REF!+#REF!</f>
        <v>#REF!</v>
      </c>
      <c r="BC63" s="1" t="e">
        <f>+#REF!+#REF!+#REF!+#REF!+#REF!</f>
        <v>#REF!</v>
      </c>
      <c r="BD63" s="1" t="e">
        <f>+#REF!+#REF!+#REF!+#REF!</f>
        <v>#REF!</v>
      </c>
      <c r="BE63" s="1" t="e">
        <f>+#REF!+#REF!+#REF!+#REF!+#REF!</f>
        <v>#REF!</v>
      </c>
    </row>
    <row r="64" spans="1:57">
      <c r="A64" t="s">
        <v>11</v>
      </c>
      <c r="B64" t="s">
        <v>12</v>
      </c>
      <c r="C64" t="s">
        <v>13</v>
      </c>
      <c r="E64" t="s">
        <v>241</v>
      </c>
      <c r="F64" t="s">
        <v>242</v>
      </c>
      <c r="G64">
        <v>-1</v>
      </c>
      <c r="H64" t="s">
        <v>71</v>
      </c>
      <c r="I64" s="1">
        <v>2</v>
      </c>
      <c r="J64" s="1">
        <v>34</v>
      </c>
      <c r="K64" s="1">
        <v>0</v>
      </c>
      <c r="L64" s="1">
        <v>0</v>
      </c>
      <c r="M64" s="1">
        <v>0</v>
      </c>
      <c r="N64">
        <v>0</v>
      </c>
      <c r="O64" s="1"/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9">
        <v>0</v>
      </c>
      <c r="AF64" s="9">
        <v>0</v>
      </c>
      <c r="AG64" s="9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1"/>
      <c r="AS64" s="1"/>
      <c r="AT64" s="1">
        <f t="shared" si="14"/>
        <v>0</v>
      </c>
      <c r="AU64" s="1">
        <f t="shared" si="15"/>
        <v>0</v>
      </c>
      <c r="AV64" s="1">
        <f t="shared" si="16"/>
        <v>0</v>
      </c>
      <c r="AW64" s="1">
        <f t="shared" si="17"/>
        <v>0</v>
      </c>
      <c r="AX64" s="1">
        <f t="shared" si="18"/>
        <v>0</v>
      </c>
      <c r="AY64" s="1">
        <f t="shared" si="19"/>
        <v>0</v>
      </c>
      <c r="AZ64" s="1">
        <f t="shared" si="20"/>
        <v>0</v>
      </c>
      <c r="BA64" s="1" t="e">
        <f>+#REF!+#REF!+#REF!+#REF!</f>
        <v>#REF!</v>
      </c>
      <c r="BB64" s="1" t="e">
        <f>+#REF!+#REF!+#REF!+#REF!</f>
        <v>#REF!</v>
      </c>
      <c r="BC64" s="1" t="e">
        <f>+#REF!+#REF!+#REF!+#REF!+#REF!</f>
        <v>#REF!</v>
      </c>
      <c r="BD64" s="1" t="e">
        <f>+#REF!+#REF!+#REF!+#REF!</f>
        <v>#REF!</v>
      </c>
      <c r="BE64" s="1" t="e">
        <f>+#REF!+#REF!+#REF!+#REF!+#REF!</f>
        <v>#REF!</v>
      </c>
    </row>
    <row r="65" spans="1:57">
      <c r="A65" t="s">
        <v>11</v>
      </c>
      <c r="B65" t="s">
        <v>12</v>
      </c>
      <c r="C65" t="s">
        <v>13</v>
      </c>
      <c r="E65" t="s">
        <v>72</v>
      </c>
      <c r="F65" t="s">
        <v>73</v>
      </c>
      <c r="G65">
        <v>-1</v>
      </c>
      <c r="H65" t="s">
        <v>71</v>
      </c>
      <c r="I65" s="1">
        <v>2</v>
      </c>
      <c r="J65" s="1">
        <v>35</v>
      </c>
      <c r="K65" s="1">
        <v>-1</v>
      </c>
      <c r="L65" s="1">
        <v>0</v>
      </c>
      <c r="M65" s="1">
        <v>0</v>
      </c>
      <c r="N65">
        <v>0</v>
      </c>
      <c r="O65" s="1"/>
      <c r="P65" s="9">
        <v>-155251.23000000001</v>
      </c>
      <c r="Q65" s="9">
        <v>-195793.28</v>
      </c>
      <c r="R65" s="9">
        <v>-195793.28</v>
      </c>
      <c r="S65" s="9">
        <v>-195793.28</v>
      </c>
      <c r="T65" s="9">
        <v>-195793.28</v>
      </c>
      <c r="U65" s="9">
        <v>-197750.44</v>
      </c>
      <c r="V65" s="9">
        <v>-197750.44</v>
      </c>
      <c r="W65" s="9">
        <v>-197750.44</v>
      </c>
      <c r="X65" s="9">
        <v>-197750.44</v>
      </c>
      <c r="Y65" s="9">
        <v>-139782.14000000001</v>
      </c>
      <c r="Z65" s="9">
        <v>-139782.14000000001</v>
      </c>
      <c r="AA65" s="9">
        <v>-139782.14000000001</v>
      </c>
      <c r="AB65" s="9">
        <v>-139782.14000000001</v>
      </c>
      <c r="AC65" s="9">
        <v>-139782.14000000001</v>
      </c>
      <c r="AD65" s="9">
        <v>-177141.23</v>
      </c>
      <c r="AE65" s="9">
        <v>-177141.23</v>
      </c>
      <c r="AF65" s="9">
        <v>-177141.23</v>
      </c>
      <c r="AG65" s="9">
        <v>-177141.23</v>
      </c>
      <c r="AH65" s="9">
        <v>-181401.48</v>
      </c>
      <c r="AI65" s="9">
        <v>-181401.48</v>
      </c>
      <c r="AJ65" s="9">
        <v>-181401.48</v>
      </c>
      <c r="AK65" s="9">
        <v>-181401.48</v>
      </c>
      <c r="AL65" s="9">
        <v>-137635.89000000001</v>
      </c>
      <c r="AM65" s="1">
        <v>-137635.89000000001</v>
      </c>
      <c r="AN65" s="1">
        <v>-137635.89000000001</v>
      </c>
      <c r="AO65" s="1">
        <v>-137635.89000000001</v>
      </c>
      <c r="AP65" s="1">
        <v>-137635.89000000001</v>
      </c>
      <c r="AQ65" s="1">
        <v>-137635.89000000001</v>
      </c>
      <c r="AR65" s="1"/>
      <c r="AS65" s="1"/>
      <c r="AT65" s="1">
        <f t="shared" si="14"/>
        <v>-351044.51</v>
      </c>
      <c r="AU65" s="1">
        <f t="shared" si="15"/>
        <v>-785130.28</v>
      </c>
      <c r="AV65" s="1">
        <f t="shared" si="16"/>
        <v>-733033.46</v>
      </c>
      <c r="AW65" s="1">
        <f t="shared" si="17"/>
        <v>-559128.56000000006</v>
      </c>
      <c r="AX65" s="1">
        <f t="shared" si="18"/>
        <v>-889966.4</v>
      </c>
      <c r="AY65" s="1">
        <f t="shared" si="19"/>
        <v>-681840.33000000007</v>
      </c>
      <c r="AZ65" s="1">
        <f t="shared" si="20"/>
        <v>-688179.45000000007</v>
      </c>
      <c r="BA65" s="1" t="e">
        <f>+#REF!+#REF!+#REF!+#REF!</f>
        <v>#REF!</v>
      </c>
      <c r="BB65" s="1" t="e">
        <f>+#REF!+#REF!+#REF!+#REF!</f>
        <v>#REF!</v>
      </c>
      <c r="BC65" s="1" t="e">
        <f>+#REF!+#REF!+#REF!+#REF!+#REF!</f>
        <v>#REF!</v>
      </c>
      <c r="BD65" s="1" t="e">
        <f>+#REF!+#REF!+#REF!+#REF!</f>
        <v>#REF!</v>
      </c>
      <c r="BE65" s="1" t="e">
        <f>+#REF!+#REF!+#REF!+#REF!+#REF!</f>
        <v>#REF!</v>
      </c>
    </row>
    <row r="66" spans="1:57">
      <c r="A66" t="s">
        <v>11</v>
      </c>
      <c r="B66" t="s">
        <v>12</v>
      </c>
      <c r="C66" t="s">
        <v>13</v>
      </c>
      <c r="E66" t="s">
        <v>243</v>
      </c>
      <c r="F66" t="s">
        <v>244</v>
      </c>
      <c r="G66">
        <v>-1</v>
      </c>
      <c r="H66" t="s">
        <v>71</v>
      </c>
      <c r="I66" s="1">
        <v>2</v>
      </c>
      <c r="J66" s="1">
        <v>36</v>
      </c>
      <c r="K66" s="1">
        <v>0</v>
      </c>
      <c r="L66" s="1">
        <v>0</v>
      </c>
      <c r="M66" s="1">
        <v>0</v>
      </c>
      <c r="N66">
        <v>0</v>
      </c>
      <c r="O66" s="1"/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9">
        <v>0</v>
      </c>
      <c r="AF66" s="9">
        <v>0</v>
      </c>
      <c r="AG66" s="9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s="1"/>
      <c r="AS66" s="1"/>
      <c r="AT66" s="1">
        <f t="shared" si="14"/>
        <v>0</v>
      </c>
      <c r="AU66" s="1">
        <f t="shared" si="15"/>
        <v>0</v>
      </c>
      <c r="AV66" s="1">
        <f t="shared" si="16"/>
        <v>0</v>
      </c>
      <c r="AW66" s="1">
        <f t="shared" si="17"/>
        <v>0</v>
      </c>
      <c r="AX66" s="1">
        <f t="shared" si="18"/>
        <v>0</v>
      </c>
      <c r="AY66" s="1">
        <f t="shared" si="19"/>
        <v>0</v>
      </c>
      <c r="AZ66" s="1">
        <f t="shared" si="20"/>
        <v>0</v>
      </c>
      <c r="BA66" s="1" t="e">
        <f>+#REF!+#REF!+#REF!+#REF!</f>
        <v>#REF!</v>
      </c>
      <c r="BB66" s="1" t="e">
        <f>+#REF!+#REF!+#REF!+#REF!</f>
        <v>#REF!</v>
      </c>
      <c r="BC66" s="1" t="e">
        <f>+#REF!+#REF!+#REF!+#REF!+#REF!</f>
        <v>#REF!</v>
      </c>
      <c r="BD66" s="1" t="e">
        <f>+#REF!+#REF!+#REF!+#REF!</f>
        <v>#REF!</v>
      </c>
      <c r="BE66" s="1" t="e">
        <f>+#REF!+#REF!+#REF!+#REF!+#REF!</f>
        <v>#REF!</v>
      </c>
    </row>
    <row r="67" spans="1:57">
      <c r="A67" t="s">
        <v>11</v>
      </c>
      <c r="B67" t="s">
        <v>12</v>
      </c>
      <c r="C67" t="s">
        <v>13</v>
      </c>
      <c r="E67" t="s">
        <v>245</v>
      </c>
      <c r="F67" t="s">
        <v>246</v>
      </c>
      <c r="G67">
        <v>-1</v>
      </c>
      <c r="H67" t="s">
        <v>71</v>
      </c>
      <c r="I67" s="1">
        <v>2</v>
      </c>
      <c r="J67" s="1">
        <v>37</v>
      </c>
      <c r="K67" s="1">
        <v>-1</v>
      </c>
      <c r="L67" s="1">
        <v>0</v>
      </c>
      <c r="M67" s="1">
        <v>0</v>
      </c>
      <c r="N67" s="1">
        <v>0</v>
      </c>
      <c r="O67" s="1"/>
      <c r="P67" s="9">
        <v>-235582.21</v>
      </c>
      <c r="Q67" s="9">
        <v>-300266.90999999997</v>
      </c>
      <c r="R67" s="9">
        <v>-300266.90999999997</v>
      </c>
      <c r="S67" s="9">
        <v>-300266.90999999997</v>
      </c>
      <c r="T67" s="9">
        <v>-300266.90999999997</v>
      </c>
      <c r="U67" s="9">
        <v>-315844.05</v>
      </c>
      <c r="V67" s="9">
        <v>-315844.05</v>
      </c>
      <c r="W67" s="9">
        <v>-315844.05</v>
      </c>
      <c r="X67" s="9">
        <v>-315844.05</v>
      </c>
      <c r="Y67" s="9">
        <v>-248063.83</v>
      </c>
      <c r="Z67" s="9">
        <v>-248063.83</v>
      </c>
      <c r="AA67" s="9">
        <v>-248063.83</v>
      </c>
      <c r="AB67" s="9">
        <v>-248063.83</v>
      </c>
      <c r="AC67" s="9">
        <v>-248063.83</v>
      </c>
      <c r="AD67" s="9">
        <v>-341833.02</v>
      </c>
      <c r="AE67" s="9">
        <v>-341833.02</v>
      </c>
      <c r="AF67" s="9">
        <v>-341833.02</v>
      </c>
      <c r="AG67" s="9">
        <v>-341833.02</v>
      </c>
      <c r="AH67" s="9">
        <v>-325050.42</v>
      </c>
      <c r="AI67" s="9">
        <v>-325050.42</v>
      </c>
      <c r="AJ67" s="9">
        <v>-325050.42</v>
      </c>
      <c r="AK67" s="9">
        <v>-325050.42</v>
      </c>
      <c r="AL67" s="9">
        <v>-217789.37</v>
      </c>
      <c r="AM67" s="1">
        <v>-217789.37</v>
      </c>
      <c r="AN67" s="1">
        <v>-217789.37</v>
      </c>
      <c r="AO67" s="1">
        <v>-217789.37</v>
      </c>
      <c r="AP67" s="1">
        <v>-217789.37</v>
      </c>
      <c r="AQ67" s="1">
        <v>-217789.37</v>
      </c>
      <c r="AR67" s="1"/>
      <c r="AS67" s="1"/>
      <c r="AT67" s="1">
        <f t="shared" si="14"/>
        <v>-535849.12</v>
      </c>
      <c r="AU67" s="1">
        <f t="shared" si="15"/>
        <v>-1216644.7799999998</v>
      </c>
      <c r="AV67" s="1">
        <f t="shared" si="16"/>
        <v>-1195595.98</v>
      </c>
      <c r="AW67" s="1">
        <f t="shared" si="17"/>
        <v>-992255.32</v>
      </c>
      <c r="AX67" s="1">
        <f t="shared" si="18"/>
        <v>-1692382.5</v>
      </c>
      <c r="AY67" s="1">
        <f t="shared" si="19"/>
        <v>-1192940.6299999999</v>
      </c>
      <c r="AZ67" s="1">
        <f t="shared" si="20"/>
        <v>-1088946.8500000001</v>
      </c>
      <c r="BA67" s="1" t="e">
        <f>+#REF!+#REF!+#REF!+#REF!</f>
        <v>#REF!</v>
      </c>
      <c r="BB67" s="1" t="e">
        <f>+#REF!+#REF!+#REF!+#REF!</f>
        <v>#REF!</v>
      </c>
      <c r="BC67" s="1" t="e">
        <f>+#REF!+#REF!+#REF!+#REF!+#REF!</f>
        <v>#REF!</v>
      </c>
      <c r="BD67" s="1" t="e">
        <f>+#REF!+#REF!+#REF!+#REF!</f>
        <v>#REF!</v>
      </c>
      <c r="BE67" s="1" t="e">
        <f>+#REF!+#REF!+#REF!+#REF!+#REF!</f>
        <v>#REF!</v>
      </c>
    </row>
    <row r="68" spans="1:57">
      <c r="A68" t="s">
        <v>11</v>
      </c>
      <c r="B68" t="s">
        <v>12</v>
      </c>
      <c r="C68" t="s">
        <v>13</v>
      </c>
      <c r="E68" t="s">
        <v>247</v>
      </c>
      <c r="F68" t="s">
        <v>248</v>
      </c>
      <c r="G68">
        <v>-1</v>
      </c>
      <c r="H68" t="s">
        <v>71</v>
      </c>
      <c r="I68" s="1">
        <v>2</v>
      </c>
      <c r="J68" s="1">
        <v>38</v>
      </c>
      <c r="K68" s="1">
        <v>-1</v>
      </c>
      <c r="L68" s="1">
        <v>0</v>
      </c>
      <c r="M68" s="1">
        <v>0</v>
      </c>
      <c r="N68">
        <v>0</v>
      </c>
      <c r="O68" s="1"/>
      <c r="P68" s="9">
        <v>-1562889.94</v>
      </c>
      <c r="Q68" s="9">
        <v>-2241151.54</v>
      </c>
      <c r="R68" s="9">
        <v>-2241151.54</v>
      </c>
      <c r="S68" s="9">
        <v>-2241151.54</v>
      </c>
      <c r="T68" s="9">
        <v>-2241151.54</v>
      </c>
      <c r="U68" s="9">
        <v>-2047795.84</v>
      </c>
      <c r="V68" s="9">
        <v>-2047795.84</v>
      </c>
      <c r="W68" s="9">
        <v>-2047795.84</v>
      </c>
      <c r="X68" s="9">
        <v>-2047795.84</v>
      </c>
      <c r="Y68" s="9">
        <v>-1782518.82</v>
      </c>
      <c r="Z68" s="9">
        <v>-1782518.82</v>
      </c>
      <c r="AA68" s="9">
        <v>-1782518.82</v>
      </c>
      <c r="AB68" s="9">
        <v>-1782518.82</v>
      </c>
      <c r="AC68" s="9">
        <v>-1782518.82</v>
      </c>
      <c r="AD68" s="9">
        <v>-2269019.81</v>
      </c>
      <c r="AE68" s="9">
        <v>-2269019.81</v>
      </c>
      <c r="AF68" s="9">
        <v>-2269019.81</v>
      </c>
      <c r="AG68" s="9">
        <v>-2269019.81</v>
      </c>
      <c r="AH68" s="9">
        <v>-2109266.15</v>
      </c>
      <c r="AI68" s="9">
        <v>-2109266.15</v>
      </c>
      <c r="AJ68" s="9">
        <v>-2109266.15</v>
      </c>
      <c r="AK68" s="9">
        <v>-2109266.15</v>
      </c>
      <c r="AL68" s="9">
        <v>-1364998.74</v>
      </c>
      <c r="AM68" s="1">
        <v>-1364998.74</v>
      </c>
      <c r="AN68" s="1">
        <v>-1364998.74</v>
      </c>
      <c r="AO68" s="1">
        <v>-1364998.74</v>
      </c>
      <c r="AP68" s="1">
        <v>-1364998.74</v>
      </c>
      <c r="AQ68" s="1">
        <v>-1364998.74</v>
      </c>
      <c r="AR68" s="1"/>
      <c r="AS68" s="1"/>
      <c r="AT68" s="1">
        <f t="shared" si="14"/>
        <v>-3804041.48</v>
      </c>
      <c r="AU68" s="1">
        <f t="shared" si="15"/>
        <v>-8771250.4600000009</v>
      </c>
      <c r="AV68" s="1">
        <f t="shared" si="16"/>
        <v>-7925906.3399999999</v>
      </c>
      <c r="AW68" s="1">
        <f t="shared" si="17"/>
        <v>-7130075.2800000003</v>
      </c>
      <c r="AX68" s="1">
        <f t="shared" si="18"/>
        <v>-11185345.390000001</v>
      </c>
      <c r="AY68" s="1">
        <f t="shared" si="19"/>
        <v>-7692797.1899999995</v>
      </c>
      <c r="AZ68" s="1">
        <f t="shared" si="20"/>
        <v>-6824993.7000000002</v>
      </c>
      <c r="BA68" s="1" t="e">
        <f>+#REF!+#REF!+#REF!+#REF!</f>
        <v>#REF!</v>
      </c>
      <c r="BB68" s="1" t="e">
        <f>+#REF!+#REF!+#REF!+#REF!</f>
        <v>#REF!</v>
      </c>
      <c r="BC68" s="1" t="e">
        <f>+#REF!+#REF!+#REF!+#REF!+#REF!</f>
        <v>#REF!</v>
      </c>
      <c r="BD68" s="1" t="e">
        <f>+#REF!+#REF!+#REF!+#REF!</f>
        <v>#REF!</v>
      </c>
      <c r="BE68" s="1" t="e">
        <f>+#REF!+#REF!+#REF!+#REF!+#REF!</f>
        <v>#REF!</v>
      </c>
    </row>
    <row r="69" spans="1:57">
      <c r="A69" t="s">
        <v>11</v>
      </c>
      <c r="B69" t="s">
        <v>12</v>
      </c>
      <c r="C69" t="s">
        <v>13</v>
      </c>
      <c r="E69" t="s">
        <v>249</v>
      </c>
      <c r="F69" t="s">
        <v>250</v>
      </c>
      <c r="G69">
        <v>-1</v>
      </c>
      <c r="H69" t="s">
        <v>71</v>
      </c>
      <c r="I69" s="1">
        <v>2</v>
      </c>
      <c r="J69" s="1">
        <v>39</v>
      </c>
      <c r="K69" s="1">
        <v>0</v>
      </c>
      <c r="L69" s="1">
        <v>0</v>
      </c>
      <c r="M69" s="1">
        <v>0</v>
      </c>
      <c r="N69">
        <v>0</v>
      </c>
      <c r="O69" s="1"/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9">
        <v>0</v>
      </c>
      <c r="AF69" s="9">
        <v>0</v>
      </c>
      <c r="AG69" s="9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 s="1"/>
      <c r="AS69" s="1"/>
      <c r="AT69" s="1">
        <f t="shared" si="14"/>
        <v>0</v>
      </c>
      <c r="AU69" s="1">
        <f t="shared" si="15"/>
        <v>0</v>
      </c>
      <c r="AV69" s="1">
        <f t="shared" si="16"/>
        <v>0</v>
      </c>
      <c r="AW69" s="1">
        <f t="shared" si="17"/>
        <v>0</v>
      </c>
      <c r="AX69" s="1">
        <f t="shared" si="18"/>
        <v>0</v>
      </c>
      <c r="AY69" s="1">
        <f t="shared" si="19"/>
        <v>0</v>
      </c>
      <c r="AZ69" s="1">
        <f t="shared" si="20"/>
        <v>0</v>
      </c>
      <c r="BA69" s="1" t="e">
        <f>+#REF!+#REF!+#REF!+#REF!</f>
        <v>#REF!</v>
      </c>
      <c r="BB69" s="1" t="e">
        <f>+#REF!+#REF!+#REF!+#REF!</f>
        <v>#REF!</v>
      </c>
      <c r="BC69" s="1" t="e">
        <f>+#REF!+#REF!+#REF!+#REF!+#REF!</f>
        <v>#REF!</v>
      </c>
      <c r="BD69" s="1" t="e">
        <f>+#REF!+#REF!+#REF!+#REF!</f>
        <v>#REF!</v>
      </c>
      <c r="BE69" s="1" t="e">
        <f>+#REF!+#REF!+#REF!+#REF!+#REF!</f>
        <v>#REF!</v>
      </c>
    </row>
    <row r="70" spans="1:57">
      <c r="A70" t="s">
        <v>11</v>
      </c>
      <c r="B70" t="s">
        <v>12</v>
      </c>
      <c r="C70" t="s">
        <v>13</v>
      </c>
      <c r="E70" t="s">
        <v>251</v>
      </c>
      <c r="F70" t="s">
        <v>252</v>
      </c>
      <c r="G70">
        <v>-1</v>
      </c>
      <c r="H70" t="s">
        <v>71</v>
      </c>
      <c r="I70" s="1">
        <v>2</v>
      </c>
      <c r="J70" s="1">
        <v>40</v>
      </c>
      <c r="K70" s="1">
        <v>0</v>
      </c>
      <c r="L70" s="1">
        <v>0</v>
      </c>
      <c r="M70" s="1">
        <v>0</v>
      </c>
      <c r="N70" s="1">
        <v>0</v>
      </c>
      <c r="O70" s="1"/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9">
        <v>0</v>
      </c>
      <c r="AF70" s="9">
        <v>0</v>
      </c>
      <c r="AG70" s="9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1"/>
      <c r="AS70" s="1"/>
      <c r="AT70" s="1">
        <f t="shared" si="14"/>
        <v>0</v>
      </c>
      <c r="AU70" s="1">
        <f t="shared" si="15"/>
        <v>0</v>
      </c>
      <c r="AV70" s="1">
        <f t="shared" si="16"/>
        <v>0</v>
      </c>
      <c r="AW70" s="1">
        <f t="shared" si="17"/>
        <v>0</v>
      </c>
      <c r="AX70" s="1">
        <f t="shared" si="18"/>
        <v>0</v>
      </c>
      <c r="AY70" s="1">
        <f t="shared" si="19"/>
        <v>0</v>
      </c>
      <c r="AZ70" s="1">
        <f t="shared" si="20"/>
        <v>0</v>
      </c>
      <c r="BA70" s="1" t="e">
        <f>+#REF!+#REF!+#REF!+#REF!</f>
        <v>#REF!</v>
      </c>
      <c r="BB70" s="1" t="e">
        <f>+#REF!+#REF!+#REF!+#REF!</f>
        <v>#REF!</v>
      </c>
      <c r="BC70" s="1" t="e">
        <f>+#REF!+#REF!+#REF!+#REF!+#REF!</f>
        <v>#REF!</v>
      </c>
      <c r="BD70" s="1" t="e">
        <f>+#REF!+#REF!+#REF!+#REF!</f>
        <v>#REF!</v>
      </c>
      <c r="BE70" s="1" t="e">
        <f>+#REF!+#REF!+#REF!+#REF!+#REF!</f>
        <v>#REF!</v>
      </c>
    </row>
    <row r="71" spans="1:57">
      <c r="A71" t="s">
        <v>11</v>
      </c>
      <c r="B71" t="s">
        <v>12</v>
      </c>
      <c r="C71" t="s">
        <v>13</v>
      </c>
      <c r="E71" t="s">
        <v>253</v>
      </c>
      <c r="F71" t="s">
        <v>254</v>
      </c>
      <c r="G71">
        <v>-1</v>
      </c>
      <c r="H71" t="s">
        <v>71</v>
      </c>
      <c r="I71" s="1">
        <v>2</v>
      </c>
      <c r="J71" s="1">
        <v>41</v>
      </c>
      <c r="K71" s="1">
        <v>0</v>
      </c>
      <c r="L71" s="1">
        <v>0</v>
      </c>
      <c r="M71" s="1">
        <v>0</v>
      </c>
      <c r="N71">
        <v>0</v>
      </c>
      <c r="O71" s="1"/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9">
        <v>0</v>
      </c>
      <c r="AF71" s="9">
        <v>0</v>
      </c>
      <c r="AG71" s="9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s="1"/>
      <c r="AS71" s="1"/>
      <c r="AT71" s="1">
        <f t="shared" si="14"/>
        <v>0</v>
      </c>
      <c r="AU71" s="1">
        <f t="shared" si="15"/>
        <v>0</v>
      </c>
      <c r="AV71" s="1">
        <f t="shared" si="16"/>
        <v>0</v>
      </c>
      <c r="AW71" s="1">
        <f t="shared" si="17"/>
        <v>0</v>
      </c>
      <c r="AX71" s="1">
        <f t="shared" si="18"/>
        <v>0</v>
      </c>
      <c r="AY71" s="1">
        <f t="shared" si="19"/>
        <v>0</v>
      </c>
      <c r="AZ71" s="1">
        <f t="shared" si="20"/>
        <v>0</v>
      </c>
      <c r="BA71" s="1" t="e">
        <f>+#REF!+#REF!+#REF!+#REF!</f>
        <v>#REF!</v>
      </c>
      <c r="BB71" s="1" t="e">
        <f>+#REF!+#REF!+#REF!+#REF!</f>
        <v>#REF!</v>
      </c>
      <c r="BC71" s="1" t="e">
        <f>+#REF!+#REF!+#REF!+#REF!+#REF!</f>
        <v>#REF!</v>
      </c>
      <c r="BD71" s="1" t="e">
        <f>+#REF!+#REF!+#REF!+#REF!</f>
        <v>#REF!</v>
      </c>
      <c r="BE71" s="1" t="e">
        <f>+#REF!+#REF!+#REF!+#REF!+#REF!</f>
        <v>#REF!</v>
      </c>
    </row>
    <row r="72" spans="1:57">
      <c r="A72" t="s">
        <v>11</v>
      </c>
      <c r="B72" t="s">
        <v>12</v>
      </c>
      <c r="C72" t="s">
        <v>13</v>
      </c>
      <c r="E72" t="s">
        <v>255</v>
      </c>
      <c r="F72" t="s">
        <v>256</v>
      </c>
      <c r="G72">
        <v>-1</v>
      </c>
      <c r="H72" t="s">
        <v>71</v>
      </c>
      <c r="I72" s="1">
        <v>2</v>
      </c>
      <c r="J72" s="1">
        <v>42</v>
      </c>
      <c r="K72" s="1">
        <v>0</v>
      </c>
      <c r="L72" s="1">
        <v>0</v>
      </c>
      <c r="M72" s="1">
        <v>0</v>
      </c>
      <c r="N72">
        <v>0</v>
      </c>
      <c r="O72" s="1"/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9">
        <v>0</v>
      </c>
      <c r="AF72" s="9">
        <v>0</v>
      </c>
      <c r="AG72" s="9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s="1"/>
      <c r="AS72" s="1"/>
      <c r="AT72" s="1">
        <f t="shared" si="14"/>
        <v>0</v>
      </c>
      <c r="AU72" s="1">
        <f t="shared" si="15"/>
        <v>0</v>
      </c>
      <c r="AV72" s="1">
        <f t="shared" si="16"/>
        <v>0</v>
      </c>
      <c r="AW72" s="1">
        <f t="shared" si="17"/>
        <v>0</v>
      </c>
      <c r="AX72" s="1">
        <f t="shared" si="18"/>
        <v>0</v>
      </c>
      <c r="AY72" s="1">
        <f t="shared" si="19"/>
        <v>0</v>
      </c>
      <c r="AZ72" s="1">
        <f t="shared" si="20"/>
        <v>0</v>
      </c>
      <c r="BA72" s="1" t="e">
        <f>+#REF!+#REF!+#REF!+#REF!</f>
        <v>#REF!</v>
      </c>
      <c r="BB72" s="1" t="e">
        <f>+#REF!+#REF!+#REF!+#REF!</f>
        <v>#REF!</v>
      </c>
      <c r="BC72" s="1" t="e">
        <f>+#REF!+#REF!+#REF!+#REF!+#REF!</f>
        <v>#REF!</v>
      </c>
      <c r="BD72" s="1" t="e">
        <f>+#REF!+#REF!+#REF!+#REF!</f>
        <v>#REF!</v>
      </c>
      <c r="BE72" s="1" t="e">
        <f>+#REF!+#REF!+#REF!+#REF!+#REF!</f>
        <v>#REF!</v>
      </c>
    </row>
    <row r="73" spans="1:57">
      <c r="A73" t="s">
        <v>11</v>
      </c>
      <c r="B73" t="s">
        <v>12</v>
      </c>
      <c r="C73" t="s">
        <v>13</v>
      </c>
      <c r="E73" t="s">
        <v>257</v>
      </c>
      <c r="F73" t="s">
        <v>258</v>
      </c>
      <c r="G73">
        <v>-1</v>
      </c>
      <c r="H73" t="s">
        <v>71</v>
      </c>
      <c r="I73" s="1">
        <v>2</v>
      </c>
      <c r="J73" s="1">
        <v>43</v>
      </c>
      <c r="K73" s="1">
        <v>-1</v>
      </c>
      <c r="L73" s="1">
        <v>0</v>
      </c>
      <c r="M73" s="1">
        <v>0</v>
      </c>
      <c r="N73" s="1">
        <v>0</v>
      </c>
      <c r="O73" s="1"/>
      <c r="P73" s="9">
        <v>-535778.6</v>
      </c>
      <c r="Q73" s="9">
        <v>-661359.80000000005</v>
      </c>
      <c r="R73" s="9">
        <v>-661359.80000000005</v>
      </c>
      <c r="S73" s="9">
        <v>-661359.80000000005</v>
      </c>
      <c r="T73" s="9">
        <v>-661359.80000000005</v>
      </c>
      <c r="U73" s="9">
        <v>-671218.03</v>
      </c>
      <c r="V73" s="9">
        <v>-671218.03</v>
      </c>
      <c r="W73" s="9">
        <v>-671218.03</v>
      </c>
      <c r="X73" s="9">
        <v>-671218.03</v>
      </c>
      <c r="Y73" s="9">
        <v>-548694.98</v>
      </c>
      <c r="Z73" s="9">
        <v>-548694.98</v>
      </c>
      <c r="AA73" s="9">
        <v>-548694.98</v>
      </c>
      <c r="AB73" s="9">
        <v>-548694.98</v>
      </c>
      <c r="AC73" s="9">
        <v>-548694.98</v>
      </c>
      <c r="AD73" s="9">
        <v>-710990.51</v>
      </c>
      <c r="AE73" s="9">
        <v>-710990.51</v>
      </c>
      <c r="AF73" s="9">
        <v>-710990.51</v>
      </c>
      <c r="AG73" s="9">
        <v>-710990.51</v>
      </c>
      <c r="AH73" s="9">
        <v>-652797.47</v>
      </c>
      <c r="AI73" s="9">
        <v>-652797.47</v>
      </c>
      <c r="AJ73" s="9">
        <v>-652797.47</v>
      </c>
      <c r="AK73" s="9">
        <v>-652797.47</v>
      </c>
      <c r="AL73" s="9">
        <v>-436014.62</v>
      </c>
      <c r="AM73" s="1">
        <v>-436014.62</v>
      </c>
      <c r="AN73" s="1">
        <v>-436014.62</v>
      </c>
      <c r="AO73" s="1">
        <v>-436014.62</v>
      </c>
      <c r="AP73" s="1">
        <v>-436014.62</v>
      </c>
      <c r="AQ73" s="1">
        <v>-436014.62</v>
      </c>
      <c r="AR73" s="1"/>
      <c r="AS73" s="1"/>
      <c r="AT73" s="1">
        <f t="shared" si="14"/>
        <v>-1197138.3999999999</v>
      </c>
      <c r="AU73" s="1">
        <f t="shared" si="15"/>
        <v>-2655297.4300000002</v>
      </c>
      <c r="AV73" s="1">
        <f t="shared" si="16"/>
        <v>-2562349.0700000003</v>
      </c>
      <c r="AW73" s="1">
        <f t="shared" si="17"/>
        <v>-2194779.92</v>
      </c>
      <c r="AX73" s="1">
        <f t="shared" si="18"/>
        <v>-3496759.51</v>
      </c>
      <c r="AY73" s="1">
        <f t="shared" si="19"/>
        <v>-2394407.0300000003</v>
      </c>
      <c r="AZ73" s="1">
        <f t="shared" si="20"/>
        <v>-2180073.1</v>
      </c>
      <c r="BA73" s="1" t="e">
        <f>+#REF!+#REF!+#REF!+#REF!</f>
        <v>#REF!</v>
      </c>
      <c r="BB73" s="1" t="e">
        <f>+#REF!+#REF!+#REF!+#REF!</f>
        <v>#REF!</v>
      </c>
      <c r="BC73" s="1" t="e">
        <f>+#REF!+#REF!+#REF!+#REF!+#REF!</f>
        <v>#REF!</v>
      </c>
      <c r="BD73" s="1" t="e">
        <f>+#REF!+#REF!+#REF!+#REF!</f>
        <v>#REF!</v>
      </c>
      <c r="BE73" s="1" t="e">
        <f>+#REF!+#REF!+#REF!+#REF!+#REF!</f>
        <v>#REF!</v>
      </c>
    </row>
    <row r="74" spans="1:57">
      <c r="A74" t="s">
        <v>11</v>
      </c>
      <c r="B74" t="s">
        <v>12</v>
      </c>
      <c r="C74" t="s">
        <v>13</v>
      </c>
      <c r="E74" t="s">
        <v>259</v>
      </c>
      <c r="F74" t="s">
        <v>260</v>
      </c>
      <c r="G74">
        <v>-1</v>
      </c>
      <c r="H74" t="s">
        <v>71</v>
      </c>
      <c r="I74" s="1">
        <v>2</v>
      </c>
      <c r="J74" s="1">
        <v>44</v>
      </c>
      <c r="K74" s="1">
        <v>0</v>
      </c>
      <c r="L74" s="1">
        <v>0</v>
      </c>
      <c r="M74" s="1">
        <v>0</v>
      </c>
      <c r="N74" s="1">
        <v>0</v>
      </c>
      <c r="O74" s="1"/>
      <c r="P74" s="9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9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9">
        <v>0</v>
      </c>
      <c r="AF74" s="9">
        <v>0</v>
      </c>
      <c r="AG74" s="9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1"/>
      <c r="AS74" s="1"/>
      <c r="AT74" s="1">
        <f t="shared" si="14"/>
        <v>0</v>
      </c>
      <c r="AU74" s="1">
        <f t="shared" si="15"/>
        <v>0</v>
      </c>
      <c r="AV74" s="1">
        <f t="shared" si="16"/>
        <v>0</v>
      </c>
      <c r="AW74" s="1">
        <f t="shared" si="17"/>
        <v>0</v>
      </c>
      <c r="AX74" s="1">
        <f t="shared" si="18"/>
        <v>0</v>
      </c>
      <c r="AY74" s="1">
        <f t="shared" si="19"/>
        <v>0</v>
      </c>
      <c r="AZ74" s="1">
        <f t="shared" si="20"/>
        <v>0</v>
      </c>
      <c r="BA74" s="1" t="e">
        <f>+#REF!+#REF!+#REF!+#REF!</f>
        <v>#REF!</v>
      </c>
      <c r="BB74" s="1" t="e">
        <f>+#REF!+#REF!+#REF!+#REF!</f>
        <v>#REF!</v>
      </c>
      <c r="BC74" s="1" t="e">
        <f>+#REF!+#REF!+#REF!+#REF!+#REF!</f>
        <v>#REF!</v>
      </c>
      <c r="BD74" s="1" t="e">
        <f>+#REF!+#REF!+#REF!+#REF!</f>
        <v>#REF!</v>
      </c>
      <c r="BE74" s="1" t="e">
        <f>+#REF!+#REF!+#REF!+#REF!+#REF!</f>
        <v>#REF!</v>
      </c>
    </row>
    <row r="75" spans="1:57">
      <c r="A75" t="s">
        <v>11</v>
      </c>
      <c r="B75" t="s">
        <v>12</v>
      </c>
      <c r="C75" t="s">
        <v>13</v>
      </c>
      <c r="E75" t="s">
        <v>74</v>
      </c>
      <c r="F75" t="s">
        <v>360</v>
      </c>
      <c r="G75">
        <v>-1</v>
      </c>
      <c r="H75" t="s">
        <v>71</v>
      </c>
      <c r="I75">
        <v>2</v>
      </c>
      <c r="J75" s="1">
        <v>45</v>
      </c>
      <c r="K75" s="1">
        <v>-1</v>
      </c>
      <c r="L75" s="1">
        <v>0</v>
      </c>
      <c r="M75" s="1">
        <v>0</v>
      </c>
      <c r="N75" s="1">
        <v>0</v>
      </c>
      <c r="O75" s="1">
        <v>-213160.13</v>
      </c>
      <c r="P75" s="9">
        <v>-239973.45</v>
      </c>
      <c r="Q75" s="9">
        <v>-330339.07</v>
      </c>
      <c r="R75" s="9">
        <v>-330339.07</v>
      </c>
      <c r="S75" s="9">
        <v>-330339.07</v>
      </c>
      <c r="T75" s="9">
        <v>-330339.07</v>
      </c>
      <c r="U75" s="9">
        <v>-325064.77</v>
      </c>
      <c r="V75" s="9">
        <v>-325064.77</v>
      </c>
      <c r="W75" s="9">
        <v>-325064.77</v>
      </c>
      <c r="X75" s="9">
        <v>-325064.77</v>
      </c>
      <c r="Y75" s="9">
        <v>-255390.52</v>
      </c>
      <c r="Z75" s="9">
        <v>-255390.52</v>
      </c>
      <c r="AA75" s="9">
        <v>-255390.52</v>
      </c>
      <c r="AB75" s="9">
        <v>-255390.52</v>
      </c>
      <c r="AC75" s="9">
        <v>-255390.52</v>
      </c>
      <c r="AD75" s="9">
        <v>-343956.96</v>
      </c>
      <c r="AE75" s="9">
        <v>-343956.96</v>
      </c>
      <c r="AF75" s="9">
        <v>-343956.96</v>
      </c>
      <c r="AG75" s="9">
        <v>-343956.96</v>
      </c>
      <c r="AH75" s="9">
        <v>-364772.34</v>
      </c>
      <c r="AI75" s="9">
        <v>-364772.34</v>
      </c>
      <c r="AJ75" s="9">
        <v>-364772.34</v>
      </c>
      <c r="AK75" s="9">
        <v>-364772.34</v>
      </c>
      <c r="AL75" s="9">
        <v>-265525.31</v>
      </c>
      <c r="AM75" s="1">
        <v>-265525.31</v>
      </c>
      <c r="AN75" s="1">
        <v>-265525.31</v>
      </c>
      <c r="AO75" s="1">
        <v>-265525.31</v>
      </c>
      <c r="AP75" s="1">
        <v>-265525.31</v>
      </c>
      <c r="AQ75" s="1">
        <v>-265525.31</v>
      </c>
      <c r="AR75" s="1"/>
      <c r="AS75" s="1"/>
      <c r="AT75" s="1">
        <f t="shared" si="14"/>
        <v>-783472.65</v>
      </c>
      <c r="AU75" s="1">
        <f t="shared" si="15"/>
        <v>-1316081.98</v>
      </c>
      <c r="AV75" s="1">
        <f t="shared" si="16"/>
        <v>-1230584.83</v>
      </c>
      <c r="AW75" s="1">
        <f t="shared" si="17"/>
        <v>-1021562.08</v>
      </c>
      <c r="AX75" s="1">
        <f t="shared" si="18"/>
        <v>-1740600.1800000002</v>
      </c>
      <c r="AY75" s="1">
        <f t="shared" si="19"/>
        <v>-1359842.33</v>
      </c>
      <c r="AZ75" s="1">
        <f t="shared" si="20"/>
        <v>-1327626.55</v>
      </c>
      <c r="BA75" s="1" t="e">
        <f>+#REF!+#REF!+#REF!+#REF!</f>
        <v>#REF!</v>
      </c>
      <c r="BB75" s="1" t="e">
        <f>+#REF!+#REF!+#REF!+#REF!</f>
        <v>#REF!</v>
      </c>
      <c r="BC75" s="1" t="e">
        <f>+#REF!+#REF!+#REF!+#REF!+#REF!</f>
        <v>#REF!</v>
      </c>
      <c r="BD75" s="1" t="e">
        <f>+#REF!+#REF!+#REF!+#REF!</f>
        <v>#REF!</v>
      </c>
      <c r="BE75" s="1" t="e">
        <f>+#REF!+#REF!+#REF!+#REF!+#REF!</f>
        <v>#REF!</v>
      </c>
    </row>
    <row r="76" spans="1:57">
      <c r="A76" t="s">
        <v>11</v>
      </c>
      <c r="B76" t="s">
        <v>12</v>
      </c>
      <c r="C76" t="s">
        <v>13</v>
      </c>
      <c r="E76" t="s">
        <v>261</v>
      </c>
      <c r="F76" t="s">
        <v>261</v>
      </c>
      <c r="G76">
        <v>-1</v>
      </c>
      <c r="H76" t="s">
        <v>71</v>
      </c>
      <c r="I76">
        <v>2</v>
      </c>
      <c r="J76" s="1">
        <v>46</v>
      </c>
      <c r="K76" s="1">
        <v>0</v>
      </c>
      <c r="L76" s="1">
        <v>0</v>
      </c>
      <c r="M76" s="1">
        <v>0</v>
      </c>
      <c r="N76" s="1">
        <v>0</v>
      </c>
      <c r="O76" s="1"/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9">
        <v>0</v>
      </c>
      <c r="AF76" s="9">
        <v>0</v>
      </c>
      <c r="AG76" s="9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s="1"/>
      <c r="AS76" s="1"/>
      <c r="AT76" s="1">
        <f t="shared" si="14"/>
        <v>0</v>
      </c>
      <c r="AU76" s="1">
        <f t="shared" si="15"/>
        <v>0</v>
      </c>
      <c r="AV76" s="1">
        <f t="shared" si="16"/>
        <v>0</v>
      </c>
      <c r="AW76" s="1">
        <f t="shared" si="17"/>
        <v>0</v>
      </c>
      <c r="AX76" s="1">
        <f t="shared" si="18"/>
        <v>0</v>
      </c>
      <c r="AY76" s="1">
        <f t="shared" si="19"/>
        <v>0</v>
      </c>
      <c r="AZ76" s="1">
        <f t="shared" si="20"/>
        <v>0</v>
      </c>
      <c r="BA76" s="1" t="e">
        <f>+#REF!+#REF!+#REF!+#REF!</f>
        <v>#REF!</v>
      </c>
      <c r="BB76" s="1" t="e">
        <f>+#REF!+#REF!+#REF!+#REF!</f>
        <v>#REF!</v>
      </c>
      <c r="BC76" s="1" t="e">
        <f>+#REF!+#REF!+#REF!+#REF!+#REF!</f>
        <v>#REF!</v>
      </c>
      <c r="BD76" s="1" t="e">
        <f>+#REF!+#REF!+#REF!+#REF!</f>
        <v>#REF!</v>
      </c>
      <c r="BE76" s="1" t="e">
        <f>+#REF!+#REF!+#REF!+#REF!+#REF!</f>
        <v>#REF!</v>
      </c>
    </row>
    <row r="77" spans="1:57">
      <c r="A77" t="s">
        <v>11</v>
      </c>
      <c r="B77" t="s">
        <v>12</v>
      </c>
      <c r="C77" t="s">
        <v>13</v>
      </c>
      <c r="E77" t="s">
        <v>262</v>
      </c>
      <c r="F77" t="s">
        <v>263</v>
      </c>
      <c r="G77">
        <v>-1</v>
      </c>
      <c r="H77" t="s">
        <v>71</v>
      </c>
      <c r="I77">
        <v>2</v>
      </c>
      <c r="J77" s="1">
        <v>47</v>
      </c>
      <c r="K77" s="1">
        <v>0</v>
      </c>
      <c r="L77" s="1">
        <v>0</v>
      </c>
      <c r="M77" s="1">
        <v>0</v>
      </c>
      <c r="N77">
        <v>0</v>
      </c>
      <c r="O77" s="1"/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9">
        <v>0</v>
      </c>
      <c r="AF77" s="9">
        <v>0</v>
      </c>
      <c r="AG77" s="9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 s="1"/>
      <c r="AS77" s="1"/>
      <c r="AT77" s="1">
        <f t="shared" si="14"/>
        <v>0</v>
      </c>
      <c r="AU77" s="1">
        <f t="shared" si="15"/>
        <v>0</v>
      </c>
      <c r="AV77" s="1">
        <f t="shared" si="16"/>
        <v>0</v>
      </c>
      <c r="AW77" s="1">
        <f t="shared" si="17"/>
        <v>0</v>
      </c>
      <c r="AX77" s="1">
        <f t="shared" si="18"/>
        <v>0</v>
      </c>
      <c r="AY77" s="1">
        <f t="shared" si="19"/>
        <v>0</v>
      </c>
      <c r="AZ77" s="1">
        <f t="shared" si="20"/>
        <v>0</v>
      </c>
      <c r="BA77" s="1" t="e">
        <f>+#REF!+#REF!+#REF!+#REF!</f>
        <v>#REF!</v>
      </c>
      <c r="BB77" s="1" t="e">
        <f>+#REF!+#REF!+#REF!+#REF!</f>
        <v>#REF!</v>
      </c>
      <c r="BC77" s="1" t="e">
        <f>+#REF!+#REF!+#REF!+#REF!+#REF!</f>
        <v>#REF!</v>
      </c>
      <c r="BD77" s="1" t="e">
        <f>+#REF!+#REF!+#REF!+#REF!</f>
        <v>#REF!</v>
      </c>
      <c r="BE77" s="1" t="e">
        <f>+#REF!+#REF!+#REF!+#REF!+#REF!</f>
        <v>#REF!</v>
      </c>
    </row>
    <row r="78" spans="1:57">
      <c r="A78" t="s">
        <v>11</v>
      </c>
      <c r="B78" t="s">
        <v>12</v>
      </c>
      <c r="C78" t="s">
        <v>13</v>
      </c>
      <c r="E78" t="s">
        <v>264</v>
      </c>
      <c r="F78" t="s">
        <v>265</v>
      </c>
      <c r="G78">
        <v>-1</v>
      </c>
      <c r="H78" t="s">
        <v>71</v>
      </c>
      <c r="I78">
        <v>2</v>
      </c>
      <c r="J78" s="1">
        <v>48</v>
      </c>
      <c r="K78" s="1">
        <v>0</v>
      </c>
      <c r="L78" s="1">
        <v>0</v>
      </c>
      <c r="M78" s="1">
        <v>0</v>
      </c>
      <c r="N78">
        <v>0</v>
      </c>
      <c r="O78" s="1"/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9">
        <v>0</v>
      </c>
      <c r="AF78" s="9">
        <v>0</v>
      </c>
      <c r="AG78" s="9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s="1"/>
      <c r="AS78" s="1"/>
      <c r="AT78" s="1">
        <f t="shared" si="14"/>
        <v>0</v>
      </c>
      <c r="AU78" s="1">
        <f t="shared" si="15"/>
        <v>0</v>
      </c>
      <c r="AV78" s="1">
        <f t="shared" si="16"/>
        <v>0</v>
      </c>
      <c r="AW78" s="1">
        <f t="shared" si="17"/>
        <v>0</v>
      </c>
      <c r="AX78" s="1">
        <f t="shared" si="18"/>
        <v>0</v>
      </c>
      <c r="AY78" s="1">
        <f t="shared" si="19"/>
        <v>0</v>
      </c>
      <c r="AZ78" s="1">
        <f t="shared" si="20"/>
        <v>0</v>
      </c>
      <c r="BA78" s="1" t="e">
        <f>+#REF!+#REF!+#REF!+#REF!</f>
        <v>#REF!</v>
      </c>
      <c r="BB78" s="1" t="e">
        <f>+#REF!+#REF!+#REF!+#REF!</f>
        <v>#REF!</v>
      </c>
      <c r="BC78" s="1" t="e">
        <f>+#REF!+#REF!+#REF!+#REF!+#REF!</f>
        <v>#REF!</v>
      </c>
      <c r="BD78" s="1" t="e">
        <f>+#REF!+#REF!+#REF!+#REF!</f>
        <v>#REF!</v>
      </c>
      <c r="BE78" s="1" t="e">
        <f>+#REF!+#REF!+#REF!+#REF!+#REF!</f>
        <v>#REF!</v>
      </c>
    </row>
    <row r="79" spans="1:57">
      <c r="A79" t="s">
        <v>11</v>
      </c>
      <c r="B79" t="s">
        <v>12</v>
      </c>
      <c r="C79" t="s">
        <v>13</v>
      </c>
      <c r="E79" t="s">
        <v>266</v>
      </c>
      <c r="F79" t="s">
        <v>267</v>
      </c>
      <c r="G79">
        <v>-1</v>
      </c>
      <c r="H79" t="s">
        <v>71</v>
      </c>
      <c r="I79">
        <v>2</v>
      </c>
      <c r="J79" s="1">
        <v>49</v>
      </c>
      <c r="K79" s="1">
        <v>-1</v>
      </c>
      <c r="L79" s="1">
        <v>0</v>
      </c>
      <c r="M79" s="1">
        <v>0</v>
      </c>
      <c r="N79" s="1">
        <v>0</v>
      </c>
      <c r="O79" s="1"/>
      <c r="P79" s="9">
        <v>-52833.82</v>
      </c>
      <c r="Q79" s="9">
        <v>-71345.320000000007</v>
      </c>
      <c r="R79" s="9">
        <v>-71345.320000000007</v>
      </c>
      <c r="S79" s="9">
        <v>-71345.320000000007</v>
      </c>
      <c r="T79" s="9">
        <v>-71345.320000000007</v>
      </c>
      <c r="U79" s="9">
        <v>-77324.039999999994</v>
      </c>
      <c r="V79" s="9">
        <v>-77324.039999999994</v>
      </c>
      <c r="W79" s="9">
        <v>-77324.039999999994</v>
      </c>
      <c r="X79" s="9">
        <v>-77324.039999999994</v>
      </c>
      <c r="Y79" s="9">
        <v>-48875.19</v>
      </c>
      <c r="Z79" s="9">
        <v>-48875.19</v>
      </c>
      <c r="AA79" s="9">
        <v>-48875.19</v>
      </c>
      <c r="AB79" s="9">
        <v>-48875.19</v>
      </c>
      <c r="AC79" s="9">
        <v>-48875.19</v>
      </c>
      <c r="AD79" s="9">
        <v>-80955.11</v>
      </c>
      <c r="AE79" s="9">
        <v>-80955.11</v>
      </c>
      <c r="AF79" s="9">
        <v>-80955.11</v>
      </c>
      <c r="AG79" s="9">
        <v>-80955.11</v>
      </c>
      <c r="AH79" s="9">
        <v>-72685.5</v>
      </c>
      <c r="AI79" s="9">
        <v>-72685.5</v>
      </c>
      <c r="AJ79" s="9">
        <v>-72685.5</v>
      </c>
      <c r="AK79" s="9">
        <v>-72685.5</v>
      </c>
      <c r="AL79" s="9">
        <v>-37543.370000000003</v>
      </c>
      <c r="AM79" s="1">
        <v>-37543.370000000003</v>
      </c>
      <c r="AN79" s="1">
        <v>-37543.370000000003</v>
      </c>
      <c r="AO79" s="1">
        <v>-37543.370000000003</v>
      </c>
      <c r="AP79" s="1">
        <v>-37543.370000000003</v>
      </c>
      <c r="AQ79" s="1">
        <v>-37543.370000000003</v>
      </c>
      <c r="AR79" s="1"/>
      <c r="AS79" s="1"/>
      <c r="AT79" s="1">
        <f t="shared" si="14"/>
        <v>-124179.14000000001</v>
      </c>
      <c r="AU79" s="1">
        <f t="shared" si="15"/>
        <v>-291360</v>
      </c>
      <c r="AV79" s="1">
        <f t="shared" si="16"/>
        <v>-280847.31</v>
      </c>
      <c r="AW79" s="1">
        <f t="shared" si="17"/>
        <v>-195500.76</v>
      </c>
      <c r="AX79" s="1">
        <f t="shared" si="18"/>
        <v>-396505.94</v>
      </c>
      <c r="AY79" s="1">
        <f t="shared" si="19"/>
        <v>-255599.87</v>
      </c>
      <c r="AZ79" s="1">
        <f t="shared" si="20"/>
        <v>-187716.85</v>
      </c>
      <c r="BA79" s="1" t="e">
        <f>+#REF!+#REF!+#REF!+#REF!</f>
        <v>#REF!</v>
      </c>
      <c r="BB79" s="1" t="e">
        <f>+#REF!+#REF!+#REF!+#REF!</f>
        <v>#REF!</v>
      </c>
      <c r="BC79" s="1" t="e">
        <f>+#REF!+#REF!+#REF!+#REF!+#REF!</f>
        <v>#REF!</v>
      </c>
      <c r="BD79" s="1" t="e">
        <f>+#REF!+#REF!+#REF!+#REF!</f>
        <v>#REF!</v>
      </c>
      <c r="BE79" s="1" t="e">
        <f>+#REF!+#REF!+#REF!+#REF!+#REF!</f>
        <v>#REF!</v>
      </c>
    </row>
    <row r="80" spans="1:57">
      <c r="A80" t="s">
        <v>11</v>
      </c>
      <c r="B80" t="s">
        <v>12</v>
      </c>
      <c r="C80" t="s">
        <v>13</v>
      </c>
      <c r="E80" t="s">
        <v>268</v>
      </c>
      <c r="F80" t="s">
        <v>268</v>
      </c>
      <c r="G80">
        <v>-1</v>
      </c>
      <c r="H80" t="s">
        <v>71</v>
      </c>
      <c r="I80">
        <v>2</v>
      </c>
      <c r="J80" s="1">
        <v>50</v>
      </c>
      <c r="K80" s="1">
        <v>0</v>
      </c>
      <c r="L80" s="1">
        <v>0</v>
      </c>
      <c r="M80" s="1">
        <v>0</v>
      </c>
      <c r="N80" s="1">
        <v>0</v>
      </c>
      <c r="O80" s="1"/>
      <c r="P80" s="9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9">
        <v>0</v>
      </c>
      <c r="AF80" s="9">
        <v>0</v>
      </c>
      <c r="AG80" s="9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s="1"/>
      <c r="AS80" s="1"/>
      <c r="AT80" s="1">
        <f t="shared" si="14"/>
        <v>0</v>
      </c>
      <c r="AU80" s="1">
        <f t="shared" si="15"/>
        <v>0</v>
      </c>
      <c r="AV80" s="1">
        <f t="shared" si="16"/>
        <v>0</v>
      </c>
      <c r="AW80" s="1">
        <f t="shared" si="17"/>
        <v>0</v>
      </c>
      <c r="AX80" s="1">
        <f t="shared" si="18"/>
        <v>0</v>
      </c>
      <c r="AY80" s="1">
        <f t="shared" si="19"/>
        <v>0</v>
      </c>
      <c r="AZ80" s="1">
        <f t="shared" si="20"/>
        <v>0</v>
      </c>
      <c r="BA80" s="1" t="e">
        <f>+#REF!+#REF!+#REF!+#REF!</f>
        <v>#REF!</v>
      </c>
      <c r="BB80" s="1" t="e">
        <f>+#REF!+#REF!+#REF!+#REF!</f>
        <v>#REF!</v>
      </c>
      <c r="BC80" s="1" t="e">
        <f>+#REF!+#REF!+#REF!+#REF!+#REF!</f>
        <v>#REF!</v>
      </c>
      <c r="BD80" s="1" t="e">
        <f>+#REF!+#REF!+#REF!+#REF!</f>
        <v>#REF!</v>
      </c>
      <c r="BE80" s="1" t="e">
        <f>+#REF!+#REF!+#REF!+#REF!+#REF!</f>
        <v>#REF!</v>
      </c>
    </row>
    <row r="81" spans="1:57">
      <c r="A81" t="s">
        <v>11</v>
      </c>
      <c r="B81" t="s">
        <v>12</v>
      </c>
      <c r="C81" t="s">
        <v>13</v>
      </c>
      <c r="E81" t="s">
        <v>269</v>
      </c>
      <c r="F81" t="s">
        <v>270</v>
      </c>
      <c r="G81">
        <v>-1</v>
      </c>
      <c r="H81" t="s">
        <v>71</v>
      </c>
      <c r="I81">
        <v>2</v>
      </c>
      <c r="J81" s="1">
        <v>51</v>
      </c>
      <c r="K81" s="1">
        <v>0</v>
      </c>
      <c r="L81" s="1">
        <v>0</v>
      </c>
      <c r="M81" s="1">
        <v>0</v>
      </c>
      <c r="N81">
        <v>0</v>
      </c>
      <c r="O81" s="1"/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9">
        <v>0</v>
      </c>
      <c r="AF81" s="9">
        <v>0</v>
      </c>
      <c r="AG81" s="9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s="1"/>
      <c r="AS81" s="1"/>
      <c r="AT81" s="1">
        <f t="shared" si="14"/>
        <v>0</v>
      </c>
      <c r="AU81" s="1">
        <f t="shared" si="15"/>
        <v>0</v>
      </c>
      <c r="AV81" s="1">
        <f t="shared" si="16"/>
        <v>0</v>
      </c>
      <c r="AW81" s="1">
        <f t="shared" si="17"/>
        <v>0</v>
      </c>
      <c r="AX81" s="1">
        <f t="shared" si="18"/>
        <v>0</v>
      </c>
      <c r="AY81" s="1">
        <f t="shared" si="19"/>
        <v>0</v>
      </c>
      <c r="AZ81" s="1">
        <f t="shared" si="20"/>
        <v>0</v>
      </c>
      <c r="BA81" s="1" t="e">
        <f>+#REF!+#REF!+#REF!+#REF!</f>
        <v>#REF!</v>
      </c>
      <c r="BB81" s="1" t="e">
        <f>+#REF!+#REF!+#REF!+#REF!</f>
        <v>#REF!</v>
      </c>
      <c r="BC81" s="1" t="e">
        <f>+#REF!+#REF!+#REF!+#REF!+#REF!</f>
        <v>#REF!</v>
      </c>
      <c r="BD81" s="1" t="e">
        <f>+#REF!+#REF!+#REF!+#REF!</f>
        <v>#REF!</v>
      </c>
      <c r="BE81" s="1" t="e">
        <f>+#REF!+#REF!+#REF!+#REF!+#REF!</f>
        <v>#REF!</v>
      </c>
    </row>
    <row r="82" spans="1:57">
      <c r="A82" t="s">
        <v>11</v>
      </c>
      <c r="B82" t="s">
        <v>12</v>
      </c>
      <c r="C82" t="s">
        <v>13</v>
      </c>
      <c r="E82" t="s">
        <v>75</v>
      </c>
      <c r="F82" t="s">
        <v>76</v>
      </c>
      <c r="G82">
        <v>-1</v>
      </c>
      <c r="H82" t="s">
        <v>71</v>
      </c>
      <c r="I82">
        <v>2</v>
      </c>
      <c r="J82" s="1">
        <v>52</v>
      </c>
      <c r="K82" s="1">
        <v>-1</v>
      </c>
      <c r="L82" s="1">
        <v>0</v>
      </c>
      <c r="M82" s="1">
        <v>0</v>
      </c>
      <c r="N82" s="1">
        <v>0</v>
      </c>
      <c r="O82" s="1">
        <v>-4474085.5999999996</v>
      </c>
      <c r="P82" s="9">
        <v>-16919825.670000002</v>
      </c>
      <c r="Q82" s="9">
        <v>-6097902.3399999999</v>
      </c>
      <c r="R82" s="9">
        <v>-6000695.1200000001</v>
      </c>
      <c r="S82" s="9">
        <v>-27989769.52</v>
      </c>
      <c r="T82" s="9">
        <v>-6021736.0199999996</v>
      </c>
      <c r="U82" s="9">
        <v>-8670796.6199999992</v>
      </c>
      <c r="V82" s="9">
        <v>-16622592.869999999</v>
      </c>
      <c r="W82" s="9">
        <v>-5686129.2599999998</v>
      </c>
      <c r="X82" s="9">
        <v>-4295724.26</v>
      </c>
      <c r="Y82" s="9">
        <v>-3762836.53</v>
      </c>
      <c r="Z82" s="39">
        <v>-3707377.23</v>
      </c>
      <c r="AA82" s="9">
        <v>-11886362.369999999</v>
      </c>
      <c r="AB82" s="9">
        <v>-3250772.45</v>
      </c>
      <c r="AC82" s="9">
        <v>-3042435.67</v>
      </c>
      <c r="AD82" s="9">
        <v>-3422728.94</v>
      </c>
      <c r="AE82" s="9">
        <v>-10352192.390000001</v>
      </c>
      <c r="AF82" s="9">
        <v>-4713087.7300000004</v>
      </c>
      <c r="AG82" s="9">
        <v>-3522893.32</v>
      </c>
      <c r="AH82" s="9">
        <v>-3558564.01</v>
      </c>
      <c r="AI82" s="9">
        <v>-3570163.27</v>
      </c>
      <c r="AJ82" s="9">
        <v>-18606471.68</v>
      </c>
      <c r="AK82" s="9">
        <v>-3689949.78</v>
      </c>
      <c r="AL82" s="9">
        <v>-1927779.89</v>
      </c>
      <c r="AM82" s="1">
        <v>-1629179.61</v>
      </c>
      <c r="AN82" s="1">
        <v>-2731034.89</v>
      </c>
      <c r="AO82" s="1">
        <v>-1746013.84</v>
      </c>
      <c r="AP82" s="1">
        <v>-1690409.75</v>
      </c>
      <c r="AQ82" s="1">
        <v>-1340508.46</v>
      </c>
      <c r="AR82" s="1"/>
      <c r="AS82" s="1"/>
      <c r="AT82" s="1">
        <f t="shared" si="14"/>
        <v>-27491813.610000003</v>
      </c>
      <c r="AU82" s="1">
        <f t="shared" si="15"/>
        <v>-48682997.279999994</v>
      </c>
      <c r="AV82" s="1">
        <f t="shared" si="16"/>
        <v>-30367282.919999998</v>
      </c>
      <c r="AW82" s="1">
        <f t="shared" si="17"/>
        <v>-21886947.720000003</v>
      </c>
      <c r="AX82" s="1">
        <f t="shared" si="18"/>
        <v>-25569466.390000004</v>
      </c>
      <c r="AY82" s="1">
        <f t="shared" si="19"/>
        <v>-27794364.620000001</v>
      </c>
      <c r="AZ82" s="1">
        <f t="shared" si="20"/>
        <v>-9137146.5500000007</v>
      </c>
      <c r="BA82" s="1" t="e">
        <f>+#REF!+#REF!+#REF!+#REF!</f>
        <v>#REF!</v>
      </c>
      <c r="BB82" s="1" t="e">
        <f>+#REF!+#REF!+#REF!+#REF!</f>
        <v>#REF!</v>
      </c>
      <c r="BC82" s="1" t="e">
        <f>+#REF!+#REF!+#REF!+#REF!+#REF!</f>
        <v>#REF!</v>
      </c>
      <c r="BD82" s="1" t="e">
        <f>+#REF!+#REF!+#REF!+#REF!</f>
        <v>#REF!</v>
      </c>
      <c r="BE82" s="1" t="e">
        <f>+#REF!+#REF!+#REF!+#REF!+#REF!</f>
        <v>#REF!</v>
      </c>
    </row>
    <row r="83" spans="1:57">
      <c r="A83" t="s">
        <v>11</v>
      </c>
      <c r="B83" t="s">
        <v>12</v>
      </c>
      <c r="C83" t="s">
        <v>13</v>
      </c>
      <c r="E83" t="s">
        <v>271</v>
      </c>
      <c r="F83" t="s">
        <v>272</v>
      </c>
      <c r="G83">
        <v>-1</v>
      </c>
      <c r="H83" t="s">
        <v>71</v>
      </c>
      <c r="I83">
        <v>2</v>
      </c>
      <c r="J83" s="1">
        <v>53</v>
      </c>
      <c r="K83" s="1">
        <v>0</v>
      </c>
      <c r="L83" s="1">
        <v>0</v>
      </c>
      <c r="M83" s="1">
        <v>0</v>
      </c>
      <c r="N83">
        <v>0</v>
      </c>
      <c r="O83" s="1"/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9">
        <v>0</v>
      </c>
      <c r="AF83" s="9">
        <v>0</v>
      </c>
      <c r="AG83" s="9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s="1"/>
      <c r="AS83" s="1"/>
      <c r="AT83" s="1">
        <f t="shared" si="14"/>
        <v>0</v>
      </c>
      <c r="AU83" s="1">
        <f t="shared" si="15"/>
        <v>0</v>
      </c>
      <c r="AV83" s="1">
        <f t="shared" si="16"/>
        <v>0</v>
      </c>
      <c r="AW83" s="1">
        <f t="shared" si="17"/>
        <v>0</v>
      </c>
      <c r="AX83" s="1">
        <f t="shared" si="18"/>
        <v>0</v>
      </c>
      <c r="AY83" s="1">
        <f t="shared" si="19"/>
        <v>0</v>
      </c>
      <c r="AZ83" s="1">
        <f t="shared" si="20"/>
        <v>0</v>
      </c>
      <c r="BA83" s="1" t="e">
        <f>+#REF!+#REF!+#REF!+#REF!</f>
        <v>#REF!</v>
      </c>
      <c r="BB83" s="1" t="e">
        <f>+#REF!+#REF!+#REF!+#REF!</f>
        <v>#REF!</v>
      </c>
      <c r="BC83" s="1" t="e">
        <f>+#REF!+#REF!+#REF!+#REF!+#REF!</f>
        <v>#REF!</v>
      </c>
      <c r="BD83" s="1" t="e">
        <f>+#REF!+#REF!+#REF!+#REF!</f>
        <v>#REF!</v>
      </c>
      <c r="BE83" s="1" t="e">
        <f>+#REF!+#REF!+#REF!+#REF!+#REF!</f>
        <v>#REF!</v>
      </c>
    </row>
    <row r="84" spans="1:57">
      <c r="A84" t="s">
        <v>11</v>
      </c>
      <c r="B84" t="s">
        <v>12</v>
      </c>
      <c r="C84" t="s">
        <v>13</v>
      </c>
      <c r="E84" t="s">
        <v>273</v>
      </c>
      <c r="F84" t="s">
        <v>274</v>
      </c>
      <c r="G84">
        <v>-1</v>
      </c>
      <c r="H84" t="s">
        <v>71</v>
      </c>
      <c r="I84">
        <v>2</v>
      </c>
      <c r="J84" s="1">
        <v>54</v>
      </c>
      <c r="K84" s="1">
        <v>0</v>
      </c>
      <c r="L84" s="1">
        <v>0</v>
      </c>
      <c r="M84" s="1">
        <v>0</v>
      </c>
      <c r="N84">
        <v>0</v>
      </c>
      <c r="O84" s="1"/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9">
        <v>0</v>
      </c>
      <c r="AF84" s="9">
        <v>0</v>
      </c>
      <c r="AG84" s="9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s="1"/>
      <c r="AS84" s="1"/>
      <c r="AT84" s="1">
        <f t="shared" si="14"/>
        <v>0</v>
      </c>
      <c r="AU84" s="1">
        <f t="shared" si="15"/>
        <v>0</v>
      </c>
      <c r="AV84" s="1">
        <f t="shared" si="16"/>
        <v>0</v>
      </c>
      <c r="AW84" s="1">
        <f t="shared" si="17"/>
        <v>0</v>
      </c>
      <c r="AX84" s="1">
        <f t="shared" si="18"/>
        <v>0</v>
      </c>
      <c r="AY84" s="1">
        <f t="shared" si="19"/>
        <v>0</v>
      </c>
      <c r="AZ84" s="1">
        <f t="shared" si="20"/>
        <v>0</v>
      </c>
      <c r="BA84" s="1" t="e">
        <f>+#REF!+#REF!+#REF!+#REF!</f>
        <v>#REF!</v>
      </c>
      <c r="BB84" s="1" t="e">
        <f>+#REF!+#REF!+#REF!+#REF!</f>
        <v>#REF!</v>
      </c>
      <c r="BC84" s="1" t="e">
        <f>+#REF!+#REF!+#REF!+#REF!+#REF!</f>
        <v>#REF!</v>
      </c>
      <c r="BD84" s="1" t="e">
        <f>+#REF!+#REF!+#REF!+#REF!</f>
        <v>#REF!</v>
      </c>
      <c r="BE84" s="1" t="e">
        <f>+#REF!+#REF!+#REF!+#REF!+#REF!</f>
        <v>#REF!</v>
      </c>
    </row>
    <row r="85" spans="1:57">
      <c r="A85" t="s">
        <v>11</v>
      </c>
      <c r="B85" t="s">
        <v>12</v>
      </c>
      <c r="C85" t="s">
        <v>13</v>
      </c>
      <c r="E85" t="s">
        <v>275</v>
      </c>
      <c r="F85" t="s">
        <v>276</v>
      </c>
      <c r="G85">
        <v>-1</v>
      </c>
      <c r="H85" t="s">
        <v>71</v>
      </c>
      <c r="I85">
        <v>2</v>
      </c>
      <c r="J85" s="1">
        <v>55</v>
      </c>
      <c r="K85" s="1">
        <v>0</v>
      </c>
      <c r="L85" s="1">
        <v>0</v>
      </c>
      <c r="M85" s="1">
        <v>0</v>
      </c>
      <c r="N85">
        <v>0</v>
      </c>
      <c r="O85" s="1"/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9">
        <v>0</v>
      </c>
      <c r="AF85" s="9">
        <v>0</v>
      </c>
      <c r="AG85" s="9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s="1"/>
      <c r="AS85" s="1"/>
      <c r="AT85" s="1">
        <f t="shared" si="14"/>
        <v>0</v>
      </c>
      <c r="AU85" s="1">
        <f t="shared" si="15"/>
        <v>0</v>
      </c>
      <c r="AV85" s="1">
        <f t="shared" si="16"/>
        <v>0</v>
      </c>
      <c r="AW85" s="1">
        <f t="shared" si="17"/>
        <v>0</v>
      </c>
      <c r="AX85" s="1">
        <f t="shared" si="18"/>
        <v>0</v>
      </c>
      <c r="AY85" s="1">
        <f t="shared" si="19"/>
        <v>0</v>
      </c>
      <c r="AZ85" s="1">
        <f t="shared" si="20"/>
        <v>0</v>
      </c>
      <c r="BA85" s="1" t="e">
        <f>+#REF!+#REF!+#REF!+#REF!</f>
        <v>#REF!</v>
      </c>
      <c r="BB85" s="1" t="e">
        <f>+#REF!+#REF!+#REF!+#REF!</f>
        <v>#REF!</v>
      </c>
      <c r="BC85" s="1" t="e">
        <f>+#REF!+#REF!+#REF!+#REF!+#REF!</f>
        <v>#REF!</v>
      </c>
      <c r="BD85" s="1" t="e">
        <f>+#REF!+#REF!+#REF!+#REF!</f>
        <v>#REF!</v>
      </c>
      <c r="BE85" s="1" t="e">
        <f>+#REF!+#REF!+#REF!+#REF!+#REF!</f>
        <v>#REF!</v>
      </c>
    </row>
    <row r="86" spans="1:57">
      <c r="A86" t="s">
        <v>11</v>
      </c>
      <c r="B86" t="s">
        <v>12</v>
      </c>
      <c r="C86" t="s">
        <v>13</v>
      </c>
      <c r="E86" t="s">
        <v>277</v>
      </c>
      <c r="F86" t="s">
        <v>278</v>
      </c>
      <c r="G86">
        <v>-1</v>
      </c>
      <c r="H86" t="s">
        <v>71</v>
      </c>
      <c r="I86">
        <v>2</v>
      </c>
      <c r="J86" s="1">
        <v>56</v>
      </c>
      <c r="K86" s="1">
        <v>0</v>
      </c>
      <c r="L86" s="1">
        <v>0</v>
      </c>
      <c r="M86" s="1">
        <v>0</v>
      </c>
      <c r="N86">
        <v>0</v>
      </c>
      <c r="O86" s="1"/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9">
        <v>0</v>
      </c>
      <c r="AF86" s="9">
        <v>0</v>
      </c>
      <c r="AG86" s="9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s="1"/>
      <c r="AS86" s="1"/>
      <c r="AT86" s="1">
        <f t="shared" si="14"/>
        <v>0</v>
      </c>
      <c r="AU86" s="1">
        <f t="shared" si="15"/>
        <v>0</v>
      </c>
      <c r="AV86" s="1">
        <f t="shared" si="16"/>
        <v>0</v>
      </c>
      <c r="AW86" s="1">
        <f t="shared" si="17"/>
        <v>0</v>
      </c>
      <c r="AX86" s="1">
        <f t="shared" si="18"/>
        <v>0</v>
      </c>
      <c r="AY86" s="1">
        <f t="shared" si="19"/>
        <v>0</v>
      </c>
      <c r="AZ86" s="1">
        <f t="shared" si="20"/>
        <v>0</v>
      </c>
      <c r="BA86" s="1" t="e">
        <f>+#REF!+#REF!+#REF!+#REF!</f>
        <v>#REF!</v>
      </c>
      <c r="BB86" s="1" t="e">
        <f>+#REF!+#REF!+#REF!+#REF!</f>
        <v>#REF!</v>
      </c>
      <c r="BC86" s="1" t="e">
        <f>+#REF!+#REF!+#REF!+#REF!+#REF!</f>
        <v>#REF!</v>
      </c>
      <c r="BD86" s="1" t="e">
        <f>+#REF!+#REF!+#REF!+#REF!</f>
        <v>#REF!</v>
      </c>
      <c r="BE86" s="1" t="e">
        <f>+#REF!+#REF!+#REF!+#REF!+#REF!</f>
        <v>#REF!</v>
      </c>
    </row>
    <row r="87" spans="1:57">
      <c r="A87" t="s">
        <v>11</v>
      </c>
      <c r="B87" t="s">
        <v>12</v>
      </c>
      <c r="C87" t="s">
        <v>13</v>
      </c>
      <c r="E87" t="s">
        <v>77</v>
      </c>
      <c r="F87" t="s">
        <v>78</v>
      </c>
      <c r="G87">
        <v>-1</v>
      </c>
      <c r="H87" t="s">
        <v>71</v>
      </c>
      <c r="I87">
        <v>2</v>
      </c>
      <c r="J87" s="1">
        <v>57</v>
      </c>
      <c r="K87" s="1">
        <v>-1</v>
      </c>
      <c r="L87" s="1">
        <v>0</v>
      </c>
      <c r="M87" s="1">
        <v>0</v>
      </c>
      <c r="N87" s="1">
        <v>0</v>
      </c>
      <c r="O87" s="1"/>
      <c r="P87" s="9">
        <v>-36709.42</v>
      </c>
      <c r="Q87" s="9">
        <v>-48713.34</v>
      </c>
      <c r="R87" s="9">
        <v>-48713.34</v>
      </c>
      <c r="S87" s="9">
        <v>-48713.34</v>
      </c>
      <c r="T87" s="9">
        <v>-48713.34</v>
      </c>
      <c r="U87" s="9">
        <v>-50765.47</v>
      </c>
      <c r="V87" s="9">
        <v>-50765.47</v>
      </c>
      <c r="W87" s="9">
        <v>-50765.47</v>
      </c>
      <c r="X87" s="9">
        <v>-50765.47</v>
      </c>
      <c r="Y87" s="9">
        <v>-38338.400000000001</v>
      </c>
      <c r="Z87" s="9">
        <v>-38338.400000000001</v>
      </c>
      <c r="AA87" s="9">
        <v>-38338.400000000001</v>
      </c>
      <c r="AB87" s="9">
        <v>-38338.400000000001</v>
      </c>
      <c r="AC87" s="9">
        <v>-38338.400000000001</v>
      </c>
      <c r="AD87" s="9">
        <v>-48759.94</v>
      </c>
      <c r="AE87" s="9">
        <v>-48759.94</v>
      </c>
      <c r="AF87" s="9">
        <v>-48759.94</v>
      </c>
      <c r="AG87" s="9">
        <v>-48759.94</v>
      </c>
      <c r="AH87" s="9">
        <v>-47370.27</v>
      </c>
      <c r="AI87" s="9">
        <v>-47370.27</v>
      </c>
      <c r="AJ87" s="9">
        <v>-47370.27</v>
      </c>
      <c r="AK87" s="9">
        <v>-47370.27</v>
      </c>
      <c r="AL87" s="9">
        <v>-33105.699999999997</v>
      </c>
      <c r="AM87" s="1">
        <v>-33105.699999999997</v>
      </c>
      <c r="AN87" s="1">
        <v>-33105.699999999997</v>
      </c>
      <c r="AO87" s="1">
        <v>-33105.699999999997</v>
      </c>
      <c r="AP87" s="1">
        <v>-33105.699999999997</v>
      </c>
      <c r="AQ87" s="1">
        <v>-33105.699999999997</v>
      </c>
      <c r="AR87" s="1"/>
      <c r="AS87" s="1"/>
      <c r="AT87" s="1">
        <f t="shared" si="14"/>
        <v>-85422.76</v>
      </c>
      <c r="AU87" s="1">
        <f t="shared" si="15"/>
        <v>-196905.49</v>
      </c>
      <c r="AV87" s="1">
        <f t="shared" si="16"/>
        <v>-190634.81</v>
      </c>
      <c r="AW87" s="1">
        <f t="shared" si="17"/>
        <v>-153353.60000000001</v>
      </c>
      <c r="AX87" s="1">
        <f t="shared" si="18"/>
        <v>-242410.03</v>
      </c>
      <c r="AY87" s="1">
        <f t="shared" si="19"/>
        <v>-175216.50999999998</v>
      </c>
      <c r="AZ87" s="1">
        <f t="shared" si="20"/>
        <v>-165528.5</v>
      </c>
      <c r="BA87" s="1" t="e">
        <f>+#REF!+#REF!+#REF!+#REF!</f>
        <v>#REF!</v>
      </c>
      <c r="BB87" s="1" t="e">
        <f>+#REF!+#REF!+#REF!+#REF!</f>
        <v>#REF!</v>
      </c>
      <c r="BC87" s="1" t="e">
        <f>+#REF!+#REF!+#REF!+#REF!+#REF!</f>
        <v>#REF!</v>
      </c>
      <c r="BD87" s="1" t="e">
        <f>+#REF!+#REF!+#REF!+#REF!</f>
        <v>#REF!</v>
      </c>
      <c r="BE87" s="1" t="e">
        <f>+#REF!+#REF!+#REF!+#REF!+#REF!</f>
        <v>#REF!</v>
      </c>
    </row>
    <row r="88" spans="1:57">
      <c r="A88" t="s">
        <v>11</v>
      </c>
      <c r="B88" t="s">
        <v>12</v>
      </c>
      <c r="C88" t="s">
        <v>13</v>
      </c>
      <c r="E88" t="s">
        <v>279</v>
      </c>
      <c r="F88" t="s">
        <v>280</v>
      </c>
      <c r="G88">
        <v>-1</v>
      </c>
      <c r="H88" t="s">
        <v>71</v>
      </c>
      <c r="I88">
        <v>2</v>
      </c>
      <c r="J88" s="1">
        <v>58</v>
      </c>
      <c r="K88" s="1">
        <v>-1</v>
      </c>
      <c r="L88" s="1">
        <v>0</v>
      </c>
      <c r="M88" s="1">
        <v>0</v>
      </c>
      <c r="N88" s="1">
        <v>0</v>
      </c>
      <c r="O88" s="1"/>
      <c r="P88" s="9">
        <v>-461741.34</v>
      </c>
      <c r="Q88" s="9">
        <v>0</v>
      </c>
      <c r="R88" s="9">
        <v>0</v>
      </c>
      <c r="S88" s="9">
        <v>0</v>
      </c>
      <c r="T88" s="9">
        <v>0</v>
      </c>
      <c r="U88" s="9">
        <v>-437725.34</v>
      </c>
      <c r="V88" s="9">
        <v>0</v>
      </c>
      <c r="W88" s="9">
        <v>0</v>
      </c>
      <c r="X88" s="9">
        <v>0</v>
      </c>
      <c r="Y88" s="9">
        <v>-453933.34</v>
      </c>
      <c r="Z88" s="9">
        <v>0</v>
      </c>
      <c r="AA88" s="9">
        <v>0</v>
      </c>
      <c r="AB88" s="9">
        <v>0</v>
      </c>
      <c r="AC88" s="9">
        <v>0</v>
      </c>
      <c r="AD88" s="9">
        <v>-379829.34</v>
      </c>
      <c r="AE88" s="9">
        <v>0</v>
      </c>
      <c r="AF88" s="9">
        <v>0</v>
      </c>
      <c r="AG88" s="9">
        <v>0</v>
      </c>
      <c r="AH88" s="9">
        <v>-420843.34</v>
      </c>
      <c r="AI88" s="9">
        <v>0</v>
      </c>
      <c r="AJ88" s="9">
        <v>0</v>
      </c>
      <c r="AK88" s="9">
        <v>0</v>
      </c>
      <c r="AL88" s="9">
        <v>-388033.34</v>
      </c>
      <c r="AM88" s="1">
        <v>0</v>
      </c>
      <c r="AN88" s="1">
        <v>0</v>
      </c>
      <c r="AO88" s="1">
        <v>0</v>
      </c>
      <c r="AP88" s="1">
        <v>-347288.34</v>
      </c>
      <c r="AQ88" s="1">
        <v>0</v>
      </c>
      <c r="AR88" s="1"/>
      <c r="AS88" s="1"/>
      <c r="AT88" s="1">
        <f t="shared" si="14"/>
        <v>-461741.34</v>
      </c>
      <c r="AU88" s="1">
        <f t="shared" si="15"/>
        <v>-437725.34</v>
      </c>
      <c r="AV88" s="1">
        <f t="shared" si="16"/>
        <v>-453933.34</v>
      </c>
      <c r="AW88" s="1">
        <f t="shared" si="17"/>
        <v>0</v>
      </c>
      <c r="AX88" s="1">
        <f t="shared" si="18"/>
        <v>-800672.68</v>
      </c>
      <c r="AY88" s="1">
        <f t="shared" si="19"/>
        <v>-388033.34</v>
      </c>
      <c r="AZ88" s="1">
        <f t="shared" si="20"/>
        <v>-347288.34</v>
      </c>
      <c r="BA88" s="1" t="e">
        <f>+#REF!+#REF!+#REF!+#REF!</f>
        <v>#REF!</v>
      </c>
      <c r="BB88" s="1" t="e">
        <f>+#REF!+#REF!+#REF!+#REF!</f>
        <v>#REF!</v>
      </c>
      <c r="BC88" s="1" t="e">
        <f>+#REF!+#REF!+#REF!+#REF!+#REF!</f>
        <v>#REF!</v>
      </c>
      <c r="BD88" s="1" t="e">
        <f>+#REF!+#REF!+#REF!+#REF!</f>
        <v>#REF!</v>
      </c>
      <c r="BE88" s="1" t="e">
        <f>+#REF!+#REF!+#REF!+#REF!+#REF!</f>
        <v>#REF!</v>
      </c>
    </row>
    <row r="89" spans="1:57">
      <c r="A89" t="s">
        <v>11</v>
      </c>
      <c r="B89" t="s">
        <v>12</v>
      </c>
      <c r="C89" t="s">
        <v>13</v>
      </c>
      <c r="E89" t="s">
        <v>281</v>
      </c>
      <c r="F89" t="s">
        <v>282</v>
      </c>
      <c r="G89">
        <v>-1</v>
      </c>
      <c r="H89" t="s">
        <v>71</v>
      </c>
      <c r="I89">
        <v>2</v>
      </c>
      <c r="J89" s="1">
        <v>59</v>
      </c>
      <c r="K89" s="1">
        <v>-1</v>
      </c>
      <c r="L89" s="1">
        <v>0</v>
      </c>
      <c r="M89" s="1">
        <v>0</v>
      </c>
      <c r="N89">
        <v>0</v>
      </c>
      <c r="O89" s="1">
        <v>-4646281.3</v>
      </c>
      <c r="P89" s="9">
        <v>-690847.03</v>
      </c>
      <c r="Q89" s="9">
        <v>-822439.8</v>
      </c>
      <c r="R89" s="9">
        <v>-822439.8</v>
      </c>
      <c r="S89" s="9">
        <v>-822439.8</v>
      </c>
      <c r="T89" s="9">
        <v>-822439.8</v>
      </c>
      <c r="U89" s="9">
        <v>-795735.15</v>
      </c>
      <c r="V89" s="9">
        <v>-795735.15</v>
      </c>
      <c r="W89" s="9">
        <v>-795735.15</v>
      </c>
      <c r="X89" s="9">
        <v>-795735.15</v>
      </c>
      <c r="Y89" s="9">
        <v>-653451.91</v>
      </c>
      <c r="Z89" s="9">
        <v>-653451.91</v>
      </c>
      <c r="AA89" s="9">
        <v>-653451.91</v>
      </c>
      <c r="AB89" s="9">
        <v>-653451.91</v>
      </c>
      <c r="AC89" s="9">
        <v>-653451.91</v>
      </c>
      <c r="AD89" s="9">
        <v>-879480.13</v>
      </c>
      <c r="AE89" s="9">
        <v>-879480.13</v>
      </c>
      <c r="AF89" s="9">
        <v>-879480.13</v>
      </c>
      <c r="AG89" s="9">
        <v>-879480.13</v>
      </c>
      <c r="AH89" s="9">
        <v>-783447.69</v>
      </c>
      <c r="AI89" s="9">
        <v>-783447.69</v>
      </c>
      <c r="AJ89" s="9">
        <v>-783447.69</v>
      </c>
      <c r="AK89" s="9">
        <v>-783447.69</v>
      </c>
      <c r="AL89" s="9">
        <v>-581963.31999999995</v>
      </c>
      <c r="AM89" s="1">
        <v>-581963.31999999995</v>
      </c>
      <c r="AN89" s="1">
        <v>-581963.31999999995</v>
      </c>
      <c r="AO89" s="1">
        <v>-581963.31999999995</v>
      </c>
      <c r="AP89" s="1">
        <v>-581963.31999999995</v>
      </c>
      <c r="AQ89" s="1">
        <v>-581963.31999999995</v>
      </c>
      <c r="AR89" s="1"/>
      <c r="AS89" s="1"/>
      <c r="AT89" s="1">
        <f t="shared" si="14"/>
        <v>-6159568.1299999999</v>
      </c>
      <c r="AU89" s="1">
        <f t="shared" si="15"/>
        <v>-3263054.55</v>
      </c>
      <c r="AV89" s="1">
        <f t="shared" si="16"/>
        <v>-3040657.36</v>
      </c>
      <c r="AW89" s="1">
        <f t="shared" si="17"/>
        <v>-2613807.64</v>
      </c>
      <c r="AX89" s="1">
        <f t="shared" si="18"/>
        <v>-4301368.21</v>
      </c>
      <c r="AY89" s="1">
        <f t="shared" si="19"/>
        <v>-2932306.3899999997</v>
      </c>
      <c r="AZ89" s="1">
        <f t="shared" si="20"/>
        <v>-2909816.5999999996</v>
      </c>
      <c r="BA89" s="1" t="e">
        <f>+#REF!+#REF!+#REF!+#REF!</f>
        <v>#REF!</v>
      </c>
      <c r="BB89" s="1" t="e">
        <f>+#REF!+#REF!+#REF!+#REF!</f>
        <v>#REF!</v>
      </c>
      <c r="BC89" s="1" t="e">
        <f>+#REF!+#REF!+#REF!+#REF!+#REF!</f>
        <v>#REF!</v>
      </c>
      <c r="BD89" s="1" t="e">
        <f>+#REF!+#REF!+#REF!+#REF!</f>
        <v>#REF!</v>
      </c>
      <c r="BE89" s="1" t="e">
        <f>+#REF!+#REF!+#REF!+#REF!+#REF!</f>
        <v>#REF!</v>
      </c>
    </row>
    <row r="90" spans="1:57">
      <c r="A90" t="s">
        <v>11</v>
      </c>
      <c r="B90" t="s">
        <v>12</v>
      </c>
      <c r="C90" t="s">
        <v>13</v>
      </c>
      <c r="E90" t="s">
        <v>283</v>
      </c>
      <c r="F90" t="s">
        <v>284</v>
      </c>
      <c r="G90">
        <v>-1</v>
      </c>
      <c r="H90" t="s">
        <v>71</v>
      </c>
      <c r="I90" s="1">
        <v>2</v>
      </c>
      <c r="J90" s="1">
        <v>60</v>
      </c>
      <c r="K90" s="1">
        <v>-1</v>
      </c>
      <c r="L90" s="1">
        <v>0</v>
      </c>
      <c r="M90" s="1">
        <v>0</v>
      </c>
      <c r="N90" s="1">
        <v>0</v>
      </c>
      <c r="O90" s="1"/>
      <c r="P90" s="9">
        <v>-16262.05</v>
      </c>
      <c r="Q90" s="9">
        <v>-20286.41</v>
      </c>
      <c r="R90" s="9">
        <v>-20286.41</v>
      </c>
      <c r="S90" s="9">
        <v>-20286.41</v>
      </c>
      <c r="T90" s="9">
        <v>-20286.41</v>
      </c>
      <c r="U90" s="9">
        <v>-20286.41</v>
      </c>
      <c r="V90" s="9">
        <v>-20286.41</v>
      </c>
      <c r="W90" s="9">
        <v>-20286.41</v>
      </c>
      <c r="X90" s="9">
        <v>-20286.41</v>
      </c>
      <c r="Y90" s="9">
        <v>-16262.05</v>
      </c>
      <c r="Z90" s="9">
        <v>-16262.05</v>
      </c>
      <c r="AA90" s="9">
        <v>-16262.05</v>
      </c>
      <c r="AB90" s="9">
        <v>-16262.05</v>
      </c>
      <c r="AC90" s="9">
        <v>-16262.05</v>
      </c>
      <c r="AD90" s="9">
        <v>-19728.060000000001</v>
      </c>
      <c r="AE90" s="9">
        <v>-19728.060000000001</v>
      </c>
      <c r="AF90" s="9">
        <v>-19728.060000000001</v>
      </c>
      <c r="AG90" s="9">
        <v>-19728.060000000001</v>
      </c>
      <c r="AH90" s="9">
        <v>-20286.41</v>
      </c>
      <c r="AI90" s="9">
        <v>-20286.41</v>
      </c>
      <c r="AJ90" s="9">
        <v>-20286.41</v>
      </c>
      <c r="AK90" s="9">
        <v>-20286.41</v>
      </c>
      <c r="AL90" s="9">
        <v>-13204.76</v>
      </c>
      <c r="AM90" s="1">
        <v>-13204.76</v>
      </c>
      <c r="AN90" s="1">
        <v>-13204.76</v>
      </c>
      <c r="AO90" s="1">
        <v>-13204.76</v>
      </c>
      <c r="AP90" s="1">
        <v>-13204.76</v>
      </c>
      <c r="AQ90" s="1">
        <v>-13204.76</v>
      </c>
      <c r="AR90" s="1"/>
      <c r="AS90" s="1"/>
      <c r="AT90" s="1">
        <f t="shared" si="14"/>
        <v>-36548.46</v>
      </c>
      <c r="AU90" s="1">
        <f t="shared" si="15"/>
        <v>-81145.64</v>
      </c>
      <c r="AV90" s="1">
        <f t="shared" si="16"/>
        <v>-77121.279999999999</v>
      </c>
      <c r="AW90" s="1">
        <f t="shared" si="17"/>
        <v>-65048.2</v>
      </c>
      <c r="AX90" s="1">
        <f t="shared" si="18"/>
        <v>-99198.650000000009</v>
      </c>
      <c r="AY90" s="1">
        <f t="shared" si="19"/>
        <v>-74063.990000000005</v>
      </c>
      <c r="AZ90" s="1">
        <f t="shared" si="20"/>
        <v>-66023.8</v>
      </c>
      <c r="BA90" s="1" t="e">
        <f>+#REF!+#REF!+#REF!+#REF!</f>
        <v>#REF!</v>
      </c>
      <c r="BB90" s="1" t="e">
        <f>+#REF!+#REF!+#REF!+#REF!</f>
        <v>#REF!</v>
      </c>
      <c r="BC90" s="1" t="e">
        <f>+#REF!+#REF!+#REF!+#REF!+#REF!</f>
        <v>#REF!</v>
      </c>
      <c r="BD90" s="1" t="e">
        <f>+#REF!+#REF!+#REF!+#REF!</f>
        <v>#REF!</v>
      </c>
      <c r="BE90" s="1" t="e">
        <f>+#REF!+#REF!+#REF!+#REF!+#REF!</f>
        <v>#REF!</v>
      </c>
    </row>
    <row r="91" spans="1:57">
      <c r="A91" t="s">
        <v>11</v>
      </c>
      <c r="B91" t="s">
        <v>12</v>
      </c>
      <c r="C91" t="s">
        <v>13</v>
      </c>
      <c r="E91" t="s">
        <v>285</v>
      </c>
      <c r="F91" t="s">
        <v>285</v>
      </c>
      <c r="G91">
        <v>-1</v>
      </c>
      <c r="H91" t="s">
        <v>71</v>
      </c>
      <c r="I91" s="1">
        <v>2</v>
      </c>
      <c r="J91" s="1">
        <v>61</v>
      </c>
      <c r="K91" s="1">
        <v>0</v>
      </c>
      <c r="L91" s="1">
        <v>0</v>
      </c>
      <c r="M91" s="1">
        <v>0</v>
      </c>
      <c r="N91" s="1">
        <v>0</v>
      </c>
      <c r="O91" s="1"/>
      <c r="P91" s="9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9">
        <v>0</v>
      </c>
      <c r="AF91" s="9">
        <v>0</v>
      </c>
      <c r="AG91" s="9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s="1"/>
      <c r="AS91" s="1"/>
      <c r="AT91" s="1">
        <f t="shared" si="14"/>
        <v>0</v>
      </c>
      <c r="AU91" s="1">
        <f t="shared" si="15"/>
        <v>0</v>
      </c>
      <c r="AV91" s="1">
        <f t="shared" si="16"/>
        <v>0</v>
      </c>
      <c r="AW91" s="1">
        <f t="shared" si="17"/>
        <v>0</v>
      </c>
      <c r="AX91" s="1">
        <f t="shared" si="18"/>
        <v>0</v>
      </c>
      <c r="AY91" s="1">
        <f t="shared" si="19"/>
        <v>0</v>
      </c>
      <c r="AZ91" s="1">
        <f t="shared" si="20"/>
        <v>0</v>
      </c>
      <c r="BA91" s="1" t="e">
        <f>+#REF!+#REF!+#REF!+#REF!</f>
        <v>#REF!</v>
      </c>
      <c r="BB91" s="1" t="e">
        <f>+#REF!+#REF!+#REF!+#REF!</f>
        <v>#REF!</v>
      </c>
      <c r="BC91" s="1" t="e">
        <f>+#REF!+#REF!+#REF!+#REF!+#REF!</f>
        <v>#REF!</v>
      </c>
      <c r="BD91" s="1" t="e">
        <f>+#REF!+#REF!+#REF!+#REF!</f>
        <v>#REF!</v>
      </c>
      <c r="BE91" s="1" t="e">
        <f>+#REF!+#REF!+#REF!+#REF!+#REF!</f>
        <v>#REF!</v>
      </c>
    </row>
    <row r="92" spans="1:57">
      <c r="A92" t="s">
        <v>11</v>
      </c>
      <c r="B92" t="s">
        <v>12</v>
      </c>
      <c r="C92" t="s">
        <v>13</v>
      </c>
      <c r="E92" t="s">
        <v>286</v>
      </c>
      <c r="F92" t="s">
        <v>287</v>
      </c>
      <c r="G92">
        <v>-1</v>
      </c>
      <c r="H92" t="s">
        <v>71</v>
      </c>
      <c r="I92" s="1">
        <v>2</v>
      </c>
      <c r="J92" s="1">
        <v>62</v>
      </c>
      <c r="K92" s="1">
        <v>-1</v>
      </c>
      <c r="L92" s="1">
        <v>0</v>
      </c>
      <c r="M92" s="1">
        <v>0</v>
      </c>
      <c r="N92" s="1">
        <v>0</v>
      </c>
      <c r="O92" s="1">
        <v>-47237.48</v>
      </c>
      <c r="P92" s="9">
        <v>-1034215.04</v>
      </c>
      <c r="Q92" s="9">
        <v>-1381222.39</v>
      </c>
      <c r="R92" s="9">
        <v>-1381222.39</v>
      </c>
      <c r="S92" s="9">
        <v>-1381222.39</v>
      </c>
      <c r="T92" s="9">
        <v>-1381222.39</v>
      </c>
      <c r="U92" s="9">
        <v>-1350474.86</v>
      </c>
      <c r="V92" s="9">
        <v>-1350474.86</v>
      </c>
      <c r="W92" s="9">
        <v>-1350474.86</v>
      </c>
      <c r="X92" s="9">
        <v>-1350474.86</v>
      </c>
      <c r="Y92" s="9">
        <v>-1021205.96</v>
      </c>
      <c r="Z92" s="9">
        <v>-1021205.96</v>
      </c>
      <c r="AA92" s="9">
        <v>-1021205.96</v>
      </c>
      <c r="AB92" s="9">
        <v>-1021205.96</v>
      </c>
      <c r="AC92" s="9">
        <v>-1021205.96</v>
      </c>
      <c r="AD92" s="9">
        <v>-1328209.96</v>
      </c>
      <c r="AE92" s="9">
        <v>-1328209.96</v>
      </c>
      <c r="AF92" s="9">
        <v>-1328209.96</v>
      </c>
      <c r="AG92" s="9">
        <v>-1328209.96</v>
      </c>
      <c r="AH92" s="9">
        <v>-1291371.44</v>
      </c>
      <c r="AI92" s="9">
        <v>-1291371.44</v>
      </c>
      <c r="AJ92" s="9">
        <v>-1291371.44</v>
      </c>
      <c r="AK92" s="9">
        <v>-1291371.44</v>
      </c>
      <c r="AL92" s="9">
        <v>-906817</v>
      </c>
      <c r="AM92" s="1">
        <v>-906817</v>
      </c>
      <c r="AN92" s="1">
        <v>-906817</v>
      </c>
      <c r="AO92" s="1">
        <v>-906817</v>
      </c>
      <c r="AP92" s="1">
        <v>-906817</v>
      </c>
      <c r="AQ92" s="1">
        <v>-906817</v>
      </c>
      <c r="AR92" s="1"/>
      <c r="AS92" s="1"/>
      <c r="AT92" s="1">
        <f t="shared" si="14"/>
        <v>-2462674.91</v>
      </c>
      <c r="AU92" s="1">
        <f t="shared" si="15"/>
        <v>-5494142.0299999993</v>
      </c>
      <c r="AV92" s="1">
        <f t="shared" si="16"/>
        <v>-5072630.54</v>
      </c>
      <c r="AW92" s="1">
        <f t="shared" si="17"/>
        <v>-4084823.84</v>
      </c>
      <c r="AX92" s="1">
        <f t="shared" si="18"/>
        <v>-6604211.2800000003</v>
      </c>
      <c r="AY92" s="1">
        <f t="shared" si="19"/>
        <v>-4780931.32</v>
      </c>
      <c r="AZ92" s="1">
        <f t="shared" si="20"/>
        <v>-4534085</v>
      </c>
      <c r="BA92" s="1" t="e">
        <f>+#REF!+#REF!+#REF!+#REF!</f>
        <v>#REF!</v>
      </c>
      <c r="BB92" s="1" t="e">
        <f>+#REF!+#REF!+#REF!+#REF!</f>
        <v>#REF!</v>
      </c>
      <c r="BC92" s="1" t="e">
        <f>+#REF!+#REF!+#REF!+#REF!+#REF!</f>
        <v>#REF!</v>
      </c>
      <c r="BD92" s="1" t="e">
        <f>+#REF!+#REF!+#REF!+#REF!</f>
        <v>#REF!</v>
      </c>
      <c r="BE92" s="1" t="e">
        <f>+#REF!+#REF!+#REF!+#REF!+#REF!</f>
        <v>#REF!</v>
      </c>
    </row>
    <row r="93" spans="1:57">
      <c r="A93" t="s">
        <v>11</v>
      </c>
      <c r="B93" t="s">
        <v>12</v>
      </c>
      <c r="C93" t="s">
        <v>13</v>
      </c>
      <c r="E93" t="s">
        <v>67</v>
      </c>
      <c r="F93" t="s">
        <v>134</v>
      </c>
      <c r="G93">
        <v>-1</v>
      </c>
      <c r="H93" t="s">
        <v>71</v>
      </c>
      <c r="I93" s="1">
        <v>2</v>
      </c>
      <c r="J93" s="1">
        <v>63</v>
      </c>
      <c r="K93" s="1">
        <v>-1</v>
      </c>
      <c r="L93" s="1">
        <v>0</v>
      </c>
      <c r="M93" s="1">
        <v>0</v>
      </c>
      <c r="N93">
        <v>0</v>
      </c>
      <c r="O93" s="1">
        <v>-12268581.77</v>
      </c>
      <c r="P93" s="9">
        <v>-26176315</v>
      </c>
      <c r="Q93" s="9">
        <v>-12421739.34</v>
      </c>
      <c r="R93" s="9">
        <v>-15265342.890000001</v>
      </c>
      <c r="S93" s="9">
        <v>-39881361.780000001</v>
      </c>
      <c r="T93" s="9">
        <v>-12239188.24</v>
      </c>
      <c r="U93" s="9">
        <v>-19250789.489999998</v>
      </c>
      <c r="V93" s="9">
        <v>-24457140.100000001</v>
      </c>
      <c r="W93" s="9">
        <v>-17481557.370000001</v>
      </c>
      <c r="X93" s="9">
        <v>-12914404.720000001</v>
      </c>
      <c r="Y93" s="9">
        <v>-13252425.59</v>
      </c>
      <c r="Z93" s="9">
        <v>-8587414.6300000008</v>
      </c>
      <c r="AA93" s="9">
        <v>-22163388.109999999</v>
      </c>
      <c r="AB93" s="9">
        <v>-11581343.199999999</v>
      </c>
      <c r="AC93" s="9">
        <v>-7848933.7999999998</v>
      </c>
      <c r="AD93" s="9">
        <v>-14519331.57</v>
      </c>
      <c r="AE93" s="9">
        <v>-17086379.969999999</v>
      </c>
      <c r="AF93" s="9">
        <v>-18741785.359999999</v>
      </c>
      <c r="AG93" s="9">
        <v>-9801016.4800000004</v>
      </c>
      <c r="AH93" s="9">
        <v>-14480786.33</v>
      </c>
      <c r="AI93" s="9">
        <v>-10045643.49</v>
      </c>
      <c r="AJ93" s="9">
        <v>-30243167.539999999</v>
      </c>
      <c r="AK93" s="9">
        <v>-12322535.630000001</v>
      </c>
      <c r="AL93" s="9">
        <v>-10588345.74</v>
      </c>
      <c r="AM93" s="1">
        <v>-5776940.6500000004</v>
      </c>
      <c r="AN93" s="1">
        <v>-19369642.879999999</v>
      </c>
      <c r="AO93" s="1">
        <v>-9287368.8699999992</v>
      </c>
      <c r="AP93" s="1">
        <v>-6053435.1699999999</v>
      </c>
      <c r="AQ93" s="1">
        <v>-9487115.9100000001</v>
      </c>
    </row>
    <row r="94" spans="1:57">
      <c r="A94" t="s">
        <v>11</v>
      </c>
      <c r="B94" t="s">
        <v>12</v>
      </c>
      <c r="C94" t="s">
        <v>13</v>
      </c>
      <c r="E94" t="s">
        <v>135</v>
      </c>
      <c r="F94" t="s">
        <v>136</v>
      </c>
      <c r="G94">
        <v>-1</v>
      </c>
      <c r="H94" t="s">
        <v>137</v>
      </c>
      <c r="I94" s="1">
        <v>3</v>
      </c>
      <c r="J94" s="1">
        <v>1</v>
      </c>
      <c r="K94" s="1">
        <v>0</v>
      </c>
      <c r="L94" s="1">
        <v>0</v>
      </c>
      <c r="M94" s="1">
        <v>0</v>
      </c>
      <c r="N94">
        <v>0</v>
      </c>
      <c r="O94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9">
        <v>0</v>
      </c>
      <c r="AF94" s="9">
        <v>0</v>
      </c>
      <c r="AG94" s="9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57">
      <c r="A95" t="s">
        <v>11</v>
      </c>
      <c r="B95" t="s">
        <v>12</v>
      </c>
      <c r="C95" t="s">
        <v>13</v>
      </c>
      <c r="E95" t="s">
        <v>138</v>
      </c>
      <c r="F95" t="s">
        <v>139</v>
      </c>
      <c r="G95">
        <v>-1</v>
      </c>
      <c r="H95" t="s">
        <v>137</v>
      </c>
      <c r="I95" s="1">
        <v>3</v>
      </c>
      <c r="J95" s="1">
        <v>2</v>
      </c>
      <c r="K95" s="1">
        <v>0</v>
      </c>
      <c r="L95" s="1">
        <v>0</v>
      </c>
      <c r="M95" s="1">
        <v>0</v>
      </c>
      <c r="N95" s="1">
        <v>0</v>
      </c>
      <c r="O95">
        <v>0</v>
      </c>
      <c r="P95" s="9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57">
      <c r="A96" t="s">
        <v>11</v>
      </c>
      <c r="B96" t="s">
        <v>12</v>
      </c>
      <c r="C96" t="s">
        <v>13</v>
      </c>
      <c r="E96" t="s">
        <v>140</v>
      </c>
      <c r="F96" t="s">
        <v>141</v>
      </c>
      <c r="G96">
        <v>-1</v>
      </c>
      <c r="H96" t="s">
        <v>137</v>
      </c>
      <c r="I96" s="1">
        <v>3</v>
      </c>
      <c r="J96" s="1">
        <v>3</v>
      </c>
      <c r="K96" s="1">
        <v>0</v>
      </c>
      <c r="L96" s="1">
        <v>0</v>
      </c>
      <c r="M96" s="1">
        <v>0</v>
      </c>
      <c r="N96">
        <v>0</v>
      </c>
      <c r="O96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57">
      <c r="A97" t="s">
        <v>11</v>
      </c>
      <c r="B97" t="s">
        <v>12</v>
      </c>
      <c r="C97" t="s">
        <v>13</v>
      </c>
      <c r="E97" t="s">
        <v>142</v>
      </c>
      <c r="F97" t="s">
        <v>143</v>
      </c>
      <c r="G97">
        <v>-1</v>
      </c>
      <c r="H97" t="s">
        <v>137</v>
      </c>
      <c r="I97" s="1">
        <v>3</v>
      </c>
      <c r="J97" s="1">
        <v>4</v>
      </c>
      <c r="K97" s="1">
        <v>0</v>
      </c>
      <c r="L97" s="1">
        <v>0</v>
      </c>
      <c r="M97" s="1">
        <v>0</v>
      </c>
      <c r="N97" s="1">
        <v>0</v>
      </c>
      <c r="O97">
        <v>0</v>
      </c>
      <c r="P97" s="9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57">
      <c r="A98" t="s">
        <v>11</v>
      </c>
      <c r="B98" t="s">
        <v>12</v>
      </c>
      <c r="C98" t="s">
        <v>13</v>
      </c>
      <c r="E98" t="s">
        <v>144</v>
      </c>
      <c r="F98" t="s">
        <v>145</v>
      </c>
      <c r="G98">
        <v>-1</v>
      </c>
      <c r="H98" t="s">
        <v>137</v>
      </c>
      <c r="I98" s="1">
        <v>3</v>
      </c>
      <c r="J98" s="1">
        <v>5</v>
      </c>
      <c r="K98" s="1">
        <v>0</v>
      </c>
      <c r="L98" s="1">
        <v>0</v>
      </c>
      <c r="M98" s="1">
        <v>0</v>
      </c>
      <c r="N98">
        <v>0</v>
      </c>
      <c r="O98">
        <v>0</v>
      </c>
      <c r="P98" s="9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57">
      <c r="A99" t="s">
        <v>11</v>
      </c>
      <c r="B99" t="s">
        <v>12</v>
      </c>
      <c r="C99" t="s">
        <v>13</v>
      </c>
      <c r="E99" t="s">
        <v>67</v>
      </c>
      <c r="F99" t="s">
        <v>146</v>
      </c>
      <c r="G99">
        <v>-1</v>
      </c>
      <c r="H99" t="s">
        <v>137</v>
      </c>
      <c r="I99" s="1">
        <v>3</v>
      </c>
      <c r="J99" s="1">
        <v>6</v>
      </c>
      <c r="K99" s="1">
        <v>0</v>
      </c>
      <c r="L99" s="1">
        <v>0</v>
      </c>
      <c r="M99" s="1">
        <v>0</v>
      </c>
      <c r="N99">
        <v>0</v>
      </c>
      <c r="O99">
        <v>0</v>
      </c>
      <c r="P99" s="9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57">
      <c r="A100" t="s">
        <v>11</v>
      </c>
      <c r="B100" t="s">
        <v>12</v>
      </c>
      <c r="C100" t="s">
        <v>13</v>
      </c>
      <c r="E100" t="s">
        <v>148</v>
      </c>
      <c r="F100" t="s">
        <v>149</v>
      </c>
      <c r="G100">
        <v>-1</v>
      </c>
      <c r="H100" t="s">
        <v>147</v>
      </c>
      <c r="I100" s="1">
        <v>4</v>
      </c>
      <c r="J100" s="1">
        <v>1</v>
      </c>
      <c r="K100" s="1">
        <v>0</v>
      </c>
      <c r="L100" s="1">
        <v>0</v>
      </c>
      <c r="M100" s="1">
        <v>0</v>
      </c>
      <c r="N100">
        <v>0</v>
      </c>
      <c r="O100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 s="1"/>
      <c r="AS100" s="1"/>
      <c r="AT100" s="1">
        <f t="shared" ref="AT100:AT139" si="21">+O100+P100+Q100</f>
        <v>0</v>
      </c>
      <c r="AU100" s="1">
        <f t="shared" ref="AU100:AU139" si="22">+S100+T100+U100+R100</f>
        <v>0</v>
      </c>
      <c r="AV100" s="1">
        <f t="shared" ref="AV100:AV139" si="23">+W100+X100+Y100+V100</f>
        <v>0</v>
      </c>
      <c r="AW100" s="1">
        <f t="shared" ref="AW100:AW139" si="24">+AA100+AB100+AC100+Z100</f>
        <v>0</v>
      </c>
      <c r="AX100" s="1">
        <f t="shared" ref="AX100:AX139" si="25">+AE100+AF100+AG100+AH100+AD100</f>
        <v>0</v>
      </c>
      <c r="AY100" s="1">
        <f t="shared" ref="AY100:AY139" si="26">+AJ100+AK100+AL100+AI100</f>
        <v>0</v>
      </c>
      <c r="AZ100" s="1">
        <f t="shared" ref="AZ100:AZ139" si="27">+AN100+AO100+AP100+AQ100+AM100</f>
        <v>0</v>
      </c>
      <c r="BA100" s="1" t="e">
        <f>+#REF!+#REF!+#REF!+#REF!</f>
        <v>#REF!</v>
      </c>
      <c r="BB100" s="1" t="e">
        <f>+#REF!+#REF!+#REF!+#REF!</f>
        <v>#REF!</v>
      </c>
      <c r="BC100" s="1" t="e">
        <f>+#REF!+#REF!+#REF!+#REF!+#REF!</f>
        <v>#REF!</v>
      </c>
      <c r="BD100" s="1" t="e">
        <f>+#REF!+#REF!+#REF!+#REF!</f>
        <v>#REF!</v>
      </c>
      <c r="BE100" s="1" t="e">
        <f>+#REF!+#REF!+#REF!+#REF!+#REF!</f>
        <v>#REF!</v>
      </c>
    </row>
    <row r="101" spans="1:57">
      <c r="A101" t="s">
        <v>11</v>
      </c>
      <c r="B101" t="s">
        <v>12</v>
      </c>
      <c r="C101" t="s">
        <v>13</v>
      </c>
      <c r="E101" t="s">
        <v>150</v>
      </c>
      <c r="F101" t="s">
        <v>151</v>
      </c>
      <c r="G101">
        <v>-1</v>
      </c>
      <c r="H101" t="s">
        <v>147</v>
      </c>
      <c r="I101" s="1">
        <v>4</v>
      </c>
      <c r="J101" s="1">
        <v>2</v>
      </c>
      <c r="K101" s="1">
        <v>0</v>
      </c>
      <c r="L101" s="1">
        <v>0</v>
      </c>
      <c r="M101" s="1">
        <v>0</v>
      </c>
      <c r="N101">
        <v>0</v>
      </c>
      <c r="O101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s="1"/>
      <c r="AS101" s="1"/>
      <c r="AT101" s="1">
        <f t="shared" si="21"/>
        <v>0</v>
      </c>
      <c r="AU101" s="1">
        <f t="shared" si="22"/>
        <v>0</v>
      </c>
      <c r="AV101" s="1">
        <f t="shared" si="23"/>
        <v>0</v>
      </c>
      <c r="AW101" s="1">
        <f t="shared" si="24"/>
        <v>0</v>
      </c>
      <c r="AX101" s="1">
        <f t="shared" si="25"/>
        <v>0</v>
      </c>
      <c r="AY101" s="1">
        <f t="shared" si="26"/>
        <v>0</v>
      </c>
      <c r="AZ101" s="1">
        <f t="shared" si="27"/>
        <v>0</v>
      </c>
      <c r="BA101" s="1" t="e">
        <f>+#REF!+#REF!+#REF!+#REF!</f>
        <v>#REF!</v>
      </c>
      <c r="BB101" s="1" t="e">
        <f>+#REF!+#REF!+#REF!+#REF!</f>
        <v>#REF!</v>
      </c>
      <c r="BC101" s="1" t="e">
        <f>+#REF!+#REF!+#REF!+#REF!+#REF!</f>
        <v>#REF!</v>
      </c>
      <c r="BD101" s="1" t="e">
        <f>+#REF!+#REF!+#REF!+#REF!</f>
        <v>#REF!</v>
      </c>
      <c r="BE101" s="1" t="e">
        <f>+#REF!+#REF!+#REF!+#REF!+#REF!</f>
        <v>#REF!</v>
      </c>
    </row>
    <row r="102" spans="1:57">
      <c r="A102" t="s">
        <v>11</v>
      </c>
      <c r="B102" t="s">
        <v>12</v>
      </c>
      <c r="C102" t="s">
        <v>13</v>
      </c>
      <c r="E102" t="s">
        <v>152</v>
      </c>
      <c r="F102" t="s">
        <v>153</v>
      </c>
      <c r="G102">
        <v>-1</v>
      </c>
      <c r="H102" t="s">
        <v>147</v>
      </c>
      <c r="I102" s="1">
        <v>4</v>
      </c>
      <c r="J102" s="1">
        <v>3</v>
      </c>
      <c r="K102" s="1">
        <v>0</v>
      </c>
      <c r="L102" s="1">
        <v>0</v>
      </c>
      <c r="M102" s="1">
        <v>0</v>
      </c>
      <c r="N102" s="1">
        <v>0</v>
      </c>
      <c r="O102">
        <v>0</v>
      </c>
      <c r="P102" s="9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 s="1"/>
      <c r="AS102" s="1"/>
      <c r="AT102" s="1">
        <f t="shared" si="21"/>
        <v>0</v>
      </c>
      <c r="AU102" s="1">
        <f t="shared" si="22"/>
        <v>0</v>
      </c>
      <c r="AV102" s="1">
        <f t="shared" si="23"/>
        <v>0</v>
      </c>
      <c r="AW102" s="1">
        <f t="shared" si="24"/>
        <v>0</v>
      </c>
      <c r="AX102" s="1">
        <f t="shared" si="25"/>
        <v>0</v>
      </c>
      <c r="AY102" s="1">
        <f t="shared" si="26"/>
        <v>0</v>
      </c>
      <c r="AZ102" s="1">
        <f t="shared" si="27"/>
        <v>0</v>
      </c>
      <c r="BA102" s="1" t="e">
        <f>+#REF!+#REF!+#REF!+#REF!</f>
        <v>#REF!</v>
      </c>
      <c r="BB102" s="1" t="e">
        <f>+#REF!+#REF!+#REF!+#REF!</f>
        <v>#REF!</v>
      </c>
      <c r="BC102" s="1" t="e">
        <f>+#REF!+#REF!+#REF!+#REF!+#REF!</f>
        <v>#REF!</v>
      </c>
      <c r="BD102" s="1" t="e">
        <f>+#REF!+#REF!+#REF!+#REF!</f>
        <v>#REF!</v>
      </c>
      <c r="BE102" s="1" t="e">
        <f>+#REF!+#REF!+#REF!+#REF!+#REF!</f>
        <v>#REF!</v>
      </c>
    </row>
    <row r="103" spans="1:57">
      <c r="A103" t="s">
        <v>11</v>
      </c>
      <c r="B103" t="s">
        <v>12</v>
      </c>
      <c r="C103" t="s">
        <v>13</v>
      </c>
      <c r="E103" t="s">
        <v>154</v>
      </c>
      <c r="F103" t="s">
        <v>155</v>
      </c>
      <c r="G103">
        <v>-1</v>
      </c>
      <c r="H103" t="s">
        <v>147</v>
      </c>
      <c r="I103" s="1">
        <v>4</v>
      </c>
      <c r="J103" s="1">
        <v>4</v>
      </c>
      <c r="K103" s="1">
        <v>0</v>
      </c>
      <c r="L103" s="1">
        <v>0</v>
      </c>
      <c r="M103" s="1">
        <v>0</v>
      </c>
      <c r="N103">
        <v>0</v>
      </c>
      <c r="O103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 s="1"/>
      <c r="AS103" s="1"/>
      <c r="AT103" s="1">
        <f t="shared" si="21"/>
        <v>0</v>
      </c>
      <c r="AU103" s="1">
        <f t="shared" si="22"/>
        <v>0</v>
      </c>
      <c r="AV103" s="1">
        <f t="shared" si="23"/>
        <v>0</v>
      </c>
      <c r="AW103" s="1">
        <f t="shared" si="24"/>
        <v>0</v>
      </c>
      <c r="AX103" s="1">
        <f t="shared" si="25"/>
        <v>0</v>
      </c>
      <c r="AY103" s="1">
        <f t="shared" si="26"/>
        <v>0</v>
      </c>
      <c r="AZ103" s="1">
        <f t="shared" si="27"/>
        <v>0</v>
      </c>
      <c r="BA103" s="1" t="e">
        <f>+#REF!+#REF!+#REF!+#REF!</f>
        <v>#REF!</v>
      </c>
      <c r="BB103" s="1" t="e">
        <f>+#REF!+#REF!+#REF!+#REF!</f>
        <v>#REF!</v>
      </c>
      <c r="BC103" s="1" t="e">
        <f>+#REF!+#REF!+#REF!+#REF!+#REF!</f>
        <v>#REF!</v>
      </c>
      <c r="BD103" s="1" t="e">
        <f>+#REF!+#REF!+#REF!+#REF!</f>
        <v>#REF!</v>
      </c>
      <c r="BE103" s="1" t="e">
        <f>+#REF!+#REF!+#REF!+#REF!+#REF!</f>
        <v>#REF!</v>
      </c>
    </row>
    <row r="104" spans="1:57">
      <c r="A104" t="s">
        <v>11</v>
      </c>
      <c r="B104" t="s">
        <v>12</v>
      </c>
      <c r="C104" t="s">
        <v>13</v>
      </c>
      <c r="E104" t="s">
        <v>156</v>
      </c>
      <c r="F104" t="s">
        <v>157</v>
      </c>
      <c r="G104">
        <v>0</v>
      </c>
      <c r="H104" t="s">
        <v>147</v>
      </c>
      <c r="I104" s="1">
        <v>4</v>
      </c>
      <c r="J104" s="1">
        <v>5</v>
      </c>
      <c r="K104" s="1">
        <v>0</v>
      </c>
      <c r="L104" s="1">
        <v>0</v>
      </c>
      <c r="M104" s="1">
        <v>0</v>
      </c>
      <c r="N104">
        <v>0</v>
      </c>
      <c r="O104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 s="1"/>
      <c r="AS104" s="1"/>
      <c r="AT104" s="1">
        <f t="shared" si="21"/>
        <v>0</v>
      </c>
      <c r="AU104" s="1">
        <f t="shared" si="22"/>
        <v>0</v>
      </c>
      <c r="AV104" s="1">
        <f t="shared" si="23"/>
        <v>0</v>
      </c>
      <c r="AW104" s="1">
        <f t="shared" si="24"/>
        <v>0</v>
      </c>
      <c r="AX104" s="1">
        <f t="shared" si="25"/>
        <v>0</v>
      </c>
      <c r="AY104" s="1">
        <f t="shared" si="26"/>
        <v>0</v>
      </c>
      <c r="AZ104" s="1">
        <f t="shared" si="27"/>
        <v>0</v>
      </c>
      <c r="BA104" s="1" t="e">
        <f>+#REF!+#REF!+#REF!+#REF!</f>
        <v>#REF!</v>
      </c>
      <c r="BB104" s="1" t="e">
        <f>+#REF!+#REF!+#REF!+#REF!</f>
        <v>#REF!</v>
      </c>
      <c r="BC104" s="1" t="e">
        <f>+#REF!+#REF!+#REF!+#REF!+#REF!</f>
        <v>#REF!</v>
      </c>
      <c r="BD104" s="1" t="e">
        <f>+#REF!+#REF!+#REF!+#REF!</f>
        <v>#REF!</v>
      </c>
      <c r="BE104" s="1" t="e">
        <f>+#REF!+#REF!+#REF!+#REF!+#REF!</f>
        <v>#REF!</v>
      </c>
    </row>
    <row r="105" spans="1:57">
      <c r="A105" t="s">
        <v>11</v>
      </c>
      <c r="B105" t="s">
        <v>12</v>
      </c>
      <c r="C105" t="s">
        <v>13</v>
      </c>
      <c r="E105" t="s">
        <v>158</v>
      </c>
      <c r="F105" t="s">
        <v>159</v>
      </c>
      <c r="G105">
        <v>0</v>
      </c>
      <c r="H105" t="s">
        <v>147</v>
      </c>
      <c r="I105" s="1">
        <v>4</v>
      </c>
      <c r="J105" s="1">
        <v>6</v>
      </c>
      <c r="K105" s="1">
        <v>0</v>
      </c>
      <c r="L105" s="1">
        <v>0</v>
      </c>
      <c r="M105" s="1">
        <v>0</v>
      </c>
      <c r="N105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s="1"/>
      <c r="AS105" s="1"/>
      <c r="AT105" s="1">
        <f t="shared" si="21"/>
        <v>0</v>
      </c>
      <c r="AU105" s="1">
        <f t="shared" si="22"/>
        <v>0</v>
      </c>
      <c r="AV105" s="1">
        <f t="shared" si="23"/>
        <v>0</v>
      </c>
      <c r="AW105" s="1">
        <f t="shared" si="24"/>
        <v>0</v>
      </c>
      <c r="AX105" s="1">
        <f t="shared" si="25"/>
        <v>0</v>
      </c>
      <c r="AY105" s="1">
        <f t="shared" si="26"/>
        <v>0</v>
      </c>
      <c r="AZ105" s="1">
        <f t="shared" si="27"/>
        <v>0</v>
      </c>
      <c r="BA105" s="1" t="e">
        <f>+#REF!+#REF!+#REF!+#REF!</f>
        <v>#REF!</v>
      </c>
      <c r="BB105" s="1" t="e">
        <f>+#REF!+#REF!+#REF!+#REF!</f>
        <v>#REF!</v>
      </c>
      <c r="BC105" s="1" t="e">
        <f>+#REF!+#REF!+#REF!+#REF!+#REF!</f>
        <v>#REF!</v>
      </c>
      <c r="BD105" s="1" t="e">
        <f>+#REF!+#REF!+#REF!+#REF!</f>
        <v>#REF!</v>
      </c>
      <c r="BE105" s="1" t="e">
        <f>+#REF!+#REF!+#REF!+#REF!+#REF!</f>
        <v>#REF!</v>
      </c>
    </row>
    <row r="106" spans="1:57">
      <c r="A106" t="s">
        <v>11</v>
      </c>
      <c r="B106" t="s">
        <v>12</v>
      </c>
      <c r="C106" t="s">
        <v>13</v>
      </c>
      <c r="E106" t="s">
        <v>160</v>
      </c>
      <c r="F106" t="s">
        <v>161</v>
      </c>
      <c r="G106">
        <v>-1</v>
      </c>
      <c r="H106" t="s">
        <v>147</v>
      </c>
      <c r="I106" s="1">
        <v>4</v>
      </c>
      <c r="J106" s="1">
        <v>7</v>
      </c>
      <c r="K106" s="1">
        <v>0</v>
      </c>
      <c r="L106" s="1">
        <v>0</v>
      </c>
      <c r="M106" s="1">
        <v>0</v>
      </c>
      <c r="N106">
        <v>0</v>
      </c>
      <c r="O106" s="8">
        <v>0</v>
      </c>
      <c r="P106" s="9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 s="1"/>
      <c r="AS106" s="1"/>
      <c r="AT106" s="1">
        <f t="shared" si="21"/>
        <v>0</v>
      </c>
      <c r="AU106" s="1">
        <f t="shared" si="22"/>
        <v>0</v>
      </c>
      <c r="AV106" s="1">
        <f t="shared" si="23"/>
        <v>0</v>
      </c>
      <c r="AW106" s="1">
        <f t="shared" si="24"/>
        <v>0</v>
      </c>
      <c r="AX106" s="1">
        <f t="shared" si="25"/>
        <v>0</v>
      </c>
      <c r="AY106" s="1">
        <f t="shared" si="26"/>
        <v>0</v>
      </c>
      <c r="AZ106" s="1">
        <f t="shared" si="27"/>
        <v>0</v>
      </c>
      <c r="BA106" s="1" t="e">
        <f>+#REF!+#REF!+#REF!+#REF!</f>
        <v>#REF!</v>
      </c>
      <c r="BB106" s="1" t="e">
        <f>+#REF!+#REF!+#REF!+#REF!</f>
        <v>#REF!</v>
      </c>
      <c r="BC106" s="1" t="e">
        <f>+#REF!+#REF!+#REF!+#REF!+#REF!</f>
        <v>#REF!</v>
      </c>
      <c r="BD106" s="1" t="e">
        <f>+#REF!+#REF!+#REF!+#REF!</f>
        <v>#REF!</v>
      </c>
      <c r="BE106" s="1" t="e">
        <f>+#REF!+#REF!+#REF!+#REF!+#REF!</f>
        <v>#REF!</v>
      </c>
    </row>
    <row r="107" spans="1:57">
      <c r="A107" t="s">
        <v>11</v>
      </c>
      <c r="B107" t="s">
        <v>12</v>
      </c>
      <c r="C107" t="s">
        <v>13</v>
      </c>
      <c r="E107" t="s">
        <v>162</v>
      </c>
      <c r="F107" t="s">
        <v>163</v>
      </c>
      <c r="G107">
        <v>-1</v>
      </c>
      <c r="H107" t="s">
        <v>147</v>
      </c>
      <c r="I107" s="1">
        <v>4</v>
      </c>
      <c r="J107" s="1">
        <v>8</v>
      </c>
      <c r="K107" s="1">
        <v>-1</v>
      </c>
      <c r="L107" s="1">
        <v>0</v>
      </c>
      <c r="M107" s="1">
        <v>0</v>
      </c>
      <c r="N107">
        <v>0</v>
      </c>
      <c r="O107" s="8">
        <v>0</v>
      </c>
      <c r="P107" s="9">
        <v>-1336</v>
      </c>
      <c r="Q107" s="9">
        <v>-1670</v>
      </c>
      <c r="R107" s="9">
        <v>-1670</v>
      </c>
      <c r="S107" s="9">
        <v>-1670</v>
      </c>
      <c r="T107" s="9">
        <v>-1670</v>
      </c>
      <c r="U107" s="9">
        <v>-1670</v>
      </c>
      <c r="V107" s="9">
        <v>-1670</v>
      </c>
      <c r="W107" s="9">
        <v>-1670</v>
      </c>
      <c r="X107" s="9">
        <v>-1670</v>
      </c>
      <c r="Y107" s="9">
        <v>-1336</v>
      </c>
      <c r="Z107" s="9">
        <v>-1336</v>
      </c>
      <c r="AA107" s="9">
        <v>-1336</v>
      </c>
      <c r="AB107" s="9">
        <v>-1336</v>
      </c>
      <c r="AC107" s="9">
        <v>-1336</v>
      </c>
      <c r="AD107" s="9">
        <v>-1670</v>
      </c>
      <c r="AE107" s="9">
        <v>-1670</v>
      </c>
      <c r="AF107" s="9">
        <v>-1670</v>
      </c>
      <c r="AG107" s="9">
        <v>-1670</v>
      </c>
      <c r="AH107" s="9">
        <v>-1670</v>
      </c>
      <c r="AI107" s="9">
        <v>-1670</v>
      </c>
      <c r="AJ107" s="9">
        <v>-1670</v>
      </c>
      <c r="AK107" s="9">
        <v>-1670</v>
      </c>
      <c r="AL107" s="9">
        <v>-1113.33</v>
      </c>
      <c r="AM107" s="1">
        <v>-1113.33</v>
      </c>
      <c r="AN107" s="1">
        <v>-1113.33</v>
      </c>
      <c r="AO107" s="1">
        <v>-1113.33</v>
      </c>
      <c r="AP107" s="1">
        <v>-1113.33</v>
      </c>
      <c r="AQ107" s="1">
        <v>-1113.33</v>
      </c>
      <c r="AR107" s="1"/>
      <c r="AS107" s="1"/>
      <c r="AT107" s="1">
        <f t="shared" si="21"/>
        <v>-3006</v>
      </c>
      <c r="AU107" s="1">
        <f t="shared" si="22"/>
        <v>-6680</v>
      </c>
      <c r="AV107" s="1">
        <f t="shared" si="23"/>
        <v>-6346</v>
      </c>
      <c r="AW107" s="1">
        <f t="shared" si="24"/>
        <v>-5344</v>
      </c>
      <c r="AX107" s="1">
        <f t="shared" si="25"/>
        <v>-8350</v>
      </c>
      <c r="AY107" s="1">
        <f t="shared" si="26"/>
        <v>-6123.33</v>
      </c>
      <c r="AZ107" s="1">
        <f t="shared" si="27"/>
        <v>-5566.65</v>
      </c>
      <c r="BA107" s="1" t="e">
        <f>+#REF!+#REF!+#REF!+#REF!</f>
        <v>#REF!</v>
      </c>
      <c r="BB107" s="1" t="e">
        <f>+#REF!+#REF!+#REF!+#REF!</f>
        <v>#REF!</v>
      </c>
      <c r="BC107" s="1" t="e">
        <f>+#REF!+#REF!+#REF!+#REF!+#REF!</f>
        <v>#REF!</v>
      </c>
      <c r="BD107" s="1" t="e">
        <f>+#REF!+#REF!+#REF!+#REF!</f>
        <v>#REF!</v>
      </c>
      <c r="BE107" s="1" t="e">
        <f>+#REF!+#REF!+#REF!+#REF!+#REF!</f>
        <v>#REF!</v>
      </c>
    </row>
    <row r="108" spans="1:57">
      <c r="A108" t="s">
        <v>11</v>
      </c>
      <c r="B108" t="s">
        <v>12</v>
      </c>
      <c r="C108" t="s">
        <v>13</v>
      </c>
      <c r="E108" t="s">
        <v>288</v>
      </c>
      <c r="F108" t="s">
        <v>289</v>
      </c>
      <c r="G108">
        <v>-1</v>
      </c>
      <c r="H108" t="s">
        <v>147</v>
      </c>
      <c r="I108" s="1">
        <v>4</v>
      </c>
      <c r="J108" s="1">
        <v>9</v>
      </c>
      <c r="K108" s="1">
        <v>0</v>
      </c>
      <c r="L108" s="1">
        <v>0</v>
      </c>
      <c r="M108" s="1">
        <v>0</v>
      </c>
      <c r="N108" s="1">
        <v>0</v>
      </c>
      <c r="O108" s="8">
        <v>0</v>
      </c>
      <c r="P108" s="9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9">
        <v>0</v>
      </c>
      <c r="AF108" s="9">
        <v>0</v>
      </c>
      <c r="AG108" s="9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 s="1"/>
      <c r="AS108" s="1"/>
      <c r="AT108" s="1">
        <f t="shared" si="21"/>
        <v>0</v>
      </c>
      <c r="AU108" s="1">
        <f t="shared" si="22"/>
        <v>0</v>
      </c>
      <c r="AV108" s="1">
        <f t="shared" si="23"/>
        <v>0</v>
      </c>
      <c r="AW108" s="1">
        <f t="shared" si="24"/>
        <v>0</v>
      </c>
      <c r="AX108" s="1">
        <f t="shared" si="25"/>
        <v>0</v>
      </c>
      <c r="AY108" s="1">
        <f t="shared" si="26"/>
        <v>0</v>
      </c>
      <c r="AZ108" s="1">
        <f t="shared" si="27"/>
        <v>0</v>
      </c>
      <c r="BA108" s="1" t="e">
        <f>+#REF!+#REF!+#REF!+#REF!</f>
        <v>#REF!</v>
      </c>
      <c r="BB108" s="1" t="e">
        <f>+#REF!+#REF!+#REF!+#REF!</f>
        <v>#REF!</v>
      </c>
      <c r="BC108" s="1" t="e">
        <f>+#REF!+#REF!+#REF!+#REF!+#REF!</f>
        <v>#REF!</v>
      </c>
      <c r="BD108" s="1" t="e">
        <f>+#REF!+#REF!+#REF!+#REF!</f>
        <v>#REF!</v>
      </c>
      <c r="BE108" s="1" t="e">
        <f>+#REF!+#REF!+#REF!+#REF!+#REF!</f>
        <v>#REF!</v>
      </c>
    </row>
    <row r="109" spans="1:57">
      <c r="A109" t="s">
        <v>11</v>
      </c>
      <c r="B109" t="s">
        <v>12</v>
      </c>
      <c r="C109" t="s">
        <v>13</v>
      </c>
      <c r="E109" t="s">
        <v>290</v>
      </c>
      <c r="F109" t="s">
        <v>291</v>
      </c>
      <c r="G109">
        <v>-1</v>
      </c>
      <c r="H109" t="s">
        <v>147</v>
      </c>
      <c r="I109" s="1">
        <v>4</v>
      </c>
      <c r="J109" s="1">
        <v>10</v>
      </c>
      <c r="K109" s="1">
        <v>0</v>
      </c>
      <c r="L109" s="1">
        <v>0</v>
      </c>
      <c r="M109" s="1">
        <v>0</v>
      </c>
      <c r="N109" s="1">
        <v>0</v>
      </c>
      <c r="O109" s="8">
        <v>0</v>
      </c>
      <c r="P109" s="9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9">
        <v>0</v>
      </c>
      <c r="AF109" s="9">
        <v>0</v>
      </c>
      <c r="AG109" s="9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 s="1"/>
      <c r="AS109" s="1"/>
      <c r="AT109" s="1">
        <f t="shared" si="21"/>
        <v>0</v>
      </c>
      <c r="AU109" s="1">
        <f t="shared" si="22"/>
        <v>0</v>
      </c>
      <c r="AV109" s="1">
        <f t="shared" si="23"/>
        <v>0</v>
      </c>
      <c r="AW109" s="1">
        <f t="shared" si="24"/>
        <v>0</v>
      </c>
      <c r="AX109" s="1">
        <f t="shared" si="25"/>
        <v>0</v>
      </c>
      <c r="AY109" s="1">
        <f t="shared" si="26"/>
        <v>0</v>
      </c>
      <c r="AZ109" s="1">
        <f t="shared" si="27"/>
        <v>0</v>
      </c>
      <c r="BA109" s="1" t="e">
        <f>+#REF!+#REF!+#REF!+#REF!</f>
        <v>#REF!</v>
      </c>
      <c r="BB109" s="1" t="e">
        <f>+#REF!+#REF!+#REF!+#REF!</f>
        <v>#REF!</v>
      </c>
      <c r="BC109" s="1" t="e">
        <f>+#REF!+#REF!+#REF!+#REF!+#REF!</f>
        <v>#REF!</v>
      </c>
      <c r="BD109" s="1" t="e">
        <f>+#REF!+#REF!+#REF!+#REF!</f>
        <v>#REF!</v>
      </c>
      <c r="BE109" s="1" t="e">
        <f>+#REF!+#REF!+#REF!+#REF!+#REF!</f>
        <v>#REF!</v>
      </c>
    </row>
    <row r="110" spans="1:57">
      <c r="A110" t="s">
        <v>11</v>
      </c>
      <c r="B110" t="s">
        <v>12</v>
      </c>
      <c r="C110" t="s">
        <v>13</v>
      </c>
      <c r="E110" t="s">
        <v>166</v>
      </c>
      <c r="F110" t="s">
        <v>167</v>
      </c>
      <c r="G110">
        <v>-1</v>
      </c>
      <c r="H110" t="s">
        <v>147</v>
      </c>
      <c r="I110" s="1">
        <v>4</v>
      </c>
      <c r="J110" s="1">
        <v>11</v>
      </c>
      <c r="K110" s="1">
        <v>-1</v>
      </c>
      <c r="L110" s="1">
        <v>0</v>
      </c>
      <c r="M110" s="1">
        <v>0</v>
      </c>
      <c r="N110" s="1">
        <v>0</v>
      </c>
      <c r="O110" s="8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-700</v>
      </c>
      <c r="Z110" s="9">
        <v>-700</v>
      </c>
      <c r="AA110" s="9">
        <v>-700</v>
      </c>
      <c r="AB110" s="9">
        <v>-700</v>
      </c>
      <c r="AC110" s="9">
        <v>-700</v>
      </c>
      <c r="AD110" s="9">
        <v>0</v>
      </c>
      <c r="AE110" s="9">
        <v>0</v>
      </c>
      <c r="AF110" s="9">
        <v>0</v>
      </c>
      <c r="AG110" s="9">
        <v>0</v>
      </c>
      <c r="AH110" s="9">
        <v>-1093.75</v>
      </c>
      <c r="AI110" s="9">
        <v>-1093.75</v>
      </c>
      <c r="AJ110" s="9">
        <v>-1093.75</v>
      </c>
      <c r="AK110" s="9">
        <v>-1093.75</v>
      </c>
      <c r="AL110" s="9">
        <v>-145.83000000000001</v>
      </c>
      <c r="AM110" s="1">
        <v>-145.83000000000001</v>
      </c>
      <c r="AN110" s="1">
        <v>-145.83000000000001</v>
      </c>
      <c r="AO110" s="1">
        <v>-145.83000000000001</v>
      </c>
      <c r="AP110" s="1">
        <v>-145.83000000000001</v>
      </c>
      <c r="AQ110" s="1">
        <v>-145.83000000000001</v>
      </c>
      <c r="AR110" s="1"/>
      <c r="AS110" s="1"/>
      <c r="AT110" s="1">
        <f t="shared" si="21"/>
        <v>0</v>
      </c>
      <c r="AU110" s="1">
        <f t="shared" si="22"/>
        <v>0</v>
      </c>
      <c r="AV110" s="1">
        <f t="shared" si="23"/>
        <v>-700</v>
      </c>
      <c r="AW110" s="1">
        <f t="shared" si="24"/>
        <v>-2800</v>
      </c>
      <c r="AX110" s="1">
        <f t="shared" si="25"/>
        <v>-1093.75</v>
      </c>
      <c r="AY110" s="1">
        <f t="shared" si="26"/>
        <v>-3427.08</v>
      </c>
      <c r="AZ110" s="1">
        <f t="shared" si="27"/>
        <v>-729.15000000000009</v>
      </c>
      <c r="BA110" s="1" t="e">
        <f>+#REF!+#REF!+#REF!+#REF!</f>
        <v>#REF!</v>
      </c>
      <c r="BB110" s="1" t="e">
        <f>+#REF!+#REF!+#REF!+#REF!</f>
        <v>#REF!</v>
      </c>
      <c r="BC110" s="1" t="e">
        <f>+#REF!+#REF!+#REF!+#REF!+#REF!</f>
        <v>#REF!</v>
      </c>
      <c r="BD110" s="1" t="e">
        <f>+#REF!+#REF!+#REF!+#REF!</f>
        <v>#REF!</v>
      </c>
      <c r="BE110" s="1" t="e">
        <f>+#REF!+#REF!+#REF!+#REF!+#REF!</f>
        <v>#REF!</v>
      </c>
    </row>
    <row r="111" spans="1:57">
      <c r="A111" t="s">
        <v>11</v>
      </c>
      <c r="B111" t="s">
        <v>12</v>
      </c>
      <c r="C111" t="s">
        <v>13</v>
      </c>
      <c r="E111" t="s">
        <v>292</v>
      </c>
      <c r="F111" t="s">
        <v>293</v>
      </c>
      <c r="G111">
        <v>-1</v>
      </c>
      <c r="H111" t="s">
        <v>147</v>
      </c>
      <c r="I111" s="1">
        <v>4</v>
      </c>
      <c r="J111" s="1">
        <v>12</v>
      </c>
      <c r="K111" s="1">
        <v>0</v>
      </c>
      <c r="L111" s="1">
        <v>0</v>
      </c>
      <c r="M111" s="1">
        <v>0</v>
      </c>
      <c r="N111" s="1">
        <v>0</v>
      </c>
      <c r="O111" s="8">
        <v>0</v>
      </c>
      <c r="P111" s="9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9">
        <v>0</v>
      </c>
      <c r="AF111" s="9">
        <v>0</v>
      </c>
      <c r="AG111" s="9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 s="1"/>
      <c r="AS111" s="1"/>
      <c r="AT111" s="1">
        <f t="shared" si="21"/>
        <v>0</v>
      </c>
      <c r="AU111" s="1">
        <f t="shared" si="22"/>
        <v>0</v>
      </c>
      <c r="AV111" s="1">
        <f t="shared" si="23"/>
        <v>0</v>
      </c>
      <c r="AW111" s="1">
        <f t="shared" si="24"/>
        <v>0</v>
      </c>
      <c r="AX111" s="1">
        <f t="shared" si="25"/>
        <v>0</v>
      </c>
      <c r="AY111" s="1">
        <f t="shared" si="26"/>
        <v>0</v>
      </c>
      <c r="AZ111" s="1">
        <f t="shared" si="27"/>
        <v>0</v>
      </c>
      <c r="BA111" s="1" t="e">
        <f>+#REF!+#REF!+#REF!+#REF!</f>
        <v>#REF!</v>
      </c>
      <c r="BB111" s="1" t="e">
        <f>+#REF!+#REF!+#REF!+#REF!</f>
        <v>#REF!</v>
      </c>
      <c r="BC111" s="1" t="e">
        <f>+#REF!+#REF!+#REF!+#REF!+#REF!</f>
        <v>#REF!</v>
      </c>
      <c r="BD111" s="1" t="e">
        <f>+#REF!+#REF!+#REF!+#REF!</f>
        <v>#REF!</v>
      </c>
      <c r="BE111" s="1" t="e">
        <f>+#REF!+#REF!+#REF!+#REF!+#REF!</f>
        <v>#REF!</v>
      </c>
    </row>
    <row r="112" spans="1:57">
      <c r="A112" t="s">
        <v>11</v>
      </c>
      <c r="B112" t="s">
        <v>12</v>
      </c>
      <c r="C112" t="s">
        <v>13</v>
      </c>
      <c r="E112" t="s">
        <v>294</v>
      </c>
      <c r="F112" t="s">
        <v>295</v>
      </c>
      <c r="G112">
        <v>-1</v>
      </c>
      <c r="H112" t="s">
        <v>147</v>
      </c>
      <c r="I112" s="1">
        <v>4</v>
      </c>
      <c r="J112" s="1">
        <v>13</v>
      </c>
      <c r="K112" s="1">
        <v>-1</v>
      </c>
      <c r="L112" s="1">
        <v>0</v>
      </c>
      <c r="M112" s="1">
        <v>0</v>
      </c>
      <c r="N112">
        <v>0</v>
      </c>
      <c r="O112" s="8">
        <v>0</v>
      </c>
      <c r="P112" s="9">
        <v>-3528.2</v>
      </c>
      <c r="Q112" s="9">
        <v>-27875</v>
      </c>
      <c r="R112" s="9">
        <v>-27875</v>
      </c>
      <c r="S112" s="9">
        <v>-27875</v>
      </c>
      <c r="T112" s="9">
        <v>-27875</v>
      </c>
      <c r="U112" s="9">
        <v>-28559.75</v>
      </c>
      <c r="V112" s="9">
        <v>-28559.75</v>
      </c>
      <c r="W112" s="9">
        <v>-28559.75</v>
      </c>
      <c r="X112" s="9">
        <v>-28559.75</v>
      </c>
      <c r="Y112" s="9">
        <v>-7020.2</v>
      </c>
      <c r="Z112" s="9">
        <v>-7020.2</v>
      </c>
      <c r="AA112" s="9">
        <v>-7020.2</v>
      </c>
      <c r="AB112" s="9">
        <v>-7020.2</v>
      </c>
      <c r="AC112" s="9">
        <v>-7020.2</v>
      </c>
      <c r="AD112" s="9">
        <v>-25397.5</v>
      </c>
      <c r="AE112" s="9">
        <v>-25397.5</v>
      </c>
      <c r="AF112" s="9">
        <v>-25397.5</v>
      </c>
      <c r="AG112" s="9">
        <v>-25397.5</v>
      </c>
      <c r="AH112" s="9">
        <v>-26080.5</v>
      </c>
      <c r="AI112" s="9">
        <v>-26080.5</v>
      </c>
      <c r="AJ112" s="9">
        <v>-26080.5</v>
      </c>
      <c r="AK112" s="9">
        <v>-26080.5</v>
      </c>
      <c r="AL112" s="9">
        <v>-6452.17</v>
      </c>
      <c r="AM112" s="1">
        <v>-6452.17</v>
      </c>
      <c r="AN112" s="1">
        <v>-6452.17</v>
      </c>
      <c r="AO112" s="1">
        <v>-6452.17</v>
      </c>
      <c r="AP112" s="1">
        <v>-6452.17</v>
      </c>
      <c r="AQ112" s="1">
        <v>-6452.17</v>
      </c>
      <c r="AR112" s="1"/>
      <c r="AS112" s="1"/>
      <c r="AT112" s="1">
        <f t="shared" si="21"/>
        <v>-31403.200000000001</v>
      </c>
      <c r="AU112" s="1">
        <f t="shared" si="22"/>
        <v>-112184.75</v>
      </c>
      <c r="AV112" s="1">
        <f t="shared" si="23"/>
        <v>-92699.45</v>
      </c>
      <c r="AW112" s="1">
        <f t="shared" si="24"/>
        <v>-28080.799999999999</v>
      </c>
      <c r="AX112" s="1">
        <f t="shared" si="25"/>
        <v>-127670.5</v>
      </c>
      <c r="AY112" s="1">
        <f t="shared" si="26"/>
        <v>-84693.67</v>
      </c>
      <c r="AZ112" s="1">
        <f t="shared" si="27"/>
        <v>-32260.85</v>
      </c>
      <c r="BA112" s="1" t="e">
        <f>+#REF!+#REF!+#REF!+#REF!</f>
        <v>#REF!</v>
      </c>
      <c r="BB112" s="1" t="e">
        <f>+#REF!+#REF!+#REF!+#REF!</f>
        <v>#REF!</v>
      </c>
      <c r="BC112" s="1" t="e">
        <f>+#REF!+#REF!+#REF!+#REF!+#REF!</f>
        <v>#REF!</v>
      </c>
      <c r="BD112" s="1" t="e">
        <f>+#REF!+#REF!+#REF!+#REF!</f>
        <v>#REF!</v>
      </c>
      <c r="BE112" s="1" t="e">
        <f>+#REF!+#REF!+#REF!+#REF!+#REF!</f>
        <v>#REF!</v>
      </c>
    </row>
    <row r="113" spans="1:57">
      <c r="A113" t="s">
        <v>11</v>
      </c>
      <c r="B113" t="s">
        <v>12</v>
      </c>
      <c r="C113" t="s">
        <v>13</v>
      </c>
      <c r="E113" t="s">
        <v>296</v>
      </c>
      <c r="F113" t="s">
        <v>297</v>
      </c>
      <c r="G113">
        <v>-1</v>
      </c>
      <c r="H113" t="s">
        <v>147</v>
      </c>
      <c r="I113" s="1">
        <v>4</v>
      </c>
      <c r="J113" s="1">
        <v>14</v>
      </c>
      <c r="K113" s="1">
        <v>-1</v>
      </c>
      <c r="L113" s="1">
        <v>0</v>
      </c>
      <c r="M113" s="1">
        <v>0</v>
      </c>
      <c r="N113">
        <v>0</v>
      </c>
      <c r="O113" s="8">
        <v>0</v>
      </c>
      <c r="P113" s="9">
        <v>-413159.49</v>
      </c>
      <c r="Q113" s="9">
        <v>-212542.5</v>
      </c>
      <c r="R113" s="9">
        <v>-212542.5</v>
      </c>
      <c r="S113" s="9">
        <v>-212542.5</v>
      </c>
      <c r="T113" s="9">
        <v>-212542.5</v>
      </c>
      <c r="U113" s="9">
        <v>-561736.5</v>
      </c>
      <c r="V113" s="9">
        <v>-561736.5</v>
      </c>
      <c r="W113" s="9">
        <v>-561736.5</v>
      </c>
      <c r="X113" s="9">
        <v>-561736.5</v>
      </c>
      <c r="Y113" s="9">
        <v>-758316.6</v>
      </c>
      <c r="Z113" s="9">
        <v>-758316.6</v>
      </c>
      <c r="AA113" s="9">
        <v>-758316.6</v>
      </c>
      <c r="AB113" s="9">
        <v>-758316.6</v>
      </c>
      <c r="AC113" s="9">
        <v>-758316.6</v>
      </c>
      <c r="AD113" s="9">
        <v>-1808351.5</v>
      </c>
      <c r="AE113" s="9">
        <v>-1808351.5</v>
      </c>
      <c r="AF113" s="9">
        <v>-1808351.5</v>
      </c>
      <c r="AG113" s="9">
        <v>-1808351.5</v>
      </c>
      <c r="AH113" s="9">
        <v>-1782977.25</v>
      </c>
      <c r="AI113" s="9">
        <v>-1782977.25</v>
      </c>
      <c r="AJ113" s="9">
        <v>-1782977.25</v>
      </c>
      <c r="AK113" s="9">
        <v>-1782977.25</v>
      </c>
      <c r="AL113" s="9">
        <v>-1487516.83</v>
      </c>
      <c r="AM113" s="1">
        <v>-1487516.83</v>
      </c>
      <c r="AN113" s="1">
        <v>-1487516.83</v>
      </c>
      <c r="AO113" s="1">
        <v>-1487516.83</v>
      </c>
      <c r="AP113" s="1">
        <v>-1487516.83</v>
      </c>
      <c r="AQ113" s="1">
        <v>-1487516.83</v>
      </c>
      <c r="AR113" s="1"/>
      <c r="AS113" s="1"/>
      <c r="AT113" s="1">
        <f t="shared" si="21"/>
        <v>-625701.99</v>
      </c>
      <c r="AU113" s="1">
        <f t="shared" si="22"/>
        <v>-1199364</v>
      </c>
      <c r="AV113" s="1">
        <f t="shared" si="23"/>
        <v>-2443526.1</v>
      </c>
      <c r="AW113" s="1">
        <f t="shared" si="24"/>
        <v>-3033266.4</v>
      </c>
      <c r="AX113" s="1">
        <f t="shared" si="25"/>
        <v>-9016383.25</v>
      </c>
      <c r="AY113" s="1">
        <f t="shared" si="26"/>
        <v>-6836448.5800000001</v>
      </c>
      <c r="AZ113" s="1">
        <f t="shared" si="27"/>
        <v>-7437584.1500000004</v>
      </c>
      <c r="BA113" s="1" t="e">
        <f>+#REF!+#REF!+#REF!+#REF!</f>
        <v>#REF!</v>
      </c>
      <c r="BB113" s="1" t="e">
        <f>+#REF!+#REF!+#REF!+#REF!</f>
        <v>#REF!</v>
      </c>
      <c r="BC113" s="1" t="e">
        <f>+#REF!+#REF!+#REF!+#REF!+#REF!</f>
        <v>#REF!</v>
      </c>
      <c r="BD113" s="1" t="e">
        <f>+#REF!+#REF!+#REF!+#REF!</f>
        <v>#REF!</v>
      </c>
      <c r="BE113" s="1" t="e">
        <f>+#REF!+#REF!+#REF!+#REF!+#REF!</f>
        <v>#REF!</v>
      </c>
    </row>
    <row r="114" spans="1:57">
      <c r="A114" t="s">
        <v>11</v>
      </c>
      <c r="B114" t="s">
        <v>12</v>
      </c>
      <c r="C114" t="s">
        <v>13</v>
      </c>
      <c r="E114" t="s">
        <v>174</v>
      </c>
      <c r="F114" t="s">
        <v>175</v>
      </c>
      <c r="G114">
        <v>-1</v>
      </c>
      <c r="H114" t="s">
        <v>147</v>
      </c>
      <c r="I114" s="1">
        <v>4</v>
      </c>
      <c r="J114" s="1">
        <v>15</v>
      </c>
      <c r="K114" s="1">
        <v>0</v>
      </c>
      <c r="L114" s="1">
        <v>0</v>
      </c>
      <c r="M114" s="1">
        <v>0</v>
      </c>
      <c r="N114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9">
        <v>0</v>
      </c>
      <c r="AF114" s="9">
        <v>0</v>
      </c>
      <c r="AG114" s="9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 s="1"/>
      <c r="AS114" s="1"/>
      <c r="AT114" s="1">
        <f t="shared" si="21"/>
        <v>0</v>
      </c>
      <c r="AU114" s="1">
        <f t="shared" si="22"/>
        <v>0</v>
      </c>
      <c r="AV114" s="1">
        <f t="shared" si="23"/>
        <v>0</v>
      </c>
      <c r="AW114" s="1">
        <f t="shared" si="24"/>
        <v>0</v>
      </c>
      <c r="AX114" s="1">
        <f t="shared" si="25"/>
        <v>0</v>
      </c>
      <c r="AY114" s="1">
        <f t="shared" si="26"/>
        <v>0</v>
      </c>
      <c r="AZ114" s="1">
        <f t="shared" si="27"/>
        <v>0</v>
      </c>
      <c r="BA114" s="1" t="e">
        <f>+#REF!+#REF!+#REF!+#REF!</f>
        <v>#REF!</v>
      </c>
      <c r="BB114" s="1" t="e">
        <f>+#REF!+#REF!+#REF!+#REF!</f>
        <v>#REF!</v>
      </c>
      <c r="BC114" s="1" t="e">
        <f>+#REF!+#REF!+#REF!+#REF!+#REF!</f>
        <v>#REF!</v>
      </c>
      <c r="BD114" s="1" t="e">
        <f>+#REF!+#REF!+#REF!+#REF!</f>
        <v>#REF!</v>
      </c>
      <c r="BE114" s="1" t="e">
        <f>+#REF!+#REF!+#REF!+#REF!+#REF!</f>
        <v>#REF!</v>
      </c>
    </row>
    <row r="115" spans="1:57">
      <c r="A115" t="s">
        <v>11</v>
      </c>
      <c r="B115" t="s">
        <v>12</v>
      </c>
      <c r="C115" t="s">
        <v>13</v>
      </c>
      <c r="E115" t="s">
        <v>298</v>
      </c>
      <c r="F115" t="s">
        <v>299</v>
      </c>
      <c r="G115">
        <v>-1</v>
      </c>
      <c r="H115" t="s">
        <v>147</v>
      </c>
      <c r="I115" s="1">
        <v>4</v>
      </c>
      <c r="J115" s="1">
        <v>16</v>
      </c>
      <c r="K115" s="1">
        <v>0</v>
      </c>
      <c r="L115" s="1">
        <v>0</v>
      </c>
      <c r="M115" s="1">
        <v>0</v>
      </c>
      <c r="N115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9">
        <v>0</v>
      </c>
      <c r="AF115" s="9">
        <v>0</v>
      </c>
      <c r="AG115" s="9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 s="1"/>
      <c r="AS115" s="1"/>
      <c r="AT115" s="1">
        <f t="shared" si="21"/>
        <v>0</v>
      </c>
      <c r="AU115" s="1">
        <f t="shared" si="22"/>
        <v>0</v>
      </c>
      <c r="AV115" s="1">
        <f t="shared" si="23"/>
        <v>0</v>
      </c>
      <c r="AW115" s="1">
        <f t="shared" si="24"/>
        <v>0</v>
      </c>
      <c r="AX115" s="1">
        <f t="shared" si="25"/>
        <v>0</v>
      </c>
      <c r="AY115" s="1">
        <f t="shared" si="26"/>
        <v>0</v>
      </c>
      <c r="AZ115" s="1">
        <f t="shared" si="27"/>
        <v>0</v>
      </c>
      <c r="BA115" s="1" t="e">
        <f>+#REF!+#REF!+#REF!+#REF!</f>
        <v>#REF!</v>
      </c>
      <c r="BB115" s="1" t="e">
        <f>+#REF!+#REF!+#REF!+#REF!</f>
        <v>#REF!</v>
      </c>
      <c r="BC115" s="1" t="e">
        <f>+#REF!+#REF!+#REF!+#REF!+#REF!</f>
        <v>#REF!</v>
      </c>
      <c r="BD115" s="1" t="e">
        <f>+#REF!+#REF!+#REF!+#REF!</f>
        <v>#REF!</v>
      </c>
      <c r="BE115" s="1" t="e">
        <f>+#REF!+#REF!+#REF!+#REF!+#REF!</f>
        <v>#REF!</v>
      </c>
    </row>
    <row r="116" spans="1:57">
      <c r="A116" t="s">
        <v>11</v>
      </c>
      <c r="B116" t="s">
        <v>12</v>
      </c>
      <c r="C116" t="s">
        <v>13</v>
      </c>
      <c r="E116" t="s">
        <v>300</v>
      </c>
      <c r="F116" t="s">
        <v>301</v>
      </c>
      <c r="G116">
        <v>-1</v>
      </c>
      <c r="H116" t="s">
        <v>147</v>
      </c>
      <c r="I116" s="1">
        <v>4</v>
      </c>
      <c r="J116" s="1">
        <v>17</v>
      </c>
      <c r="K116" s="1">
        <v>0</v>
      </c>
      <c r="L116" s="1">
        <v>0</v>
      </c>
      <c r="M116" s="1">
        <v>0</v>
      </c>
      <c r="N116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9">
        <v>0</v>
      </c>
      <c r="AF116" s="9">
        <v>0</v>
      </c>
      <c r="AG116" s="9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 s="1"/>
      <c r="AS116" s="1"/>
      <c r="AT116" s="1">
        <f t="shared" si="21"/>
        <v>0</v>
      </c>
      <c r="AU116" s="1">
        <f t="shared" si="22"/>
        <v>0</v>
      </c>
      <c r="AV116" s="1">
        <f t="shared" si="23"/>
        <v>0</v>
      </c>
      <c r="AW116" s="1">
        <f t="shared" si="24"/>
        <v>0</v>
      </c>
      <c r="AX116" s="1">
        <f t="shared" si="25"/>
        <v>0</v>
      </c>
      <c r="AY116" s="1">
        <f t="shared" si="26"/>
        <v>0</v>
      </c>
      <c r="AZ116" s="1">
        <f t="shared" si="27"/>
        <v>0</v>
      </c>
      <c r="BA116" s="1" t="e">
        <f>+#REF!+#REF!+#REF!+#REF!</f>
        <v>#REF!</v>
      </c>
      <c r="BB116" s="1" t="e">
        <f>+#REF!+#REF!+#REF!+#REF!</f>
        <v>#REF!</v>
      </c>
      <c r="BC116" s="1" t="e">
        <f>+#REF!+#REF!+#REF!+#REF!+#REF!</f>
        <v>#REF!</v>
      </c>
      <c r="BD116" s="1" t="e">
        <f>+#REF!+#REF!+#REF!+#REF!</f>
        <v>#REF!</v>
      </c>
      <c r="BE116" s="1" t="e">
        <f>+#REF!+#REF!+#REF!+#REF!+#REF!</f>
        <v>#REF!</v>
      </c>
    </row>
    <row r="117" spans="1:57">
      <c r="A117" t="s">
        <v>11</v>
      </c>
      <c r="B117" t="s">
        <v>12</v>
      </c>
      <c r="C117" t="s">
        <v>13</v>
      </c>
      <c r="E117" t="s">
        <v>302</v>
      </c>
      <c r="F117" t="s">
        <v>303</v>
      </c>
      <c r="G117">
        <v>-1</v>
      </c>
      <c r="H117" t="s">
        <v>147</v>
      </c>
      <c r="I117" s="1">
        <v>4</v>
      </c>
      <c r="J117" s="1">
        <v>18</v>
      </c>
      <c r="K117" s="1">
        <v>0</v>
      </c>
      <c r="L117" s="1">
        <v>0</v>
      </c>
      <c r="M117" s="1">
        <v>0</v>
      </c>
      <c r="N117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9">
        <v>0</v>
      </c>
      <c r="AF117" s="9">
        <v>0</v>
      </c>
      <c r="AG117" s="9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 s="1"/>
      <c r="AS117" s="1"/>
      <c r="AT117" s="1">
        <f t="shared" si="21"/>
        <v>0</v>
      </c>
      <c r="AU117" s="1">
        <f t="shared" si="22"/>
        <v>0</v>
      </c>
      <c r="AV117" s="1">
        <f t="shared" si="23"/>
        <v>0</v>
      </c>
      <c r="AW117" s="1">
        <f t="shared" si="24"/>
        <v>0</v>
      </c>
      <c r="AX117" s="1">
        <f t="shared" si="25"/>
        <v>0</v>
      </c>
      <c r="AY117" s="1">
        <f t="shared" si="26"/>
        <v>0</v>
      </c>
      <c r="AZ117" s="1">
        <f t="shared" si="27"/>
        <v>0</v>
      </c>
      <c r="BA117" s="1" t="e">
        <f>+#REF!+#REF!+#REF!+#REF!</f>
        <v>#REF!</v>
      </c>
      <c r="BB117" s="1" t="e">
        <f>+#REF!+#REF!+#REF!+#REF!</f>
        <v>#REF!</v>
      </c>
      <c r="BC117" s="1" t="e">
        <f>+#REF!+#REF!+#REF!+#REF!+#REF!</f>
        <v>#REF!</v>
      </c>
      <c r="BD117" s="1" t="e">
        <f>+#REF!+#REF!+#REF!+#REF!</f>
        <v>#REF!</v>
      </c>
      <c r="BE117" s="1" t="e">
        <f>+#REF!+#REF!+#REF!+#REF!+#REF!</f>
        <v>#REF!</v>
      </c>
    </row>
    <row r="118" spans="1:57">
      <c r="A118" t="s">
        <v>11</v>
      </c>
      <c r="B118" t="s">
        <v>12</v>
      </c>
      <c r="C118" t="s">
        <v>13</v>
      </c>
      <c r="E118" t="s">
        <v>304</v>
      </c>
      <c r="F118" t="s">
        <v>305</v>
      </c>
      <c r="G118">
        <v>-1</v>
      </c>
      <c r="H118" t="s">
        <v>147</v>
      </c>
      <c r="I118" s="1">
        <v>4</v>
      </c>
      <c r="J118" s="1">
        <v>19</v>
      </c>
      <c r="K118" s="1">
        <v>-1</v>
      </c>
      <c r="L118" s="1">
        <v>0</v>
      </c>
      <c r="M118" s="1">
        <v>0</v>
      </c>
      <c r="N118">
        <v>0</v>
      </c>
      <c r="O118" s="8">
        <v>0</v>
      </c>
      <c r="P118" s="9">
        <v>-582042.31000000006</v>
      </c>
      <c r="Q118" s="9">
        <v>-662006.75</v>
      </c>
      <c r="R118" s="9">
        <v>-662006.75</v>
      </c>
      <c r="S118" s="9">
        <v>-662006.75</v>
      </c>
      <c r="T118" s="9">
        <v>-662006.75</v>
      </c>
      <c r="U118" s="9">
        <v>-662710</v>
      </c>
      <c r="V118" s="9">
        <v>-662710</v>
      </c>
      <c r="W118" s="9">
        <v>-662710</v>
      </c>
      <c r="X118" s="9">
        <v>-662710</v>
      </c>
      <c r="Y118" s="9">
        <v>-145096.4</v>
      </c>
      <c r="Z118" s="9">
        <v>-145096.4</v>
      </c>
      <c r="AA118" s="9">
        <v>-145096.4</v>
      </c>
      <c r="AB118" s="9">
        <v>-145096.4</v>
      </c>
      <c r="AC118" s="9">
        <v>-145096.4</v>
      </c>
      <c r="AD118" s="9">
        <v>-155275.75</v>
      </c>
      <c r="AE118" s="9">
        <v>-155275.75</v>
      </c>
      <c r="AF118" s="9">
        <v>-155275.75</v>
      </c>
      <c r="AG118" s="9">
        <v>-155275.75</v>
      </c>
      <c r="AH118" s="9">
        <v>-174201</v>
      </c>
      <c r="AI118" s="9">
        <v>-174201</v>
      </c>
      <c r="AJ118" s="9">
        <v>-174201</v>
      </c>
      <c r="AK118" s="9">
        <v>-174201</v>
      </c>
      <c r="AL118" s="9">
        <v>-129429.67</v>
      </c>
      <c r="AM118" s="1">
        <v>-129429.67</v>
      </c>
      <c r="AN118" s="1">
        <v>-129429.67</v>
      </c>
      <c r="AO118" s="1">
        <v>-129429.67</v>
      </c>
      <c r="AP118" s="1">
        <v>-129429.67</v>
      </c>
      <c r="AQ118" s="1">
        <v>-129429.67</v>
      </c>
      <c r="AR118" s="1"/>
      <c r="AS118" s="1"/>
      <c r="AT118" s="1">
        <f t="shared" si="21"/>
        <v>-1244049.06</v>
      </c>
      <c r="AU118" s="1">
        <f t="shared" si="22"/>
        <v>-2648730.25</v>
      </c>
      <c r="AV118" s="1">
        <f t="shared" si="23"/>
        <v>-2133226.4</v>
      </c>
      <c r="AW118" s="1">
        <f t="shared" si="24"/>
        <v>-580385.6</v>
      </c>
      <c r="AX118" s="1">
        <f t="shared" si="25"/>
        <v>-795304</v>
      </c>
      <c r="AY118" s="1">
        <f t="shared" si="26"/>
        <v>-652032.66999999993</v>
      </c>
      <c r="AZ118" s="1">
        <f t="shared" si="27"/>
        <v>-647148.35</v>
      </c>
      <c r="BA118" s="1" t="e">
        <f>+#REF!+#REF!+#REF!+#REF!</f>
        <v>#REF!</v>
      </c>
      <c r="BB118" s="1" t="e">
        <f>+#REF!+#REF!+#REF!+#REF!</f>
        <v>#REF!</v>
      </c>
      <c r="BC118" s="1" t="e">
        <f>+#REF!+#REF!+#REF!+#REF!+#REF!</f>
        <v>#REF!</v>
      </c>
      <c r="BD118" s="1" t="e">
        <f>+#REF!+#REF!+#REF!+#REF!</f>
        <v>#REF!</v>
      </c>
      <c r="BE118" s="1" t="e">
        <f>+#REF!+#REF!+#REF!+#REF!+#REF!</f>
        <v>#REF!</v>
      </c>
    </row>
    <row r="119" spans="1:57">
      <c r="A119" t="s">
        <v>11</v>
      </c>
      <c r="B119" t="s">
        <v>12</v>
      </c>
      <c r="C119" t="s">
        <v>13</v>
      </c>
      <c r="E119" t="s">
        <v>306</v>
      </c>
      <c r="F119" t="s">
        <v>307</v>
      </c>
      <c r="G119">
        <v>-1</v>
      </c>
      <c r="H119" t="s">
        <v>147</v>
      </c>
      <c r="I119" s="1">
        <v>4</v>
      </c>
      <c r="J119" s="1">
        <v>20</v>
      </c>
      <c r="K119" s="1">
        <v>0</v>
      </c>
      <c r="L119" s="1">
        <v>0</v>
      </c>
      <c r="M119" s="1">
        <v>0</v>
      </c>
      <c r="N119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9">
        <v>0</v>
      </c>
      <c r="AF119" s="9">
        <v>0</v>
      </c>
      <c r="AG119" s="9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 s="1"/>
      <c r="AS119" s="1"/>
      <c r="AT119" s="1">
        <f t="shared" si="21"/>
        <v>0</v>
      </c>
      <c r="AU119" s="1">
        <f t="shared" si="22"/>
        <v>0</v>
      </c>
      <c r="AV119" s="1">
        <f t="shared" si="23"/>
        <v>0</v>
      </c>
      <c r="AW119" s="1">
        <f t="shared" si="24"/>
        <v>0</v>
      </c>
      <c r="AX119" s="1">
        <f t="shared" si="25"/>
        <v>0</v>
      </c>
      <c r="AY119" s="1">
        <f t="shared" si="26"/>
        <v>0</v>
      </c>
      <c r="AZ119" s="1">
        <f t="shared" si="27"/>
        <v>0</v>
      </c>
      <c r="BA119" s="1" t="e">
        <f>+#REF!+#REF!+#REF!+#REF!</f>
        <v>#REF!</v>
      </c>
      <c r="BB119" s="1" t="e">
        <f>+#REF!+#REF!+#REF!+#REF!</f>
        <v>#REF!</v>
      </c>
      <c r="BC119" s="1" t="e">
        <f>+#REF!+#REF!+#REF!+#REF!+#REF!</f>
        <v>#REF!</v>
      </c>
      <c r="BD119" s="1" t="e">
        <f>+#REF!+#REF!+#REF!+#REF!</f>
        <v>#REF!</v>
      </c>
      <c r="BE119" s="1" t="e">
        <f>+#REF!+#REF!+#REF!+#REF!+#REF!</f>
        <v>#REF!</v>
      </c>
    </row>
    <row r="120" spans="1:57">
      <c r="A120" t="s">
        <v>11</v>
      </c>
      <c r="B120" t="s">
        <v>12</v>
      </c>
      <c r="C120" t="s">
        <v>13</v>
      </c>
      <c r="E120" t="s">
        <v>164</v>
      </c>
      <c r="F120" t="s">
        <v>165</v>
      </c>
      <c r="G120">
        <v>-1</v>
      </c>
      <c r="H120" t="s">
        <v>147</v>
      </c>
      <c r="I120" s="1">
        <v>4</v>
      </c>
      <c r="J120" s="1">
        <v>21</v>
      </c>
      <c r="K120" s="1">
        <v>-1</v>
      </c>
      <c r="L120" s="1">
        <v>0</v>
      </c>
      <c r="M120" s="1">
        <v>0</v>
      </c>
      <c r="N120">
        <v>0</v>
      </c>
      <c r="O120" s="8">
        <v>0</v>
      </c>
      <c r="P120" s="9">
        <v>-529.4</v>
      </c>
      <c r="Q120" s="9">
        <v>-661.75</v>
      </c>
      <c r="R120" s="9">
        <v>-661.75</v>
      </c>
      <c r="S120" s="9">
        <v>-661.75</v>
      </c>
      <c r="T120" s="9">
        <v>-661.75</v>
      </c>
      <c r="U120" s="9">
        <v>-88361.75</v>
      </c>
      <c r="V120" s="9">
        <v>-88361.75</v>
      </c>
      <c r="W120" s="9">
        <v>-88361.75</v>
      </c>
      <c r="X120" s="9">
        <v>-88361.75</v>
      </c>
      <c r="Y120" s="9">
        <v>-1138.4000000000001</v>
      </c>
      <c r="Z120" s="9">
        <v>-1138.4000000000001</v>
      </c>
      <c r="AA120" s="9">
        <v>-1138.4000000000001</v>
      </c>
      <c r="AB120" s="9">
        <v>-1138.4000000000001</v>
      </c>
      <c r="AC120" s="9">
        <v>-1138.4000000000001</v>
      </c>
      <c r="AD120" s="9">
        <v>-110286.75</v>
      </c>
      <c r="AE120" s="9">
        <v>-110286.75</v>
      </c>
      <c r="AF120" s="9">
        <v>-110286.75</v>
      </c>
      <c r="AG120" s="9">
        <v>-110286.75</v>
      </c>
      <c r="AH120" s="9">
        <v>-1613.25</v>
      </c>
      <c r="AI120" s="9">
        <v>-1613.25</v>
      </c>
      <c r="AJ120" s="9">
        <v>-1613.25</v>
      </c>
      <c r="AK120" s="9">
        <v>-1613.25</v>
      </c>
      <c r="AL120" s="9">
        <v>-15184.67</v>
      </c>
      <c r="AM120" s="1">
        <v>-15184.67</v>
      </c>
      <c r="AN120" s="1">
        <v>-15184.67</v>
      </c>
      <c r="AO120" s="1">
        <v>-15184.67</v>
      </c>
      <c r="AP120" s="1">
        <v>-15184.67</v>
      </c>
      <c r="AQ120" s="1">
        <v>-15184.67</v>
      </c>
      <c r="AR120" s="1"/>
      <c r="AS120" s="1"/>
      <c r="AT120" s="1">
        <f t="shared" si="21"/>
        <v>-1191.1500000000001</v>
      </c>
      <c r="AU120" s="1">
        <f t="shared" si="22"/>
        <v>-90347</v>
      </c>
      <c r="AV120" s="1">
        <f t="shared" si="23"/>
        <v>-266223.65000000002</v>
      </c>
      <c r="AW120" s="1">
        <f t="shared" si="24"/>
        <v>-4553.6000000000004</v>
      </c>
      <c r="AX120" s="1">
        <f t="shared" si="25"/>
        <v>-442760.25</v>
      </c>
      <c r="AY120" s="1">
        <f t="shared" si="26"/>
        <v>-20024.419999999998</v>
      </c>
      <c r="AZ120" s="1">
        <f t="shared" si="27"/>
        <v>-75923.350000000006</v>
      </c>
      <c r="BA120" s="1" t="e">
        <f>+#REF!+#REF!+#REF!+#REF!</f>
        <v>#REF!</v>
      </c>
      <c r="BB120" s="1" t="e">
        <f>+#REF!+#REF!+#REF!+#REF!</f>
        <v>#REF!</v>
      </c>
      <c r="BC120" s="1" t="e">
        <f>+#REF!+#REF!+#REF!+#REF!+#REF!</f>
        <v>#REF!</v>
      </c>
      <c r="BD120" s="1" t="e">
        <f>+#REF!+#REF!+#REF!+#REF!</f>
        <v>#REF!</v>
      </c>
      <c r="BE120" s="1" t="e">
        <f>+#REF!+#REF!+#REF!+#REF!+#REF!</f>
        <v>#REF!</v>
      </c>
    </row>
    <row r="121" spans="1:57">
      <c r="A121" t="s">
        <v>11</v>
      </c>
      <c r="B121" t="s">
        <v>12</v>
      </c>
      <c r="C121" t="s">
        <v>13</v>
      </c>
      <c r="E121" t="s">
        <v>308</v>
      </c>
      <c r="F121" t="s">
        <v>309</v>
      </c>
      <c r="G121">
        <v>-1</v>
      </c>
      <c r="H121" t="s">
        <v>147</v>
      </c>
      <c r="I121" s="1">
        <v>4</v>
      </c>
      <c r="J121" s="1">
        <v>22</v>
      </c>
      <c r="K121" s="1">
        <v>0</v>
      </c>
      <c r="L121" s="1">
        <v>0</v>
      </c>
      <c r="M121" s="1">
        <v>0</v>
      </c>
      <c r="N121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9">
        <v>0</v>
      </c>
      <c r="AF121" s="9">
        <v>0</v>
      </c>
      <c r="AG121" s="9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 s="1"/>
      <c r="AS121" s="1"/>
      <c r="AT121" s="1">
        <f t="shared" si="21"/>
        <v>0</v>
      </c>
      <c r="AU121" s="1">
        <f t="shared" si="22"/>
        <v>0</v>
      </c>
      <c r="AV121" s="1">
        <f t="shared" si="23"/>
        <v>0</v>
      </c>
      <c r="AW121" s="1">
        <f t="shared" si="24"/>
        <v>0</v>
      </c>
      <c r="AX121" s="1">
        <f t="shared" si="25"/>
        <v>0</v>
      </c>
      <c r="AY121" s="1">
        <f t="shared" si="26"/>
        <v>0</v>
      </c>
      <c r="AZ121" s="1">
        <f t="shared" si="27"/>
        <v>0</v>
      </c>
      <c r="BA121" s="1" t="e">
        <f>+#REF!+#REF!+#REF!+#REF!</f>
        <v>#REF!</v>
      </c>
      <c r="BB121" s="1" t="e">
        <f>+#REF!+#REF!+#REF!+#REF!</f>
        <v>#REF!</v>
      </c>
      <c r="BC121" s="1" t="e">
        <f>+#REF!+#REF!+#REF!+#REF!+#REF!</f>
        <v>#REF!</v>
      </c>
      <c r="BD121" s="1" t="e">
        <f>+#REF!+#REF!+#REF!+#REF!</f>
        <v>#REF!</v>
      </c>
      <c r="BE121" s="1" t="e">
        <f>+#REF!+#REF!+#REF!+#REF!+#REF!</f>
        <v>#REF!</v>
      </c>
    </row>
    <row r="122" spans="1:57">
      <c r="A122" t="s">
        <v>11</v>
      </c>
      <c r="B122" t="s">
        <v>12</v>
      </c>
      <c r="C122" t="s">
        <v>13</v>
      </c>
      <c r="E122" t="s">
        <v>310</v>
      </c>
      <c r="F122" t="s">
        <v>311</v>
      </c>
      <c r="G122">
        <v>-1</v>
      </c>
      <c r="H122" t="s">
        <v>147</v>
      </c>
      <c r="I122" s="1">
        <v>4</v>
      </c>
      <c r="J122" s="1">
        <v>23</v>
      </c>
      <c r="K122" s="1">
        <v>0</v>
      </c>
      <c r="L122" s="1">
        <v>0</v>
      </c>
      <c r="M122" s="1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9">
        <v>0</v>
      </c>
      <c r="AF122" s="9">
        <v>0</v>
      </c>
      <c r="AG122" s="9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 s="1"/>
      <c r="AS122" s="1"/>
      <c r="AT122" s="1">
        <f t="shared" si="21"/>
        <v>0</v>
      </c>
      <c r="AU122" s="1">
        <f t="shared" si="22"/>
        <v>0</v>
      </c>
      <c r="AV122" s="1">
        <f t="shared" si="23"/>
        <v>0</v>
      </c>
      <c r="AW122" s="1">
        <f t="shared" si="24"/>
        <v>0</v>
      </c>
      <c r="AX122" s="1">
        <f t="shared" si="25"/>
        <v>0</v>
      </c>
      <c r="AY122" s="1">
        <f t="shared" si="26"/>
        <v>0</v>
      </c>
      <c r="AZ122" s="1">
        <f t="shared" si="27"/>
        <v>0</v>
      </c>
      <c r="BA122" s="1" t="e">
        <f>+#REF!+#REF!+#REF!+#REF!</f>
        <v>#REF!</v>
      </c>
      <c r="BB122" s="1" t="e">
        <f>+#REF!+#REF!+#REF!+#REF!</f>
        <v>#REF!</v>
      </c>
      <c r="BC122" s="1" t="e">
        <f>+#REF!+#REF!+#REF!+#REF!+#REF!</f>
        <v>#REF!</v>
      </c>
      <c r="BD122" s="1" t="e">
        <f>+#REF!+#REF!+#REF!+#REF!</f>
        <v>#REF!</v>
      </c>
      <c r="BE122" s="1" t="e">
        <f>+#REF!+#REF!+#REF!+#REF!+#REF!</f>
        <v>#REF!</v>
      </c>
    </row>
    <row r="123" spans="1:57">
      <c r="A123" t="s">
        <v>11</v>
      </c>
      <c r="B123" t="s">
        <v>12</v>
      </c>
      <c r="C123" t="s">
        <v>13</v>
      </c>
      <c r="E123" t="s">
        <v>312</v>
      </c>
      <c r="F123" t="s">
        <v>313</v>
      </c>
      <c r="G123">
        <v>-1</v>
      </c>
      <c r="H123" t="s">
        <v>147</v>
      </c>
      <c r="I123" s="1">
        <v>4</v>
      </c>
      <c r="J123" s="1">
        <v>24</v>
      </c>
      <c r="K123" s="1">
        <v>0</v>
      </c>
      <c r="L123" s="1">
        <v>0</v>
      </c>
      <c r="M123" s="1">
        <v>0</v>
      </c>
      <c r="N123" s="1">
        <v>0</v>
      </c>
      <c r="O123" s="8">
        <v>0</v>
      </c>
      <c r="P123" s="9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9">
        <v>0</v>
      </c>
      <c r="AF123" s="9">
        <v>0</v>
      </c>
      <c r="AG123" s="9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s="1"/>
      <c r="AS123" s="1"/>
      <c r="AT123" s="1">
        <f t="shared" si="21"/>
        <v>0</v>
      </c>
      <c r="AU123" s="1">
        <f t="shared" si="22"/>
        <v>0</v>
      </c>
      <c r="AV123" s="1">
        <f t="shared" si="23"/>
        <v>0</v>
      </c>
      <c r="AW123" s="1">
        <f t="shared" si="24"/>
        <v>0</v>
      </c>
      <c r="AX123" s="1">
        <f t="shared" si="25"/>
        <v>0</v>
      </c>
      <c r="AY123" s="1">
        <f t="shared" si="26"/>
        <v>0</v>
      </c>
      <c r="AZ123" s="1">
        <f t="shared" si="27"/>
        <v>0</v>
      </c>
      <c r="BA123" s="1" t="e">
        <f>+#REF!+#REF!+#REF!+#REF!</f>
        <v>#REF!</v>
      </c>
      <c r="BB123" s="1" t="e">
        <f>+#REF!+#REF!+#REF!+#REF!</f>
        <v>#REF!</v>
      </c>
      <c r="BC123" s="1" t="e">
        <f>+#REF!+#REF!+#REF!+#REF!+#REF!</f>
        <v>#REF!</v>
      </c>
      <c r="BD123" s="1" t="e">
        <f>+#REF!+#REF!+#REF!+#REF!</f>
        <v>#REF!</v>
      </c>
      <c r="BE123" s="1" t="e">
        <f>+#REF!+#REF!+#REF!+#REF!+#REF!</f>
        <v>#REF!</v>
      </c>
    </row>
    <row r="124" spans="1:57">
      <c r="A124" t="s">
        <v>11</v>
      </c>
      <c r="B124" t="s">
        <v>12</v>
      </c>
      <c r="C124" t="s">
        <v>13</v>
      </c>
      <c r="E124" t="s">
        <v>314</v>
      </c>
      <c r="F124" t="s">
        <v>315</v>
      </c>
      <c r="G124">
        <v>-1</v>
      </c>
      <c r="H124" t="s">
        <v>147</v>
      </c>
      <c r="I124" s="1">
        <v>4</v>
      </c>
      <c r="J124" s="1">
        <v>25</v>
      </c>
      <c r="K124" s="1">
        <v>0</v>
      </c>
      <c r="L124" s="1">
        <v>0</v>
      </c>
      <c r="M124" s="1">
        <v>0</v>
      </c>
      <c r="N124" s="1">
        <v>0</v>
      </c>
      <c r="O124" s="8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/>
      <c r="AS124" s="1"/>
      <c r="AT124" s="1">
        <f t="shared" si="21"/>
        <v>0</v>
      </c>
      <c r="AU124" s="1">
        <f t="shared" si="22"/>
        <v>0</v>
      </c>
      <c r="AV124" s="1">
        <f t="shared" si="23"/>
        <v>0</v>
      </c>
      <c r="AW124" s="1">
        <f t="shared" si="24"/>
        <v>0</v>
      </c>
      <c r="AX124" s="1">
        <f t="shared" si="25"/>
        <v>0</v>
      </c>
      <c r="AY124" s="1">
        <f t="shared" si="26"/>
        <v>0</v>
      </c>
      <c r="AZ124" s="1">
        <f t="shared" si="27"/>
        <v>0</v>
      </c>
      <c r="BA124" s="1" t="e">
        <f>+#REF!+#REF!+#REF!+#REF!</f>
        <v>#REF!</v>
      </c>
      <c r="BB124" s="1" t="e">
        <f>+#REF!+#REF!+#REF!+#REF!</f>
        <v>#REF!</v>
      </c>
      <c r="BC124" s="1" t="e">
        <f>+#REF!+#REF!+#REF!+#REF!+#REF!</f>
        <v>#REF!</v>
      </c>
      <c r="BD124" s="1" t="e">
        <f>+#REF!+#REF!+#REF!+#REF!</f>
        <v>#REF!</v>
      </c>
      <c r="BE124" s="1" t="e">
        <f>+#REF!+#REF!+#REF!+#REF!+#REF!</f>
        <v>#REF!</v>
      </c>
    </row>
    <row r="125" spans="1:57">
      <c r="A125" t="s">
        <v>11</v>
      </c>
      <c r="B125" t="s">
        <v>12</v>
      </c>
      <c r="C125" t="s">
        <v>13</v>
      </c>
      <c r="E125" t="s">
        <v>316</v>
      </c>
      <c r="F125" t="s">
        <v>317</v>
      </c>
      <c r="G125">
        <v>-1</v>
      </c>
      <c r="H125" t="s">
        <v>147</v>
      </c>
      <c r="I125" s="1">
        <v>4</v>
      </c>
      <c r="J125" s="1">
        <v>26</v>
      </c>
      <c r="K125" s="1">
        <v>0</v>
      </c>
      <c r="L125" s="1">
        <v>0</v>
      </c>
      <c r="M125" s="1">
        <v>0</v>
      </c>
      <c r="N125">
        <v>0</v>
      </c>
      <c r="O125" s="8">
        <v>0</v>
      </c>
      <c r="P125" s="9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9">
        <v>0</v>
      </c>
      <c r="AF125" s="9">
        <v>0</v>
      </c>
      <c r="AG125" s="9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 s="1"/>
      <c r="AS125" s="1"/>
      <c r="AT125" s="1">
        <f t="shared" si="21"/>
        <v>0</v>
      </c>
      <c r="AU125" s="1">
        <f t="shared" si="22"/>
        <v>0</v>
      </c>
      <c r="AV125" s="1">
        <f t="shared" si="23"/>
        <v>0</v>
      </c>
      <c r="AW125" s="1">
        <f t="shared" si="24"/>
        <v>0</v>
      </c>
      <c r="AX125" s="1">
        <f t="shared" si="25"/>
        <v>0</v>
      </c>
      <c r="AY125" s="1">
        <f t="shared" si="26"/>
        <v>0</v>
      </c>
      <c r="AZ125" s="1">
        <f t="shared" si="27"/>
        <v>0</v>
      </c>
      <c r="BA125" s="1" t="e">
        <f>+#REF!+#REF!+#REF!+#REF!</f>
        <v>#REF!</v>
      </c>
      <c r="BB125" s="1" t="e">
        <f>+#REF!+#REF!+#REF!+#REF!</f>
        <v>#REF!</v>
      </c>
      <c r="BC125" s="1" t="e">
        <f>+#REF!+#REF!+#REF!+#REF!+#REF!</f>
        <v>#REF!</v>
      </c>
      <c r="BD125" s="1" t="e">
        <f>+#REF!+#REF!+#REF!+#REF!</f>
        <v>#REF!</v>
      </c>
      <c r="BE125" s="1" t="e">
        <f>+#REF!+#REF!+#REF!+#REF!+#REF!</f>
        <v>#REF!</v>
      </c>
    </row>
    <row r="126" spans="1:57">
      <c r="A126" t="s">
        <v>11</v>
      </c>
      <c r="B126" t="s">
        <v>12</v>
      </c>
      <c r="C126" t="s">
        <v>13</v>
      </c>
      <c r="E126" t="s">
        <v>172</v>
      </c>
      <c r="F126" t="s">
        <v>173</v>
      </c>
      <c r="G126">
        <v>-1</v>
      </c>
      <c r="H126" t="s">
        <v>147</v>
      </c>
      <c r="I126" s="1">
        <v>4</v>
      </c>
      <c r="J126" s="1">
        <v>27</v>
      </c>
      <c r="K126" s="1">
        <v>0</v>
      </c>
      <c r="L126" s="1">
        <v>0</v>
      </c>
      <c r="M126" s="1">
        <v>0</v>
      </c>
      <c r="N126" s="1">
        <v>0</v>
      </c>
      <c r="O126" s="8">
        <v>0</v>
      </c>
      <c r="P126" s="9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9">
        <v>0</v>
      </c>
      <c r="AF126" s="9">
        <v>0</v>
      </c>
      <c r="AG126" s="9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 s="1"/>
      <c r="AS126" s="1"/>
      <c r="AT126" s="1">
        <f t="shared" si="21"/>
        <v>0</v>
      </c>
      <c r="AU126" s="1">
        <f t="shared" si="22"/>
        <v>0</v>
      </c>
      <c r="AV126" s="1">
        <f t="shared" si="23"/>
        <v>0</v>
      </c>
      <c r="AW126" s="1">
        <f t="shared" si="24"/>
        <v>0</v>
      </c>
      <c r="AX126" s="1">
        <f t="shared" si="25"/>
        <v>0</v>
      </c>
      <c r="AY126" s="1">
        <f t="shared" si="26"/>
        <v>0</v>
      </c>
      <c r="AZ126" s="1">
        <f t="shared" si="27"/>
        <v>0</v>
      </c>
      <c r="BA126" s="1" t="e">
        <f>+#REF!+#REF!+#REF!+#REF!</f>
        <v>#REF!</v>
      </c>
      <c r="BB126" s="1" t="e">
        <f>+#REF!+#REF!+#REF!+#REF!</f>
        <v>#REF!</v>
      </c>
      <c r="BC126" s="1" t="e">
        <f>+#REF!+#REF!+#REF!+#REF!+#REF!</f>
        <v>#REF!</v>
      </c>
      <c r="BD126" s="1" t="e">
        <f>+#REF!+#REF!+#REF!+#REF!</f>
        <v>#REF!</v>
      </c>
      <c r="BE126" s="1" t="e">
        <f>+#REF!+#REF!+#REF!+#REF!+#REF!</f>
        <v>#REF!</v>
      </c>
    </row>
    <row r="127" spans="1:57">
      <c r="A127" t="s">
        <v>11</v>
      </c>
      <c r="B127" t="s">
        <v>12</v>
      </c>
      <c r="C127" t="s">
        <v>13</v>
      </c>
      <c r="E127" t="s">
        <v>170</v>
      </c>
      <c r="F127" t="s">
        <v>171</v>
      </c>
      <c r="G127">
        <v>-1</v>
      </c>
      <c r="H127" t="s">
        <v>147</v>
      </c>
      <c r="I127" s="1">
        <v>4</v>
      </c>
      <c r="J127" s="1">
        <v>28</v>
      </c>
      <c r="K127" s="1">
        <v>0</v>
      </c>
      <c r="L127" s="1">
        <v>0</v>
      </c>
      <c r="M127" s="1">
        <v>0</v>
      </c>
      <c r="N127" s="1">
        <v>0</v>
      </c>
      <c r="O127" s="8">
        <v>0</v>
      </c>
      <c r="P127" s="9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9">
        <v>0</v>
      </c>
      <c r="AF127" s="9">
        <v>0</v>
      </c>
      <c r="AG127" s="9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 s="1"/>
      <c r="AS127" s="1"/>
      <c r="AT127" s="1">
        <f t="shared" si="21"/>
        <v>0</v>
      </c>
      <c r="AU127" s="1">
        <f t="shared" si="22"/>
        <v>0</v>
      </c>
      <c r="AV127" s="1">
        <f t="shared" si="23"/>
        <v>0</v>
      </c>
      <c r="AW127" s="1">
        <f t="shared" si="24"/>
        <v>0</v>
      </c>
      <c r="AX127" s="1">
        <f t="shared" si="25"/>
        <v>0</v>
      </c>
      <c r="AY127" s="1">
        <f t="shared" si="26"/>
        <v>0</v>
      </c>
      <c r="AZ127" s="1">
        <f t="shared" si="27"/>
        <v>0</v>
      </c>
      <c r="BA127" s="1" t="e">
        <f>+#REF!+#REF!+#REF!+#REF!</f>
        <v>#REF!</v>
      </c>
      <c r="BB127" s="1" t="e">
        <f>+#REF!+#REF!+#REF!+#REF!</f>
        <v>#REF!</v>
      </c>
      <c r="BC127" s="1" t="e">
        <f>+#REF!+#REF!+#REF!+#REF!+#REF!</f>
        <v>#REF!</v>
      </c>
      <c r="BD127" s="1" t="e">
        <f>+#REF!+#REF!+#REF!+#REF!</f>
        <v>#REF!</v>
      </c>
      <c r="BE127" s="1" t="e">
        <f>+#REF!+#REF!+#REF!+#REF!+#REF!</f>
        <v>#REF!</v>
      </c>
    </row>
    <row r="128" spans="1:57">
      <c r="A128" t="s">
        <v>11</v>
      </c>
      <c r="B128" t="s">
        <v>12</v>
      </c>
      <c r="C128" t="s">
        <v>13</v>
      </c>
      <c r="E128" t="s">
        <v>318</v>
      </c>
      <c r="F128" t="s">
        <v>319</v>
      </c>
      <c r="G128">
        <v>-1</v>
      </c>
      <c r="H128" t="s">
        <v>147</v>
      </c>
      <c r="I128" s="1">
        <v>4</v>
      </c>
      <c r="J128" s="1">
        <v>29</v>
      </c>
      <c r="K128" s="1">
        <v>-1</v>
      </c>
      <c r="L128" s="1">
        <v>0</v>
      </c>
      <c r="M128" s="1">
        <v>0</v>
      </c>
      <c r="N128">
        <v>0</v>
      </c>
      <c r="O128" s="8">
        <v>0</v>
      </c>
      <c r="P128" s="9">
        <v>-11333.2</v>
      </c>
      <c r="Q128" s="9">
        <v>-33274.75</v>
      </c>
      <c r="R128" s="9">
        <v>-33274.75</v>
      </c>
      <c r="S128" s="9">
        <v>-33274.75</v>
      </c>
      <c r="T128" s="9">
        <v>-33274.75</v>
      </c>
      <c r="U128" s="9">
        <v>-34406.25</v>
      </c>
      <c r="V128" s="9">
        <v>-34406.25</v>
      </c>
      <c r="W128" s="9">
        <v>-34406.25</v>
      </c>
      <c r="X128" s="9">
        <v>-34406.25</v>
      </c>
      <c r="Y128" s="9">
        <v>-21910.799999999999</v>
      </c>
      <c r="Z128" s="9">
        <v>-21910.799999999999</v>
      </c>
      <c r="AA128" s="9">
        <v>-21910.799999999999</v>
      </c>
      <c r="AB128" s="9">
        <v>-21910.799999999999</v>
      </c>
      <c r="AC128" s="9">
        <v>-21910.799999999999</v>
      </c>
      <c r="AD128" s="9">
        <v>-24379.5</v>
      </c>
      <c r="AE128" s="9">
        <v>-24379.5</v>
      </c>
      <c r="AF128" s="9">
        <v>-24379.5</v>
      </c>
      <c r="AG128" s="9">
        <v>-24379.5</v>
      </c>
      <c r="AH128" s="9">
        <v>-27781.75</v>
      </c>
      <c r="AI128" s="9">
        <v>-27781.75</v>
      </c>
      <c r="AJ128" s="9">
        <v>-27781.75</v>
      </c>
      <c r="AK128" s="9">
        <v>-27781.75</v>
      </c>
      <c r="AL128" s="9">
        <v>-16850</v>
      </c>
      <c r="AM128" s="1">
        <v>-16850</v>
      </c>
      <c r="AN128" s="1">
        <v>-16850</v>
      </c>
      <c r="AO128" s="1">
        <v>-16850</v>
      </c>
      <c r="AP128" s="1">
        <v>-16850</v>
      </c>
      <c r="AQ128" s="1">
        <v>-16850</v>
      </c>
      <c r="AR128" s="1"/>
      <c r="AS128" s="1"/>
      <c r="AT128" s="1">
        <f t="shared" si="21"/>
        <v>-44607.95</v>
      </c>
      <c r="AU128" s="1">
        <f t="shared" si="22"/>
        <v>-134230.5</v>
      </c>
      <c r="AV128" s="1">
        <f t="shared" si="23"/>
        <v>-125129.55</v>
      </c>
      <c r="AW128" s="1">
        <f t="shared" si="24"/>
        <v>-87643.199999999997</v>
      </c>
      <c r="AX128" s="1">
        <f t="shared" si="25"/>
        <v>-125299.75</v>
      </c>
      <c r="AY128" s="1">
        <f t="shared" si="26"/>
        <v>-100195.25</v>
      </c>
      <c r="AZ128" s="1">
        <f t="shared" si="27"/>
        <v>-84250</v>
      </c>
      <c r="BA128" s="1" t="e">
        <f>+#REF!+#REF!+#REF!+#REF!</f>
        <v>#REF!</v>
      </c>
      <c r="BB128" s="1" t="e">
        <f>+#REF!+#REF!+#REF!+#REF!</f>
        <v>#REF!</v>
      </c>
      <c r="BC128" s="1" t="e">
        <f>+#REF!+#REF!+#REF!+#REF!+#REF!</f>
        <v>#REF!</v>
      </c>
      <c r="BD128" s="1" t="e">
        <f>+#REF!+#REF!+#REF!+#REF!</f>
        <v>#REF!</v>
      </c>
      <c r="BE128" s="1" t="e">
        <f>+#REF!+#REF!+#REF!+#REF!+#REF!</f>
        <v>#REF!</v>
      </c>
    </row>
    <row r="129" spans="1:57">
      <c r="A129" t="s">
        <v>11</v>
      </c>
      <c r="B129" t="s">
        <v>12</v>
      </c>
      <c r="C129" t="s">
        <v>13</v>
      </c>
      <c r="E129" t="s">
        <v>176</v>
      </c>
      <c r="F129" t="s">
        <v>177</v>
      </c>
      <c r="G129">
        <v>-1</v>
      </c>
      <c r="H129" t="s">
        <v>147</v>
      </c>
      <c r="I129" s="1">
        <v>4</v>
      </c>
      <c r="J129" s="1">
        <v>30</v>
      </c>
      <c r="K129" s="1">
        <v>-1</v>
      </c>
      <c r="L129" s="1">
        <v>0</v>
      </c>
      <c r="M129" s="1">
        <v>0</v>
      </c>
      <c r="N129">
        <v>0</v>
      </c>
      <c r="O129" s="8">
        <v>0</v>
      </c>
      <c r="P129" s="9">
        <v>-26124.400000000001</v>
      </c>
      <c r="Q129" s="9">
        <v>-78660.5</v>
      </c>
      <c r="R129" s="9">
        <v>-78660.5</v>
      </c>
      <c r="S129" s="9">
        <v>-78660.5</v>
      </c>
      <c r="T129" s="9">
        <v>-78660.5</v>
      </c>
      <c r="U129" s="9">
        <v>-80747</v>
      </c>
      <c r="V129" s="9">
        <v>-80747</v>
      </c>
      <c r="W129" s="9">
        <v>-80747</v>
      </c>
      <c r="X129" s="9">
        <v>-80747</v>
      </c>
      <c r="Y129" s="9">
        <v>-48383.8</v>
      </c>
      <c r="Z129" s="9">
        <v>-48383.8</v>
      </c>
      <c r="AA129" s="9">
        <v>-48383.8</v>
      </c>
      <c r="AB129" s="9">
        <v>-48383.8</v>
      </c>
      <c r="AC129" s="9">
        <v>-48383.8</v>
      </c>
      <c r="AD129" s="9">
        <v>-58085.25</v>
      </c>
      <c r="AE129" s="9">
        <v>-58085.25</v>
      </c>
      <c r="AF129" s="9">
        <v>-58085.25</v>
      </c>
      <c r="AG129" s="9">
        <v>-58085.25</v>
      </c>
      <c r="AH129" s="9">
        <v>-61100.25</v>
      </c>
      <c r="AI129" s="9">
        <v>-61100.25</v>
      </c>
      <c r="AJ129" s="9">
        <v>-61100.25</v>
      </c>
      <c r="AK129" s="9">
        <v>-61100.25</v>
      </c>
      <c r="AL129" s="9">
        <v>-41142.17</v>
      </c>
      <c r="AM129" s="1">
        <v>-41142.17</v>
      </c>
      <c r="AN129" s="1">
        <v>-41142.17</v>
      </c>
      <c r="AO129" s="1">
        <v>-41142.17</v>
      </c>
      <c r="AP129" s="1">
        <v>-41142.17</v>
      </c>
      <c r="AQ129" s="1">
        <v>-41142.17</v>
      </c>
      <c r="AR129" s="1"/>
      <c r="AS129" s="1"/>
      <c r="AT129" s="1">
        <f t="shared" si="21"/>
        <v>-104784.9</v>
      </c>
      <c r="AU129" s="1">
        <f t="shared" si="22"/>
        <v>-316728.5</v>
      </c>
      <c r="AV129" s="1">
        <f t="shared" si="23"/>
        <v>-290624.8</v>
      </c>
      <c r="AW129" s="1">
        <f t="shared" si="24"/>
        <v>-193535.2</v>
      </c>
      <c r="AX129" s="1">
        <f t="shared" si="25"/>
        <v>-293441.25</v>
      </c>
      <c r="AY129" s="1">
        <f t="shared" si="26"/>
        <v>-224442.91999999998</v>
      </c>
      <c r="AZ129" s="1">
        <f t="shared" si="27"/>
        <v>-205710.84999999998</v>
      </c>
      <c r="BA129" s="1" t="e">
        <f>+#REF!+#REF!+#REF!+#REF!</f>
        <v>#REF!</v>
      </c>
      <c r="BB129" s="1" t="e">
        <f>+#REF!+#REF!+#REF!+#REF!</f>
        <v>#REF!</v>
      </c>
      <c r="BC129" s="1" t="e">
        <f>+#REF!+#REF!+#REF!+#REF!+#REF!</f>
        <v>#REF!</v>
      </c>
      <c r="BD129" s="1" t="e">
        <f>+#REF!+#REF!+#REF!+#REF!</f>
        <v>#REF!</v>
      </c>
      <c r="BE129" s="1" t="e">
        <f>+#REF!+#REF!+#REF!+#REF!+#REF!</f>
        <v>#REF!</v>
      </c>
    </row>
    <row r="130" spans="1:57">
      <c r="A130" t="s">
        <v>11</v>
      </c>
      <c r="B130" t="s">
        <v>12</v>
      </c>
      <c r="C130" t="s">
        <v>13</v>
      </c>
      <c r="E130" t="s">
        <v>320</v>
      </c>
      <c r="F130" t="s">
        <v>321</v>
      </c>
      <c r="G130">
        <v>-1</v>
      </c>
      <c r="H130" t="s">
        <v>147</v>
      </c>
      <c r="I130" s="1">
        <v>4</v>
      </c>
      <c r="J130" s="1">
        <v>31</v>
      </c>
      <c r="K130" s="1">
        <v>0</v>
      </c>
      <c r="L130" s="1">
        <v>0</v>
      </c>
      <c r="M130" s="1">
        <v>0</v>
      </c>
      <c r="N130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9">
        <v>0</v>
      </c>
      <c r="AF130" s="9">
        <v>0</v>
      </c>
      <c r="AG130" s="9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 s="1"/>
      <c r="AS130" s="1"/>
      <c r="AT130" s="1">
        <f t="shared" si="21"/>
        <v>0</v>
      </c>
      <c r="AU130" s="1">
        <f t="shared" si="22"/>
        <v>0</v>
      </c>
      <c r="AV130" s="1">
        <f t="shared" si="23"/>
        <v>0</v>
      </c>
      <c r="AW130" s="1">
        <f t="shared" si="24"/>
        <v>0</v>
      </c>
      <c r="AX130" s="1">
        <f t="shared" si="25"/>
        <v>0</v>
      </c>
      <c r="AY130" s="1">
        <f t="shared" si="26"/>
        <v>0</v>
      </c>
      <c r="AZ130" s="1">
        <f t="shared" si="27"/>
        <v>0</v>
      </c>
      <c r="BA130" s="1" t="e">
        <f>+#REF!+#REF!+#REF!+#REF!</f>
        <v>#REF!</v>
      </c>
      <c r="BB130" s="1" t="e">
        <f>+#REF!+#REF!+#REF!+#REF!</f>
        <v>#REF!</v>
      </c>
      <c r="BC130" s="1" t="e">
        <f>+#REF!+#REF!+#REF!+#REF!+#REF!</f>
        <v>#REF!</v>
      </c>
      <c r="BD130" s="1" t="e">
        <f>+#REF!+#REF!+#REF!+#REF!</f>
        <v>#REF!</v>
      </c>
      <c r="BE130" s="1" t="e">
        <f>+#REF!+#REF!+#REF!+#REF!+#REF!</f>
        <v>#REF!</v>
      </c>
    </row>
    <row r="131" spans="1:57">
      <c r="A131" t="s">
        <v>11</v>
      </c>
      <c r="B131" t="s">
        <v>12</v>
      </c>
      <c r="C131" t="s">
        <v>13</v>
      </c>
      <c r="E131" t="s">
        <v>322</v>
      </c>
      <c r="F131" t="s">
        <v>323</v>
      </c>
      <c r="G131">
        <v>-1</v>
      </c>
      <c r="H131" t="s">
        <v>147</v>
      </c>
      <c r="I131" s="1">
        <v>4</v>
      </c>
      <c r="J131" s="1">
        <v>32</v>
      </c>
      <c r="K131" s="1">
        <v>0</v>
      </c>
      <c r="L131" s="1">
        <v>0</v>
      </c>
      <c r="M131" s="1">
        <v>0</v>
      </c>
      <c r="N131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9">
        <v>0</v>
      </c>
      <c r="AF131" s="9">
        <v>0</v>
      </c>
      <c r="AG131" s="9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 s="1"/>
      <c r="AS131" s="1"/>
      <c r="AT131" s="1">
        <f t="shared" si="21"/>
        <v>0</v>
      </c>
      <c r="AU131" s="1">
        <f t="shared" si="22"/>
        <v>0</v>
      </c>
      <c r="AV131" s="1">
        <f t="shared" si="23"/>
        <v>0</v>
      </c>
      <c r="AW131" s="1">
        <f t="shared" si="24"/>
        <v>0</v>
      </c>
      <c r="AX131" s="1">
        <f t="shared" si="25"/>
        <v>0</v>
      </c>
      <c r="AY131" s="1">
        <f t="shared" si="26"/>
        <v>0</v>
      </c>
      <c r="AZ131" s="1">
        <f t="shared" si="27"/>
        <v>0</v>
      </c>
      <c r="BA131" s="1" t="e">
        <f>+#REF!+#REF!+#REF!+#REF!</f>
        <v>#REF!</v>
      </c>
      <c r="BB131" s="1" t="e">
        <f>+#REF!+#REF!+#REF!+#REF!</f>
        <v>#REF!</v>
      </c>
      <c r="BC131" s="1" t="e">
        <f>+#REF!+#REF!+#REF!+#REF!+#REF!</f>
        <v>#REF!</v>
      </c>
      <c r="BD131" s="1" t="e">
        <f>+#REF!+#REF!+#REF!+#REF!</f>
        <v>#REF!</v>
      </c>
      <c r="BE131" s="1" t="e">
        <f>+#REF!+#REF!+#REF!+#REF!+#REF!</f>
        <v>#REF!</v>
      </c>
    </row>
    <row r="132" spans="1:57">
      <c r="A132" t="s">
        <v>11</v>
      </c>
      <c r="B132" t="s">
        <v>12</v>
      </c>
      <c r="C132" t="s">
        <v>13</v>
      </c>
      <c r="E132" t="s">
        <v>324</v>
      </c>
      <c r="F132" t="s">
        <v>325</v>
      </c>
      <c r="G132">
        <v>-1</v>
      </c>
      <c r="H132" t="s">
        <v>147</v>
      </c>
      <c r="I132" s="1">
        <v>4</v>
      </c>
      <c r="J132" s="1">
        <v>33</v>
      </c>
      <c r="K132" s="1">
        <v>0</v>
      </c>
      <c r="L132" s="1">
        <v>0</v>
      </c>
      <c r="M132" s="1">
        <v>0</v>
      </c>
      <c r="N132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9">
        <v>0</v>
      </c>
      <c r="AF132" s="9">
        <v>0</v>
      </c>
      <c r="AG132" s="9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 s="1"/>
      <c r="AS132" s="1"/>
      <c r="AT132" s="1">
        <f t="shared" si="21"/>
        <v>0</v>
      </c>
      <c r="AU132" s="1">
        <f t="shared" si="22"/>
        <v>0</v>
      </c>
      <c r="AV132" s="1">
        <f t="shared" si="23"/>
        <v>0</v>
      </c>
      <c r="AW132" s="1">
        <f t="shared" si="24"/>
        <v>0</v>
      </c>
      <c r="AX132" s="1">
        <f t="shared" si="25"/>
        <v>0</v>
      </c>
      <c r="AY132" s="1">
        <f t="shared" si="26"/>
        <v>0</v>
      </c>
      <c r="AZ132" s="1">
        <f t="shared" si="27"/>
        <v>0</v>
      </c>
      <c r="BA132" s="1" t="e">
        <f>+#REF!+#REF!+#REF!+#REF!</f>
        <v>#REF!</v>
      </c>
      <c r="BB132" s="1" t="e">
        <f>+#REF!+#REF!+#REF!+#REF!</f>
        <v>#REF!</v>
      </c>
      <c r="BC132" s="1" t="e">
        <f>+#REF!+#REF!+#REF!+#REF!+#REF!</f>
        <v>#REF!</v>
      </c>
      <c r="BD132" s="1" t="e">
        <f>+#REF!+#REF!+#REF!+#REF!</f>
        <v>#REF!</v>
      </c>
      <c r="BE132" s="1" t="e">
        <f>+#REF!+#REF!+#REF!+#REF!+#REF!</f>
        <v>#REF!</v>
      </c>
    </row>
    <row r="133" spans="1:57">
      <c r="A133" t="s">
        <v>11</v>
      </c>
      <c r="B133" t="s">
        <v>12</v>
      </c>
      <c r="C133" t="s">
        <v>13</v>
      </c>
      <c r="E133" t="s">
        <v>326</v>
      </c>
      <c r="F133" t="s">
        <v>327</v>
      </c>
      <c r="G133">
        <v>-1</v>
      </c>
      <c r="H133" t="s">
        <v>147</v>
      </c>
      <c r="I133" s="1">
        <v>4</v>
      </c>
      <c r="J133" s="1">
        <v>34</v>
      </c>
      <c r="K133" s="1">
        <v>0</v>
      </c>
      <c r="L133" s="1">
        <v>0</v>
      </c>
      <c r="M133" s="1">
        <v>0</v>
      </c>
      <c r="N133">
        <v>0</v>
      </c>
      <c r="O133" s="8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8">
        <v>0</v>
      </c>
      <c r="AB133" s="8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 s="1"/>
      <c r="AS133" s="1"/>
      <c r="AT133" s="1">
        <f t="shared" si="21"/>
        <v>0</v>
      </c>
      <c r="AU133" s="1">
        <f t="shared" si="22"/>
        <v>0</v>
      </c>
      <c r="AV133" s="1">
        <f t="shared" si="23"/>
        <v>0</v>
      </c>
      <c r="AW133" s="1">
        <f t="shared" si="24"/>
        <v>0</v>
      </c>
      <c r="AX133" s="1">
        <f t="shared" si="25"/>
        <v>0</v>
      </c>
      <c r="AY133" s="1">
        <f t="shared" si="26"/>
        <v>0</v>
      </c>
      <c r="AZ133" s="1">
        <f t="shared" si="27"/>
        <v>0</v>
      </c>
      <c r="BA133" s="1" t="e">
        <f>+#REF!+#REF!+#REF!+#REF!</f>
        <v>#REF!</v>
      </c>
      <c r="BB133" s="1" t="e">
        <f>+#REF!+#REF!+#REF!+#REF!</f>
        <v>#REF!</v>
      </c>
      <c r="BC133" s="1" t="e">
        <f>+#REF!+#REF!+#REF!+#REF!+#REF!</f>
        <v>#REF!</v>
      </c>
      <c r="BD133" s="1" t="e">
        <f>+#REF!+#REF!+#REF!+#REF!</f>
        <v>#REF!</v>
      </c>
      <c r="BE133" s="1" t="e">
        <f>+#REF!+#REF!+#REF!+#REF!+#REF!</f>
        <v>#REF!</v>
      </c>
    </row>
    <row r="134" spans="1:57">
      <c r="A134" t="s">
        <v>11</v>
      </c>
      <c r="B134" t="s">
        <v>12</v>
      </c>
      <c r="C134" t="s">
        <v>13</v>
      </c>
      <c r="E134" t="s">
        <v>168</v>
      </c>
      <c r="F134" t="s">
        <v>169</v>
      </c>
      <c r="G134">
        <v>-1</v>
      </c>
      <c r="H134" t="s">
        <v>147</v>
      </c>
      <c r="I134" s="1">
        <v>4</v>
      </c>
      <c r="J134" s="1">
        <v>35</v>
      </c>
      <c r="K134" s="1">
        <v>-1</v>
      </c>
      <c r="L134" s="1">
        <v>0</v>
      </c>
      <c r="M134" s="1">
        <v>0</v>
      </c>
      <c r="N134">
        <v>0</v>
      </c>
      <c r="O134" s="8">
        <v>0</v>
      </c>
      <c r="P134" s="9">
        <v>-102.4</v>
      </c>
      <c r="Q134" s="9">
        <v>-128</v>
      </c>
      <c r="R134" s="8">
        <v>-128</v>
      </c>
      <c r="S134" s="8">
        <v>-128</v>
      </c>
      <c r="T134" s="8">
        <v>-128</v>
      </c>
      <c r="U134" s="8">
        <v>-128</v>
      </c>
      <c r="V134" s="8">
        <v>-128</v>
      </c>
      <c r="W134" s="8">
        <v>-128</v>
      </c>
      <c r="X134" s="8">
        <v>-128</v>
      </c>
      <c r="Y134" s="8">
        <v>-188.2</v>
      </c>
      <c r="Z134" s="8">
        <v>-188.2</v>
      </c>
      <c r="AA134" s="8">
        <v>-188.2</v>
      </c>
      <c r="AB134" s="8">
        <v>-188.2</v>
      </c>
      <c r="AC134" s="8">
        <v>-188.2</v>
      </c>
      <c r="AD134" s="8">
        <v>-128</v>
      </c>
      <c r="AE134" s="9">
        <v>-128</v>
      </c>
      <c r="AF134" s="9">
        <v>-128</v>
      </c>
      <c r="AG134" s="9">
        <v>-128</v>
      </c>
      <c r="AH134" s="8">
        <v>-262.25</v>
      </c>
      <c r="AI134" s="8">
        <v>-262.25</v>
      </c>
      <c r="AJ134" s="8">
        <v>-262.25</v>
      </c>
      <c r="AK134" s="9">
        <v>-262.25</v>
      </c>
      <c r="AL134" s="9">
        <v>-103.17</v>
      </c>
      <c r="AM134" s="1">
        <v>-103.17</v>
      </c>
      <c r="AN134" s="1">
        <v>-103.17</v>
      </c>
      <c r="AO134" s="1">
        <v>-103.17</v>
      </c>
      <c r="AP134" s="1">
        <v>-103.17</v>
      </c>
      <c r="AQ134">
        <v>-103.17</v>
      </c>
      <c r="AR134" s="1"/>
      <c r="AS134" s="1"/>
      <c r="AT134" s="1">
        <f t="shared" si="21"/>
        <v>-230.4</v>
      </c>
      <c r="AU134" s="1">
        <f t="shared" si="22"/>
        <v>-512</v>
      </c>
      <c r="AV134" s="1">
        <f t="shared" si="23"/>
        <v>-572.20000000000005</v>
      </c>
      <c r="AW134" s="1">
        <f t="shared" si="24"/>
        <v>-752.8</v>
      </c>
      <c r="AX134" s="1">
        <f t="shared" si="25"/>
        <v>-774.25</v>
      </c>
      <c r="AY134" s="1">
        <f t="shared" si="26"/>
        <v>-889.92</v>
      </c>
      <c r="AZ134" s="1">
        <f t="shared" si="27"/>
        <v>-515.85</v>
      </c>
      <c r="BA134" s="1" t="e">
        <f>+#REF!+#REF!+#REF!+#REF!</f>
        <v>#REF!</v>
      </c>
      <c r="BB134" s="1" t="e">
        <f>+#REF!+#REF!+#REF!+#REF!</f>
        <v>#REF!</v>
      </c>
      <c r="BC134" s="1" t="e">
        <f>+#REF!+#REF!+#REF!+#REF!+#REF!</f>
        <v>#REF!</v>
      </c>
      <c r="BD134" s="1" t="e">
        <f>+#REF!+#REF!+#REF!+#REF!</f>
        <v>#REF!</v>
      </c>
      <c r="BE134" s="1" t="e">
        <f>+#REF!+#REF!+#REF!+#REF!+#REF!</f>
        <v>#REF!</v>
      </c>
    </row>
    <row r="135" spans="1:57">
      <c r="A135" t="s">
        <v>11</v>
      </c>
      <c r="B135" t="s">
        <v>12</v>
      </c>
      <c r="C135" t="s">
        <v>13</v>
      </c>
      <c r="E135" t="s">
        <v>328</v>
      </c>
      <c r="F135" t="s">
        <v>329</v>
      </c>
      <c r="G135">
        <v>-1</v>
      </c>
      <c r="H135" t="s">
        <v>147</v>
      </c>
      <c r="I135" s="1">
        <v>4</v>
      </c>
      <c r="J135" s="1">
        <v>36</v>
      </c>
      <c r="K135" s="1">
        <v>0</v>
      </c>
      <c r="L135" s="1">
        <v>0</v>
      </c>
      <c r="M135" s="1">
        <v>0</v>
      </c>
      <c r="N135" s="1">
        <v>0</v>
      </c>
      <c r="O135" s="8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/>
      <c r="AS135" s="1"/>
      <c r="AT135" s="1">
        <f t="shared" si="21"/>
        <v>0</v>
      </c>
      <c r="AU135" s="1">
        <f t="shared" si="22"/>
        <v>0</v>
      </c>
      <c r="AV135" s="1">
        <f t="shared" si="23"/>
        <v>0</v>
      </c>
      <c r="AW135" s="1">
        <f t="shared" si="24"/>
        <v>0</v>
      </c>
      <c r="AX135" s="1">
        <f t="shared" si="25"/>
        <v>0</v>
      </c>
      <c r="AY135" s="1">
        <f t="shared" si="26"/>
        <v>0</v>
      </c>
      <c r="AZ135" s="1">
        <f t="shared" si="27"/>
        <v>0</v>
      </c>
      <c r="BA135" s="1" t="e">
        <f>+#REF!+#REF!+#REF!+#REF!</f>
        <v>#REF!</v>
      </c>
      <c r="BB135" s="1" t="e">
        <f>+#REF!+#REF!+#REF!+#REF!</f>
        <v>#REF!</v>
      </c>
      <c r="BC135" s="1" t="e">
        <f>+#REF!+#REF!+#REF!+#REF!+#REF!</f>
        <v>#REF!</v>
      </c>
      <c r="BD135" s="1" t="e">
        <f>+#REF!+#REF!+#REF!+#REF!</f>
        <v>#REF!</v>
      </c>
      <c r="BE135" s="1" t="e">
        <f>+#REF!+#REF!+#REF!+#REF!+#REF!</f>
        <v>#REF!</v>
      </c>
    </row>
    <row r="136" spans="1:57">
      <c r="A136" t="s">
        <v>11</v>
      </c>
      <c r="B136" t="s">
        <v>12</v>
      </c>
      <c r="C136" t="s">
        <v>13</v>
      </c>
      <c r="E136" t="s">
        <v>330</v>
      </c>
      <c r="F136" t="s">
        <v>331</v>
      </c>
      <c r="G136">
        <v>-1</v>
      </c>
      <c r="H136" t="s">
        <v>147</v>
      </c>
      <c r="I136">
        <v>4</v>
      </c>
      <c r="J136" s="1">
        <v>37</v>
      </c>
      <c r="K136" s="1">
        <v>-1</v>
      </c>
      <c r="L136" s="1">
        <v>0</v>
      </c>
      <c r="M136" s="1">
        <v>0</v>
      </c>
      <c r="N136" s="1">
        <v>0</v>
      </c>
      <c r="O136" s="8">
        <v>-351199.42</v>
      </c>
      <c r="P136" s="9">
        <v>-11666.6</v>
      </c>
      <c r="Q136" s="9">
        <v>-14583.25</v>
      </c>
      <c r="R136" s="9">
        <v>-14583.25</v>
      </c>
      <c r="S136" s="9">
        <v>-14583.25</v>
      </c>
      <c r="T136" s="9">
        <v>-14583.25</v>
      </c>
      <c r="U136" s="9">
        <v>-14583.25</v>
      </c>
      <c r="V136" s="9">
        <v>-14583.25</v>
      </c>
      <c r="W136" s="9">
        <v>-14583.25</v>
      </c>
      <c r="X136" s="9">
        <v>-14583.25</v>
      </c>
      <c r="Y136" s="9">
        <v>-11666.6</v>
      </c>
      <c r="Z136" s="9">
        <v>-11666.6</v>
      </c>
      <c r="AA136" s="9">
        <v>-11666.6</v>
      </c>
      <c r="AB136" s="9">
        <v>-11666.6</v>
      </c>
      <c r="AC136" s="9">
        <v>-11666.6</v>
      </c>
      <c r="AD136" s="9">
        <v>-14583.25</v>
      </c>
      <c r="AE136" s="9">
        <v>-14583.25</v>
      </c>
      <c r="AF136" s="9">
        <v>-14583.25</v>
      </c>
      <c r="AG136" s="9">
        <v>-14583.25</v>
      </c>
      <c r="AH136" s="9">
        <v>-14583.25</v>
      </c>
      <c r="AI136" s="9">
        <v>-14583.25</v>
      </c>
      <c r="AJ136" s="9">
        <v>-14583.25</v>
      </c>
      <c r="AK136" s="9">
        <v>-14583.25</v>
      </c>
      <c r="AL136" s="9">
        <v>-11772.17</v>
      </c>
      <c r="AM136" s="1">
        <v>-11772.17</v>
      </c>
      <c r="AN136" s="1">
        <v>-11772.17</v>
      </c>
      <c r="AO136" s="1">
        <v>-11772.17</v>
      </c>
      <c r="AP136" s="1">
        <v>-11772.17</v>
      </c>
      <c r="AQ136" s="1">
        <v>-11772.17</v>
      </c>
      <c r="AR136" s="1"/>
      <c r="AS136" s="1"/>
      <c r="AT136" s="1">
        <f t="shared" si="21"/>
        <v>-377449.26999999996</v>
      </c>
      <c r="AU136" s="1">
        <f t="shared" si="22"/>
        <v>-58333</v>
      </c>
      <c r="AV136" s="1">
        <f t="shared" si="23"/>
        <v>-55416.35</v>
      </c>
      <c r="AW136" s="1">
        <f t="shared" si="24"/>
        <v>-46666.400000000001</v>
      </c>
      <c r="AX136" s="1">
        <f t="shared" si="25"/>
        <v>-72916.25</v>
      </c>
      <c r="AY136" s="1">
        <f t="shared" si="26"/>
        <v>-55521.919999999998</v>
      </c>
      <c r="AZ136" s="1">
        <f t="shared" si="27"/>
        <v>-58860.85</v>
      </c>
      <c r="BA136" s="1" t="e">
        <f>+#REF!+#REF!+#REF!+#REF!</f>
        <v>#REF!</v>
      </c>
      <c r="BB136" s="1" t="e">
        <f>+#REF!+#REF!+#REF!+#REF!</f>
        <v>#REF!</v>
      </c>
      <c r="BC136" s="1" t="e">
        <f>+#REF!+#REF!+#REF!+#REF!+#REF!</f>
        <v>#REF!</v>
      </c>
      <c r="BD136" s="1" t="e">
        <f>+#REF!+#REF!+#REF!+#REF!</f>
        <v>#REF!</v>
      </c>
      <c r="BE136" s="1" t="e">
        <f>+#REF!+#REF!+#REF!+#REF!+#REF!</f>
        <v>#REF!</v>
      </c>
    </row>
    <row r="137" spans="1:57">
      <c r="A137" t="s">
        <v>11</v>
      </c>
      <c r="B137" t="s">
        <v>12</v>
      </c>
      <c r="C137" t="s">
        <v>13</v>
      </c>
      <c r="E137" t="s">
        <v>332</v>
      </c>
      <c r="F137" t="s">
        <v>333</v>
      </c>
      <c r="G137">
        <v>-1</v>
      </c>
      <c r="H137" t="s">
        <v>147</v>
      </c>
      <c r="I137">
        <v>4</v>
      </c>
      <c r="J137" s="1">
        <v>38</v>
      </c>
      <c r="K137" s="1">
        <v>0</v>
      </c>
      <c r="L137" s="1">
        <v>0</v>
      </c>
      <c r="M137" s="1">
        <v>0</v>
      </c>
      <c r="N137">
        <v>0</v>
      </c>
      <c r="O137" s="8">
        <v>0</v>
      </c>
      <c r="P137" s="9">
        <v>0</v>
      </c>
      <c r="Q137" s="9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9">
        <v>0</v>
      </c>
      <c r="AF137" s="9">
        <v>0</v>
      </c>
      <c r="AG137" s="9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s="1"/>
      <c r="AS137" s="1"/>
      <c r="AT137" s="1">
        <f t="shared" si="21"/>
        <v>0</v>
      </c>
      <c r="AU137" s="1">
        <f t="shared" si="22"/>
        <v>0</v>
      </c>
      <c r="AV137" s="1">
        <f t="shared" si="23"/>
        <v>0</v>
      </c>
      <c r="AW137" s="1">
        <f t="shared" si="24"/>
        <v>0</v>
      </c>
      <c r="AX137" s="1">
        <f t="shared" si="25"/>
        <v>0</v>
      </c>
      <c r="AY137" s="1">
        <f t="shared" si="26"/>
        <v>0</v>
      </c>
      <c r="AZ137" s="1">
        <f t="shared" si="27"/>
        <v>0</v>
      </c>
      <c r="BA137" s="1" t="e">
        <f>+#REF!+#REF!+#REF!+#REF!</f>
        <v>#REF!</v>
      </c>
      <c r="BB137" s="1" t="e">
        <f>+#REF!+#REF!+#REF!+#REF!</f>
        <v>#REF!</v>
      </c>
      <c r="BC137" s="1" t="e">
        <f>+#REF!+#REF!+#REF!+#REF!+#REF!</f>
        <v>#REF!</v>
      </c>
      <c r="BD137" s="1" t="e">
        <f>+#REF!+#REF!+#REF!+#REF!</f>
        <v>#REF!</v>
      </c>
      <c r="BE137" s="1" t="e">
        <f>+#REF!+#REF!+#REF!+#REF!+#REF!</f>
        <v>#REF!</v>
      </c>
    </row>
    <row r="138" spans="1:57">
      <c r="A138" s="8" t="s">
        <v>11</v>
      </c>
      <c r="B138" s="8" t="s">
        <v>12</v>
      </c>
      <c r="C138" s="8" t="s">
        <v>13</v>
      </c>
      <c r="D138" s="8"/>
      <c r="E138" s="8" t="s">
        <v>334</v>
      </c>
      <c r="F138" s="8" t="s">
        <v>335</v>
      </c>
      <c r="G138" s="8">
        <v>-1</v>
      </c>
      <c r="H138" s="8" t="s">
        <v>147</v>
      </c>
      <c r="I138" s="8">
        <v>4</v>
      </c>
      <c r="J138" s="9">
        <v>39</v>
      </c>
      <c r="K138" s="9">
        <v>0</v>
      </c>
      <c r="L138" s="9">
        <v>0</v>
      </c>
      <c r="M138" s="1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9">
        <v>0</v>
      </c>
      <c r="AF138" s="9">
        <v>0</v>
      </c>
      <c r="AG138" s="9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1"/>
      <c r="AS138" s="1"/>
      <c r="AT138" s="1">
        <f t="shared" si="21"/>
        <v>0</v>
      </c>
      <c r="AU138" s="1">
        <f t="shared" si="22"/>
        <v>0</v>
      </c>
      <c r="AV138" s="1">
        <f t="shared" si="23"/>
        <v>0</v>
      </c>
      <c r="AW138" s="1">
        <f t="shared" si="24"/>
        <v>0</v>
      </c>
      <c r="AX138" s="1">
        <f t="shared" si="25"/>
        <v>0</v>
      </c>
      <c r="AY138" s="1">
        <f t="shared" si="26"/>
        <v>0</v>
      </c>
      <c r="AZ138" s="1">
        <f t="shared" si="27"/>
        <v>0</v>
      </c>
      <c r="BA138" s="1" t="e">
        <f>+#REF!+#REF!+#REF!+#REF!</f>
        <v>#REF!</v>
      </c>
      <c r="BB138" s="1" t="e">
        <f>+#REF!+#REF!+#REF!+#REF!</f>
        <v>#REF!</v>
      </c>
      <c r="BC138" s="1" t="e">
        <f>+#REF!+#REF!+#REF!+#REF!+#REF!</f>
        <v>#REF!</v>
      </c>
      <c r="BD138" s="1" t="e">
        <f>+#REF!+#REF!+#REF!+#REF!</f>
        <v>#REF!</v>
      </c>
      <c r="BE138" s="1" t="e">
        <f>+#REF!+#REF!+#REF!+#REF!+#REF!</f>
        <v>#REF!</v>
      </c>
    </row>
    <row r="139" spans="1:57">
      <c r="A139" t="s">
        <v>11</v>
      </c>
      <c r="B139" t="s">
        <v>12</v>
      </c>
      <c r="C139" t="s">
        <v>13</v>
      </c>
      <c r="E139" t="s">
        <v>336</v>
      </c>
      <c r="F139" t="s">
        <v>337</v>
      </c>
      <c r="G139">
        <v>-1</v>
      </c>
      <c r="H139" t="s">
        <v>147</v>
      </c>
      <c r="I139">
        <v>4</v>
      </c>
      <c r="J139" s="1">
        <v>40</v>
      </c>
      <c r="K139" s="1">
        <v>-1</v>
      </c>
      <c r="L139" s="1">
        <v>0</v>
      </c>
      <c r="M139" s="1">
        <v>0</v>
      </c>
      <c r="N139">
        <v>0</v>
      </c>
      <c r="O139" s="8">
        <v>0</v>
      </c>
      <c r="P139" s="9">
        <v>-84778</v>
      </c>
      <c r="Q139" s="9">
        <v>-57847.5</v>
      </c>
      <c r="R139" s="9">
        <v>-57847.5</v>
      </c>
      <c r="S139" s="9">
        <v>-57847.5</v>
      </c>
      <c r="T139" s="9">
        <v>-57847.5</v>
      </c>
      <c r="U139" s="9">
        <v>-65347.5</v>
      </c>
      <c r="V139" s="9">
        <v>-65347.5</v>
      </c>
      <c r="W139" s="9">
        <v>-65347.5</v>
      </c>
      <c r="X139" s="9">
        <v>-65347.5</v>
      </c>
      <c r="Y139" s="9">
        <v>-80243</v>
      </c>
      <c r="Z139" s="9">
        <v>-80243</v>
      </c>
      <c r="AA139" s="9">
        <v>-80243</v>
      </c>
      <c r="AB139" s="9">
        <v>-80243</v>
      </c>
      <c r="AC139" s="9">
        <v>-80243</v>
      </c>
      <c r="AD139" s="9">
        <v>-65342.5</v>
      </c>
      <c r="AE139" s="9">
        <v>-65342.5</v>
      </c>
      <c r="AF139" s="9">
        <v>-65342.5</v>
      </c>
      <c r="AG139" s="9">
        <v>-65342.5</v>
      </c>
      <c r="AH139" s="9">
        <v>-60136.75</v>
      </c>
      <c r="AI139" s="9">
        <v>-60136.75</v>
      </c>
      <c r="AJ139" s="9">
        <v>-60136.75</v>
      </c>
      <c r="AK139" s="9">
        <v>-60136.75</v>
      </c>
      <c r="AL139" s="9">
        <v>-65956.67</v>
      </c>
      <c r="AM139" s="1">
        <v>-65956.67</v>
      </c>
      <c r="AN139" s="1">
        <v>-65956.67</v>
      </c>
      <c r="AO139" s="1">
        <v>-65956.67</v>
      </c>
      <c r="AP139" s="1">
        <v>-65956.67</v>
      </c>
      <c r="AQ139" s="1">
        <v>-65956.67</v>
      </c>
      <c r="AR139" s="1"/>
      <c r="AS139" s="1"/>
      <c r="AT139" s="1">
        <f t="shared" si="21"/>
        <v>-142625.5</v>
      </c>
      <c r="AU139" s="1">
        <f t="shared" si="22"/>
        <v>-238890</v>
      </c>
      <c r="AV139" s="1">
        <f t="shared" si="23"/>
        <v>-276285.5</v>
      </c>
      <c r="AW139" s="1">
        <f t="shared" si="24"/>
        <v>-320972</v>
      </c>
      <c r="AX139" s="1">
        <f t="shared" si="25"/>
        <v>-321506.75</v>
      </c>
      <c r="AY139" s="1">
        <f t="shared" si="26"/>
        <v>-246366.91999999998</v>
      </c>
      <c r="AZ139" s="1">
        <f t="shared" si="27"/>
        <v>-329783.34999999998</v>
      </c>
      <c r="BA139" s="1" t="e">
        <f>+#REF!+#REF!+#REF!+#REF!</f>
        <v>#REF!</v>
      </c>
      <c r="BB139" s="1" t="e">
        <f>+#REF!+#REF!+#REF!+#REF!</f>
        <v>#REF!</v>
      </c>
      <c r="BC139" s="1" t="e">
        <f>+#REF!+#REF!+#REF!+#REF!+#REF!</f>
        <v>#REF!</v>
      </c>
      <c r="BD139" s="1" t="e">
        <f>+#REF!+#REF!+#REF!+#REF!</f>
        <v>#REF!</v>
      </c>
      <c r="BE139" s="1" t="e">
        <f>+#REF!+#REF!+#REF!+#REF!+#REF!</f>
        <v>#REF!</v>
      </c>
    </row>
    <row r="140" spans="1:57">
      <c r="A140" t="s">
        <v>11</v>
      </c>
      <c r="B140" t="s">
        <v>12</v>
      </c>
      <c r="C140" t="s">
        <v>13</v>
      </c>
      <c r="E140" t="s">
        <v>67</v>
      </c>
      <c r="F140" t="s">
        <v>178</v>
      </c>
      <c r="G140">
        <v>-1</v>
      </c>
      <c r="H140" t="s">
        <v>147</v>
      </c>
      <c r="I140">
        <v>4</v>
      </c>
      <c r="J140" s="1">
        <v>41</v>
      </c>
      <c r="K140" s="1">
        <v>-1</v>
      </c>
      <c r="L140">
        <v>0</v>
      </c>
      <c r="M140" s="1">
        <v>0</v>
      </c>
      <c r="N140">
        <v>0</v>
      </c>
      <c r="O140" s="1">
        <v>-1134600</v>
      </c>
      <c r="P140" s="9">
        <v>-1134600</v>
      </c>
      <c r="Q140" s="9">
        <v>-1089250</v>
      </c>
      <c r="R140" s="9">
        <v>-1089250</v>
      </c>
      <c r="S140" s="9">
        <v>-1089250</v>
      </c>
      <c r="T140" s="9">
        <v>-1089250</v>
      </c>
      <c r="U140" s="9">
        <v>-1538250</v>
      </c>
      <c r="V140" s="9">
        <v>-1538250</v>
      </c>
      <c r="W140" s="9">
        <v>-1538250</v>
      </c>
      <c r="X140" s="9">
        <v>-1538250</v>
      </c>
      <c r="Y140" s="9">
        <v>-1076000</v>
      </c>
      <c r="Z140" s="9">
        <v>-1076000</v>
      </c>
      <c r="AA140" s="9">
        <v>-1076000</v>
      </c>
      <c r="AB140" s="9">
        <v>-1076000</v>
      </c>
      <c r="AC140" s="9">
        <v>-1076000</v>
      </c>
      <c r="AD140" s="9">
        <v>-2263500</v>
      </c>
      <c r="AE140" s="9">
        <v>-2263500</v>
      </c>
      <c r="AF140" s="9">
        <v>-2263500</v>
      </c>
      <c r="AG140" s="9">
        <v>-2263500</v>
      </c>
      <c r="AH140" s="9">
        <v>-2151500</v>
      </c>
      <c r="AI140" s="9">
        <v>-2151500</v>
      </c>
      <c r="AJ140" s="9">
        <v>-2151500</v>
      </c>
      <c r="AK140" s="9">
        <v>-2151500</v>
      </c>
      <c r="AL140" s="9">
        <v>-1775666.67</v>
      </c>
      <c r="AM140" s="1">
        <v>-1775666.67</v>
      </c>
      <c r="AN140" s="1">
        <v>-1775666.67</v>
      </c>
      <c r="AO140" s="1">
        <v>-1775666.67</v>
      </c>
      <c r="AP140" s="1">
        <v>-1775666.67</v>
      </c>
      <c r="AQ140" s="1">
        <v>-1775666.67</v>
      </c>
    </row>
    <row r="141" spans="1:57">
      <c r="A141" t="s">
        <v>11</v>
      </c>
      <c r="B141" t="s">
        <v>12</v>
      </c>
      <c r="C141" t="s">
        <v>13</v>
      </c>
      <c r="E141" t="s">
        <v>179</v>
      </c>
      <c r="F141" t="s">
        <v>180</v>
      </c>
      <c r="G141">
        <v>0</v>
      </c>
      <c r="H141" t="s">
        <v>181</v>
      </c>
      <c r="I141">
        <v>5</v>
      </c>
      <c r="J141" s="1">
        <v>1</v>
      </c>
      <c r="K141" s="1">
        <v>0</v>
      </c>
      <c r="L141">
        <v>0</v>
      </c>
      <c r="M141" s="1">
        <v>0</v>
      </c>
      <c r="N141">
        <v>0</v>
      </c>
      <c r="O141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T141" s="1">
        <f t="shared" ref="AT141:AT161" si="28">+O141+P141+Q141</f>
        <v>0</v>
      </c>
      <c r="AU141" s="1">
        <f t="shared" ref="AU141:AU161" si="29">+S141+T141+U141+R141</f>
        <v>0</v>
      </c>
      <c r="AV141" s="1">
        <f t="shared" ref="AV141:AV161" si="30">+W141+X141+Y141+V141</f>
        <v>0</v>
      </c>
      <c r="AW141" s="1">
        <f t="shared" ref="AW141:AW161" si="31">+AA141+AB141+AC141+Z141</f>
        <v>0</v>
      </c>
      <c r="AX141" s="1">
        <f t="shared" ref="AX141:AX161" si="32">+AE141+AF141+AG141+AH141+AD141</f>
        <v>0</v>
      </c>
      <c r="AY141" s="1">
        <f t="shared" ref="AY141:AY161" si="33">+AJ141+AK141+AL141+AI141</f>
        <v>0</v>
      </c>
      <c r="AZ141" s="1">
        <f t="shared" ref="AZ141:AZ161" si="34">+AN141+AO141+AP141+AQ141+AM141</f>
        <v>0</v>
      </c>
      <c r="BA141" s="1" t="e">
        <f>+#REF!+#REF!+#REF!+#REF!</f>
        <v>#REF!</v>
      </c>
      <c r="BB141" s="1" t="e">
        <f>+#REF!+#REF!+#REF!+#REF!</f>
        <v>#REF!</v>
      </c>
      <c r="BC141" s="1" t="e">
        <f>+#REF!+#REF!+#REF!+#REF!+#REF!</f>
        <v>#REF!</v>
      </c>
      <c r="BD141" s="1" t="e">
        <f>+#REF!+#REF!+#REF!+#REF!</f>
        <v>#REF!</v>
      </c>
      <c r="BE141" s="1" t="e">
        <f>+#REF!+#REF!+#REF!+#REF!+#REF!</f>
        <v>#REF!</v>
      </c>
    </row>
    <row r="142" spans="1:57">
      <c r="A142" t="s">
        <v>11</v>
      </c>
      <c r="B142" t="s">
        <v>12</v>
      </c>
      <c r="C142" t="s">
        <v>13</v>
      </c>
      <c r="E142" t="s">
        <v>182</v>
      </c>
      <c r="F142" t="s">
        <v>183</v>
      </c>
      <c r="G142">
        <v>0</v>
      </c>
      <c r="H142" t="s">
        <v>181</v>
      </c>
      <c r="I142">
        <v>5</v>
      </c>
      <c r="J142" s="1">
        <v>2</v>
      </c>
      <c r="K142" s="1">
        <v>0</v>
      </c>
      <c r="L142">
        <v>0</v>
      </c>
      <c r="M142" s="1">
        <v>0</v>
      </c>
      <c r="N142">
        <v>0</v>
      </c>
      <c r="O142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T142" s="1">
        <f t="shared" si="28"/>
        <v>0</v>
      </c>
      <c r="AU142" s="1">
        <f t="shared" si="29"/>
        <v>0</v>
      </c>
      <c r="AV142" s="1">
        <f t="shared" si="30"/>
        <v>0</v>
      </c>
      <c r="AW142" s="1">
        <f t="shared" si="31"/>
        <v>0</v>
      </c>
      <c r="AX142" s="1">
        <f t="shared" si="32"/>
        <v>0</v>
      </c>
      <c r="AY142" s="1">
        <f t="shared" si="33"/>
        <v>0</v>
      </c>
      <c r="AZ142" s="1">
        <f t="shared" si="34"/>
        <v>0</v>
      </c>
      <c r="BA142" s="1" t="e">
        <f>+#REF!+#REF!+#REF!+#REF!</f>
        <v>#REF!</v>
      </c>
      <c r="BB142" s="1" t="e">
        <f>+#REF!+#REF!+#REF!+#REF!</f>
        <v>#REF!</v>
      </c>
      <c r="BC142" s="1" t="e">
        <f>+#REF!+#REF!+#REF!+#REF!+#REF!</f>
        <v>#REF!</v>
      </c>
      <c r="BD142" s="1" t="e">
        <f>+#REF!+#REF!+#REF!+#REF!</f>
        <v>#REF!</v>
      </c>
      <c r="BE142" s="1" t="e">
        <f>+#REF!+#REF!+#REF!+#REF!+#REF!</f>
        <v>#REF!</v>
      </c>
    </row>
    <row r="143" spans="1:57">
      <c r="A143" t="s">
        <v>11</v>
      </c>
      <c r="B143" t="s">
        <v>12</v>
      </c>
      <c r="C143" t="s">
        <v>13</v>
      </c>
      <c r="E143" t="s">
        <v>184</v>
      </c>
      <c r="F143" t="s">
        <v>185</v>
      </c>
      <c r="G143">
        <v>0</v>
      </c>
      <c r="H143" t="s">
        <v>181</v>
      </c>
      <c r="I143">
        <v>5</v>
      </c>
      <c r="J143" s="1">
        <v>3</v>
      </c>
      <c r="K143" s="1">
        <v>0</v>
      </c>
      <c r="L143">
        <v>0</v>
      </c>
      <c r="M143" s="1">
        <v>0</v>
      </c>
      <c r="N143">
        <v>0</v>
      </c>
      <c r="O143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T143" s="1">
        <f t="shared" si="28"/>
        <v>0</v>
      </c>
      <c r="AU143" s="1">
        <f t="shared" si="29"/>
        <v>0</v>
      </c>
      <c r="AV143" s="1">
        <f t="shared" si="30"/>
        <v>0</v>
      </c>
      <c r="AW143" s="1">
        <f t="shared" si="31"/>
        <v>0</v>
      </c>
      <c r="AX143" s="1">
        <f t="shared" si="32"/>
        <v>0</v>
      </c>
      <c r="AY143" s="1">
        <f t="shared" si="33"/>
        <v>0</v>
      </c>
      <c r="AZ143" s="1">
        <f t="shared" si="34"/>
        <v>0</v>
      </c>
      <c r="BA143" s="1" t="e">
        <f>+#REF!+#REF!+#REF!+#REF!</f>
        <v>#REF!</v>
      </c>
      <c r="BB143" s="1" t="e">
        <f>+#REF!+#REF!+#REF!+#REF!</f>
        <v>#REF!</v>
      </c>
      <c r="BC143" s="1" t="e">
        <f>+#REF!+#REF!+#REF!+#REF!+#REF!</f>
        <v>#REF!</v>
      </c>
      <c r="BD143" s="1" t="e">
        <f>+#REF!+#REF!+#REF!+#REF!</f>
        <v>#REF!</v>
      </c>
      <c r="BE143" s="1" t="e">
        <f>+#REF!+#REF!+#REF!+#REF!+#REF!</f>
        <v>#REF!</v>
      </c>
    </row>
    <row r="144" spans="1:57">
      <c r="A144" t="s">
        <v>11</v>
      </c>
      <c r="B144" t="s">
        <v>12</v>
      </c>
      <c r="C144" t="s">
        <v>13</v>
      </c>
      <c r="E144" t="s">
        <v>186</v>
      </c>
      <c r="F144" t="s">
        <v>187</v>
      </c>
      <c r="G144">
        <v>0</v>
      </c>
      <c r="H144" t="s">
        <v>181</v>
      </c>
      <c r="I144">
        <v>5</v>
      </c>
      <c r="J144" s="1">
        <v>4</v>
      </c>
      <c r="K144" s="1">
        <v>0</v>
      </c>
      <c r="L144">
        <v>0</v>
      </c>
      <c r="M144" s="1">
        <v>0</v>
      </c>
      <c r="N144">
        <v>0</v>
      </c>
      <c r="O144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T144" s="1">
        <f t="shared" si="28"/>
        <v>0</v>
      </c>
      <c r="AU144" s="1">
        <f t="shared" si="29"/>
        <v>0</v>
      </c>
      <c r="AV144" s="1">
        <f t="shared" si="30"/>
        <v>0</v>
      </c>
      <c r="AW144" s="1">
        <f t="shared" si="31"/>
        <v>0</v>
      </c>
      <c r="AX144" s="1">
        <f t="shared" si="32"/>
        <v>0</v>
      </c>
      <c r="AY144" s="1">
        <f t="shared" si="33"/>
        <v>0</v>
      </c>
      <c r="AZ144" s="1">
        <f t="shared" si="34"/>
        <v>0</v>
      </c>
      <c r="BA144" s="1" t="e">
        <f>+#REF!+#REF!+#REF!+#REF!</f>
        <v>#REF!</v>
      </c>
      <c r="BB144" s="1" t="e">
        <f>+#REF!+#REF!+#REF!+#REF!</f>
        <v>#REF!</v>
      </c>
      <c r="BC144" s="1" t="e">
        <f>+#REF!+#REF!+#REF!+#REF!+#REF!</f>
        <v>#REF!</v>
      </c>
      <c r="BD144" s="1" t="e">
        <f>+#REF!+#REF!+#REF!+#REF!</f>
        <v>#REF!</v>
      </c>
      <c r="BE144" s="1" t="e">
        <f>+#REF!+#REF!+#REF!+#REF!+#REF!</f>
        <v>#REF!</v>
      </c>
    </row>
    <row r="145" spans="1:57">
      <c r="A145" t="s">
        <v>11</v>
      </c>
      <c r="B145" t="s">
        <v>12</v>
      </c>
      <c r="C145" t="s">
        <v>13</v>
      </c>
      <c r="E145" t="s">
        <v>188</v>
      </c>
      <c r="F145" t="s">
        <v>189</v>
      </c>
      <c r="G145">
        <v>0</v>
      </c>
      <c r="H145" t="s">
        <v>181</v>
      </c>
      <c r="I145">
        <v>5</v>
      </c>
      <c r="J145" s="1">
        <v>5</v>
      </c>
      <c r="K145" s="1">
        <v>0</v>
      </c>
      <c r="L145">
        <v>0</v>
      </c>
      <c r="M145" s="1">
        <v>0</v>
      </c>
      <c r="N145">
        <v>0</v>
      </c>
      <c r="O145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T145" s="1">
        <f t="shared" si="28"/>
        <v>0</v>
      </c>
      <c r="AU145" s="1">
        <f t="shared" si="29"/>
        <v>0</v>
      </c>
      <c r="AV145" s="1">
        <f t="shared" si="30"/>
        <v>0</v>
      </c>
      <c r="AW145" s="1">
        <f t="shared" si="31"/>
        <v>0</v>
      </c>
      <c r="AX145" s="1">
        <f t="shared" si="32"/>
        <v>0</v>
      </c>
      <c r="AY145" s="1">
        <f t="shared" si="33"/>
        <v>0</v>
      </c>
      <c r="AZ145" s="1">
        <f t="shared" si="34"/>
        <v>0</v>
      </c>
      <c r="BA145" s="1" t="e">
        <f>+#REF!+#REF!+#REF!+#REF!</f>
        <v>#REF!</v>
      </c>
      <c r="BB145" s="1" t="e">
        <f>+#REF!+#REF!+#REF!+#REF!</f>
        <v>#REF!</v>
      </c>
      <c r="BC145" s="1" t="e">
        <f>+#REF!+#REF!+#REF!+#REF!+#REF!</f>
        <v>#REF!</v>
      </c>
      <c r="BD145" s="1" t="e">
        <f>+#REF!+#REF!+#REF!+#REF!</f>
        <v>#REF!</v>
      </c>
      <c r="BE145" s="1" t="e">
        <f>+#REF!+#REF!+#REF!+#REF!+#REF!</f>
        <v>#REF!</v>
      </c>
    </row>
    <row r="146" spans="1:57">
      <c r="A146" t="s">
        <v>11</v>
      </c>
      <c r="B146" t="s">
        <v>12</v>
      </c>
      <c r="C146" t="s">
        <v>13</v>
      </c>
      <c r="E146" t="s">
        <v>190</v>
      </c>
      <c r="F146" t="s">
        <v>191</v>
      </c>
      <c r="G146">
        <v>0</v>
      </c>
      <c r="H146" t="s">
        <v>181</v>
      </c>
      <c r="I146">
        <v>5</v>
      </c>
      <c r="J146" s="1">
        <v>6</v>
      </c>
      <c r="K146" s="1">
        <v>0</v>
      </c>
      <c r="L146">
        <v>0</v>
      </c>
      <c r="M146" s="1">
        <v>0</v>
      </c>
      <c r="N146">
        <v>0</v>
      </c>
      <c r="O146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T146" s="1">
        <f t="shared" si="28"/>
        <v>0</v>
      </c>
      <c r="AU146" s="1">
        <f t="shared" si="29"/>
        <v>0</v>
      </c>
      <c r="AV146" s="1">
        <f t="shared" si="30"/>
        <v>0</v>
      </c>
      <c r="AW146" s="1">
        <f t="shared" si="31"/>
        <v>0</v>
      </c>
      <c r="AX146" s="1">
        <f t="shared" si="32"/>
        <v>0</v>
      </c>
      <c r="AY146" s="1">
        <f t="shared" si="33"/>
        <v>0</v>
      </c>
      <c r="AZ146" s="1">
        <f t="shared" si="34"/>
        <v>0</v>
      </c>
      <c r="BA146" s="1" t="e">
        <f>+#REF!+#REF!+#REF!+#REF!</f>
        <v>#REF!</v>
      </c>
      <c r="BB146" s="1" t="e">
        <f>+#REF!+#REF!+#REF!+#REF!</f>
        <v>#REF!</v>
      </c>
      <c r="BC146" s="1" t="e">
        <f>+#REF!+#REF!+#REF!+#REF!+#REF!</f>
        <v>#REF!</v>
      </c>
      <c r="BD146" s="1" t="e">
        <f>+#REF!+#REF!+#REF!+#REF!</f>
        <v>#REF!</v>
      </c>
      <c r="BE146" s="1" t="e">
        <f>+#REF!+#REF!+#REF!+#REF!+#REF!</f>
        <v>#REF!</v>
      </c>
    </row>
    <row r="147" spans="1:57">
      <c r="A147" t="s">
        <v>11</v>
      </c>
      <c r="B147" t="s">
        <v>12</v>
      </c>
      <c r="C147" t="s">
        <v>13</v>
      </c>
      <c r="E147" t="s">
        <v>192</v>
      </c>
      <c r="F147" t="s">
        <v>193</v>
      </c>
      <c r="G147">
        <v>0</v>
      </c>
      <c r="H147" t="s">
        <v>181</v>
      </c>
      <c r="I147">
        <v>5</v>
      </c>
      <c r="J147" s="1">
        <v>7</v>
      </c>
      <c r="K147" s="1">
        <v>0</v>
      </c>
      <c r="L147">
        <v>0</v>
      </c>
      <c r="M147" s="1">
        <v>0</v>
      </c>
      <c r="N147">
        <v>0</v>
      </c>
      <c r="O147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T147" s="1">
        <f t="shared" si="28"/>
        <v>0</v>
      </c>
      <c r="AU147" s="1">
        <f t="shared" si="29"/>
        <v>0</v>
      </c>
      <c r="AV147" s="1">
        <f t="shared" si="30"/>
        <v>0</v>
      </c>
      <c r="AW147" s="1">
        <f t="shared" si="31"/>
        <v>0</v>
      </c>
      <c r="AX147" s="1">
        <f t="shared" si="32"/>
        <v>0</v>
      </c>
      <c r="AY147" s="1">
        <f t="shared" si="33"/>
        <v>0</v>
      </c>
      <c r="AZ147" s="1">
        <f t="shared" si="34"/>
        <v>0</v>
      </c>
      <c r="BA147" s="1" t="e">
        <f>+#REF!+#REF!+#REF!+#REF!</f>
        <v>#REF!</v>
      </c>
      <c r="BB147" s="1" t="e">
        <f>+#REF!+#REF!+#REF!+#REF!</f>
        <v>#REF!</v>
      </c>
      <c r="BC147" s="1" t="e">
        <f>+#REF!+#REF!+#REF!+#REF!+#REF!</f>
        <v>#REF!</v>
      </c>
      <c r="BD147" s="1" t="e">
        <f>+#REF!+#REF!+#REF!+#REF!</f>
        <v>#REF!</v>
      </c>
      <c r="BE147" s="1" t="e">
        <f>+#REF!+#REF!+#REF!+#REF!+#REF!</f>
        <v>#REF!</v>
      </c>
    </row>
    <row r="148" spans="1:57">
      <c r="A148" t="s">
        <v>11</v>
      </c>
      <c r="B148" t="s">
        <v>12</v>
      </c>
      <c r="C148" t="s">
        <v>13</v>
      </c>
      <c r="E148" t="s">
        <v>194</v>
      </c>
      <c r="F148" t="s">
        <v>195</v>
      </c>
      <c r="G148">
        <v>0</v>
      </c>
      <c r="H148" t="s">
        <v>181</v>
      </c>
      <c r="I148">
        <v>5</v>
      </c>
      <c r="J148" s="1">
        <v>8</v>
      </c>
      <c r="K148" s="1">
        <v>0</v>
      </c>
      <c r="L148">
        <v>0</v>
      </c>
      <c r="M148" s="1">
        <v>0</v>
      </c>
      <c r="N148">
        <v>0</v>
      </c>
      <c r="O14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T148" s="1">
        <f t="shared" si="28"/>
        <v>0</v>
      </c>
      <c r="AU148" s="1">
        <f t="shared" si="29"/>
        <v>0</v>
      </c>
      <c r="AV148" s="1">
        <f t="shared" si="30"/>
        <v>0</v>
      </c>
      <c r="AW148" s="1">
        <f t="shared" si="31"/>
        <v>0</v>
      </c>
      <c r="AX148" s="1">
        <f t="shared" si="32"/>
        <v>0</v>
      </c>
      <c r="AY148" s="1">
        <f t="shared" si="33"/>
        <v>0</v>
      </c>
      <c r="AZ148" s="1">
        <f t="shared" si="34"/>
        <v>0</v>
      </c>
      <c r="BA148" s="1" t="e">
        <f>+#REF!+#REF!+#REF!+#REF!</f>
        <v>#REF!</v>
      </c>
      <c r="BB148" s="1" t="e">
        <f>+#REF!+#REF!+#REF!+#REF!</f>
        <v>#REF!</v>
      </c>
      <c r="BC148" s="1" t="e">
        <f>+#REF!+#REF!+#REF!+#REF!+#REF!</f>
        <v>#REF!</v>
      </c>
      <c r="BD148" s="1" t="e">
        <f>+#REF!+#REF!+#REF!+#REF!</f>
        <v>#REF!</v>
      </c>
      <c r="BE148" s="1" t="e">
        <f>+#REF!+#REF!+#REF!+#REF!+#REF!</f>
        <v>#REF!</v>
      </c>
    </row>
    <row r="149" spans="1:57">
      <c r="A149" t="s">
        <v>11</v>
      </c>
      <c r="B149" t="s">
        <v>12</v>
      </c>
      <c r="C149" t="s">
        <v>13</v>
      </c>
      <c r="E149" t="s">
        <v>196</v>
      </c>
      <c r="F149" t="s">
        <v>197</v>
      </c>
      <c r="G149">
        <v>0</v>
      </c>
      <c r="H149" t="s">
        <v>181</v>
      </c>
      <c r="I149">
        <v>5</v>
      </c>
      <c r="J149" s="1">
        <v>9</v>
      </c>
      <c r="K149" s="1">
        <v>0</v>
      </c>
      <c r="L149">
        <v>0</v>
      </c>
      <c r="M149" s="1">
        <v>0</v>
      </c>
      <c r="N149">
        <v>0</v>
      </c>
      <c r="O149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T149" s="1">
        <f t="shared" si="28"/>
        <v>0</v>
      </c>
      <c r="AU149" s="1">
        <f t="shared" si="29"/>
        <v>0</v>
      </c>
      <c r="AV149" s="1">
        <f t="shared" si="30"/>
        <v>0</v>
      </c>
      <c r="AW149" s="1">
        <f t="shared" si="31"/>
        <v>0</v>
      </c>
      <c r="AX149" s="1">
        <f t="shared" si="32"/>
        <v>0</v>
      </c>
      <c r="AY149" s="1">
        <f t="shared" si="33"/>
        <v>0</v>
      </c>
      <c r="AZ149" s="1">
        <f t="shared" si="34"/>
        <v>0</v>
      </c>
      <c r="BA149" s="1" t="e">
        <f>+#REF!+#REF!+#REF!+#REF!</f>
        <v>#REF!</v>
      </c>
      <c r="BB149" s="1" t="e">
        <f>+#REF!+#REF!+#REF!+#REF!</f>
        <v>#REF!</v>
      </c>
      <c r="BC149" s="1" t="e">
        <f>+#REF!+#REF!+#REF!+#REF!+#REF!</f>
        <v>#REF!</v>
      </c>
      <c r="BD149" s="1" t="e">
        <f>+#REF!+#REF!+#REF!+#REF!</f>
        <v>#REF!</v>
      </c>
      <c r="BE149" s="1" t="e">
        <f>+#REF!+#REF!+#REF!+#REF!+#REF!</f>
        <v>#REF!</v>
      </c>
    </row>
    <row r="150" spans="1:57">
      <c r="A150" t="s">
        <v>11</v>
      </c>
      <c r="B150" t="s">
        <v>12</v>
      </c>
      <c r="C150" t="s">
        <v>13</v>
      </c>
      <c r="E150" t="s">
        <v>198</v>
      </c>
      <c r="F150" t="s">
        <v>199</v>
      </c>
      <c r="G150">
        <v>0</v>
      </c>
      <c r="H150" t="s">
        <v>181</v>
      </c>
      <c r="I150">
        <v>5</v>
      </c>
      <c r="J150" s="1">
        <v>10</v>
      </c>
      <c r="K150" s="1">
        <v>0</v>
      </c>
      <c r="L150">
        <v>0</v>
      </c>
      <c r="M150" s="1">
        <v>0</v>
      </c>
      <c r="N150">
        <v>0</v>
      </c>
      <c r="O150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T150" s="1">
        <f t="shared" si="28"/>
        <v>0</v>
      </c>
      <c r="AU150" s="1">
        <f t="shared" si="29"/>
        <v>0</v>
      </c>
      <c r="AV150" s="1">
        <f t="shared" si="30"/>
        <v>0</v>
      </c>
      <c r="AW150" s="1">
        <f t="shared" si="31"/>
        <v>0</v>
      </c>
      <c r="AX150" s="1">
        <f t="shared" si="32"/>
        <v>0</v>
      </c>
      <c r="AY150" s="1">
        <f t="shared" si="33"/>
        <v>0</v>
      </c>
      <c r="AZ150" s="1">
        <f t="shared" si="34"/>
        <v>0</v>
      </c>
      <c r="BA150" s="1" t="e">
        <f>+#REF!+#REF!+#REF!+#REF!</f>
        <v>#REF!</v>
      </c>
      <c r="BB150" s="1" t="e">
        <f>+#REF!+#REF!+#REF!+#REF!</f>
        <v>#REF!</v>
      </c>
      <c r="BC150" s="1" t="e">
        <f>+#REF!+#REF!+#REF!+#REF!+#REF!</f>
        <v>#REF!</v>
      </c>
      <c r="BD150" s="1" t="e">
        <f>+#REF!+#REF!+#REF!+#REF!</f>
        <v>#REF!</v>
      </c>
      <c r="BE150" s="1" t="e">
        <f>+#REF!+#REF!+#REF!+#REF!+#REF!</f>
        <v>#REF!</v>
      </c>
    </row>
    <row r="151" spans="1:57">
      <c r="A151" t="s">
        <v>11</v>
      </c>
      <c r="B151" t="s">
        <v>12</v>
      </c>
      <c r="C151" t="s">
        <v>13</v>
      </c>
      <c r="E151" t="s">
        <v>200</v>
      </c>
      <c r="F151" t="s">
        <v>361</v>
      </c>
      <c r="G151">
        <v>0</v>
      </c>
      <c r="H151" t="s">
        <v>181</v>
      </c>
      <c r="I151">
        <v>5</v>
      </c>
      <c r="J151" s="1">
        <v>11</v>
      </c>
      <c r="K151" s="1">
        <v>0</v>
      </c>
      <c r="L151">
        <v>0</v>
      </c>
      <c r="M151" s="1">
        <v>0</v>
      </c>
      <c r="N151">
        <v>0</v>
      </c>
      <c r="O151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T151" s="1">
        <f t="shared" si="28"/>
        <v>0</v>
      </c>
      <c r="AU151" s="1">
        <f t="shared" si="29"/>
        <v>0</v>
      </c>
      <c r="AV151" s="1">
        <f t="shared" si="30"/>
        <v>0</v>
      </c>
      <c r="AW151" s="1">
        <f t="shared" si="31"/>
        <v>0</v>
      </c>
      <c r="AX151" s="1">
        <f t="shared" si="32"/>
        <v>0</v>
      </c>
      <c r="AY151" s="1">
        <f t="shared" si="33"/>
        <v>0</v>
      </c>
      <c r="AZ151" s="1">
        <f t="shared" si="34"/>
        <v>0</v>
      </c>
      <c r="BA151" s="1" t="e">
        <f>+#REF!+#REF!+#REF!+#REF!</f>
        <v>#REF!</v>
      </c>
      <c r="BB151" s="1" t="e">
        <f>+#REF!+#REF!+#REF!+#REF!</f>
        <v>#REF!</v>
      </c>
      <c r="BC151" s="1" t="e">
        <f>+#REF!+#REF!+#REF!+#REF!+#REF!</f>
        <v>#REF!</v>
      </c>
      <c r="BD151" s="1" t="e">
        <f>+#REF!+#REF!+#REF!+#REF!</f>
        <v>#REF!</v>
      </c>
      <c r="BE151" s="1" t="e">
        <f>+#REF!+#REF!+#REF!+#REF!+#REF!</f>
        <v>#REF!</v>
      </c>
    </row>
    <row r="152" spans="1:57">
      <c r="A152" t="s">
        <v>11</v>
      </c>
      <c r="B152" t="s">
        <v>12</v>
      </c>
      <c r="C152" t="s">
        <v>13</v>
      </c>
      <c r="E152" t="s">
        <v>201</v>
      </c>
      <c r="F152" t="s">
        <v>202</v>
      </c>
      <c r="G152">
        <v>-1</v>
      </c>
      <c r="H152" t="s">
        <v>181</v>
      </c>
      <c r="I152">
        <v>5</v>
      </c>
      <c r="J152" s="1">
        <v>12</v>
      </c>
      <c r="K152">
        <v>-1</v>
      </c>
      <c r="L152">
        <v>0</v>
      </c>
      <c r="M152" s="1">
        <v>0</v>
      </c>
      <c r="N152">
        <v>0</v>
      </c>
      <c r="O152" s="1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-14359239.210000001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T152" s="1">
        <f t="shared" si="28"/>
        <v>0</v>
      </c>
      <c r="AU152" s="1">
        <f t="shared" si="29"/>
        <v>0</v>
      </c>
      <c r="AV152" s="1">
        <f t="shared" si="30"/>
        <v>0</v>
      </c>
      <c r="AW152" s="1">
        <f t="shared" si="31"/>
        <v>-14359239.210000001</v>
      </c>
      <c r="AX152" s="1">
        <f t="shared" si="32"/>
        <v>0</v>
      </c>
      <c r="AY152" s="1">
        <f t="shared" si="33"/>
        <v>0</v>
      </c>
      <c r="AZ152" s="1">
        <f t="shared" si="34"/>
        <v>0</v>
      </c>
      <c r="BA152" s="1" t="e">
        <f>+#REF!+#REF!+#REF!+#REF!</f>
        <v>#REF!</v>
      </c>
      <c r="BB152" s="1" t="e">
        <f>+#REF!+#REF!+#REF!+#REF!</f>
        <v>#REF!</v>
      </c>
      <c r="BC152" s="1" t="e">
        <f>+#REF!+#REF!+#REF!+#REF!+#REF!</f>
        <v>#REF!</v>
      </c>
      <c r="BD152" s="1" t="e">
        <f>+#REF!+#REF!+#REF!+#REF!</f>
        <v>#REF!</v>
      </c>
      <c r="BE152" s="1" t="e">
        <f>+#REF!+#REF!+#REF!+#REF!+#REF!</f>
        <v>#REF!</v>
      </c>
    </row>
    <row r="153" spans="1:57">
      <c r="A153" t="s">
        <v>11</v>
      </c>
      <c r="B153" t="s">
        <v>12</v>
      </c>
      <c r="C153" t="s">
        <v>13</v>
      </c>
      <c r="E153" t="s">
        <v>215</v>
      </c>
      <c r="F153" t="s">
        <v>216</v>
      </c>
      <c r="G153">
        <v>-1</v>
      </c>
      <c r="H153" t="s">
        <v>181</v>
      </c>
      <c r="I153">
        <v>5</v>
      </c>
      <c r="J153" s="1">
        <v>13</v>
      </c>
      <c r="K153">
        <v>-1</v>
      </c>
      <c r="L153">
        <v>0</v>
      </c>
      <c r="M153" s="1">
        <v>0</v>
      </c>
      <c r="N153">
        <v>0</v>
      </c>
      <c r="O153" s="1">
        <v>-10200000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-7200000</v>
      </c>
      <c r="W153" s="9">
        <v>-800000</v>
      </c>
      <c r="X153" s="9">
        <v>0</v>
      </c>
      <c r="Y153" s="9">
        <v>0</v>
      </c>
      <c r="Z153" s="9">
        <v>0</v>
      </c>
      <c r="AA153" s="9">
        <v>0</v>
      </c>
      <c r="AB153" s="9">
        <v>-200000</v>
      </c>
      <c r="AC153" s="9">
        <v>0</v>
      </c>
      <c r="AD153" s="9">
        <v>-800000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T153" s="1">
        <f t="shared" si="28"/>
        <v>-10200000</v>
      </c>
      <c r="AU153" s="1">
        <f t="shared" si="29"/>
        <v>0</v>
      </c>
      <c r="AV153" s="1">
        <f t="shared" si="30"/>
        <v>-8000000</v>
      </c>
      <c r="AW153" s="1">
        <f t="shared" si="31"/>
        <v>-200000</v>
      </c>
      <c r="AX153" s="1">
        <f t="shared" si="32"/>
        <v>-800000</v>
      </c>
      <c r="AY153" s="1">
        <f t="shared" si="33"/>
        <v>0</v>
      </c>
      <c r="AZ153" s="1">
        <f t="shared" si="34"/>
        <v>0</v>
      </c>
      <c r="BA153" s="1" t="e">
        <f>+#REF!+#REF!+#REF!+#REF!</f>
        <v>#REF!</v>
      </c>
      <c r="BB153" s="1" t="e">
        <f>+#REF!+#REF!+#REF!+#REF!</f>
        <v>#REF!</v>
      </c>
      <c r="BC153" s="1" t="e">
        <f>+#REF!+#REF!+#REF!+#REF!+#REF!</f>
        <v>#REF!</v>
      </c>
      <c r="BD153" s="1" t="e">
        <f>+#REF!+#REF!+#REF!+#REF!</f>
        <v>#REF!</v>
      </c>
      <c r="BE153" s="1" t="e">
        <f>+#REF!+#REF!+#REF!+#REF!+#REF!</f>
        <v>#REF!</v>
      </c>
    </row>
    <row r="154" spans="1:57">
      <c r="A154" t="s">
        <v>11</v>
      </c>
      <c r="B154" t="s">
        <v>12</v>
      </c>
      <c r="C154" t="s">
        <v>13</v>
      </c>
      <c r="E154" t="s">
        <v>217</v>
      </c>
      <c r="F154" t="s">
        <v>218</v>
      </c>
      <c r="G154">
        <v>0</v>
      </c>
      <c r="H154" t="s">
        <v>181</v>
      </c>
      <c r="I154">
        <v>5</v>
      </c>
      <c r="J154" s="1">
        <v>14</v>
      </c>
      <c r="K154">
        <v>0</v>
      </c>
      <c r="L154">
        <v>0</v>
      </c>
      <c r="M154" s="1">
        <v>0</v>
      </c>
      <c r="N154">
        <v>0</v>
      </c>
      <c r="O154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T154" s="1">
        <f t="shared" si="28"/>
        <v>0</v>
      </c>
      <c r="AU154" s="1">
        <f t="shared" si="29"/>
        <v>0</v>
      </c>
      <c r="AV154" s="1">
        <f t="shared" si="30"/>
        <v>0</v>
      </c>
      <c r="AW154" s="1">
        <f t="shared" si="31"/>
        <v>0</v>
      </c>
      <c r="AX154" s="1">
        <f t="shared" si="32"/>
        <v>0</v>
      </c>
      <c r="AY154" s="1">
        <f t="shared" si="33"/>
        <v>0</v>
      </c>
      <c r="AZ154" s="1">
        <f t="shared" si="34"/>
        <v>0</v>
      </c>
      <c r="BA154" s="1" t="e">
        <f>+#REF!+#REF!+#REF!+#REF!</f>
        <v>#REF!</v>
      </c>
      <c r="BB154" s="1" t="e">
        <f>+#REF!+#REF!+#REF!+#REF!</f>
        <v>#REF!</v>
      </c>
      <c r="BC154" s="1" t="e">
        <f>+#REF!+#REF!+#REF!+#REF!+#REF!</f>
        <v>#REF!</v>
      </c>
      <c r="BD154" s="1" t="e">
        <f>+#REF!+#REF!+#REF!+#REF!</f>
        <v>#REF!</v>
      </c>
      <c r="BE154" s="1" t="e">
        <f>+#REF!+#REF!+#REF!+#REF!+#REF!</f>
        <v>#REF!</v>
      </c>
    </row>
    <row r="155" spans="1:57">
      <c r="A155" t="s">
        <v>11</v>
      </c>
      <c r="B155" t="s">
        <v>12</v>
      </c>
      <c r="C155" t="s">
        <v>13</v>
      </c>
      <c r="E155" t="s">
        <v>219</v>
      </c>
      <c r="F155" t="s">
        <v>220</v>
      </c>
      <c r="G155">
        <v>-1</v>
      </c>
      <c r="H155" t="s">
        <v>181</v>
      </c>
      <c r="I155">
        <v>5</v>
      </c>
      <c r="J155" s="1">
        <v>15</v>
      </c>
      <c r="K155">
        <v>0</v>
      </c>
      <c r="L155">
        <v>0</v>
      </c>
      <c r="M155" s="1">
        <v>0</v>
      </c>
      <c r="N155">
        <v>0</v>
      </c>
      <c r="O155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T155" s="1">
        <f t="shared" si="28"/>
        <v>0</v>
      </c>
      <c r="AU155" s="1">
        <f t="shared" si="29"/>
        <v>0</v>
      </c>
      <c r="AV155" s="1">
        <f t="shared" si="30"/>
        <v>0</v>
      </c>
      <c r="AW155" s="1">
        <f t="shared" si="31"/>
        <v>0</v>
      </c>
      <c r="AX155" s="1">
        <f t="shared" si="32"/>
        <v>0</v>
      </c>
      <c r="AY155" s="1">
        <f t="shared" si="33"/>
        <v>0</v>
      </c>
      <c r="AZ155" s="1">
        <f t="shared" si="34"/>
        <v>0</v>
      </c>
      <c r="BA155" s="1" t="e">
        <f>+#REF!+#REF!+#REF!+#REF!</f>
        <v>#REF!</v>
      </c>
      <c r="BB155" s="1" t="e">
        <f>+#REF!+#REF!+#REF!+#REF!</f>
        <v>#REF!</v>
      </c>
      <c r="BC155" s="1" t="e">
        <f>+#REF!+#REF!+#REF!+#REF!+#REF!</f>
        <v>#REF!</v>
      </c>
      <c r="BD155" s="1" t="e">
        <f>+#REF!+#REF!+#REF!+#REF!</f>
        <v>#REF!</v>
      </c>
      <c r="BE155" s="1" t="e">
        <f>+#REF!+#REF!+#REF!+#REF!+#REF!</f>
        <v>#REF!</v>
      </c>
    </row>
    <row r="156" spans="1:57">
      <c r="A156" t="s">
        <v>11</v>
      </c>
      <c r="B156" t="s">
        <v>12</v>
      </c>
      <c r="C156" t="s">
        <v>13</v>
      </c>
      <c r="E156" t="s">
        <v>221</v>
      </c>
      <c r="F156" t="s">
        <v>222</v>
      </c>
      <c r="G156">
        <v>-1</v>
      </c>
      <c r="H156" t="s">
        <v>181</v>
      </c>
      <c r="I156">
        <v>5</v>
      </c>
      <c r="J156" s="1">
        <v>16</v>
      </c>
      <c r="K156">
        <v>0</v>
      </c>
      <c r="L156">
        <v>0</v>
      </c>
      <c r="M156" s="1">
        <v>0</v>
      </c>
      <c r="N156">
        <v>0</v>
      </c>
      <c r="O156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T156" s="1">
        <f t="shared" si="28"/>
        <v>0</v>
      </c>
      <c r="AU156" s="1">
        <f t="shared" si="29"/>
        <v>0</v>
      </c>
      <c r="AV156" s="1">
        <f t="shared" si="30"/>
        <v>0</v>
      </c>
      <c r="AW156" s="1">
        <f t="shared" si="31"/>
        <v>0</v>
      </c>
      <c r="AX156" s="1">
        <f t="shared" si="32"/>
        <v>0</v>
      </c>
      <c r="AY156" s="1">
        <f t="shared" si="33"/>
        <v>0</v>
      </c>
      <c r="AZ156" s="1">
        <f t="shared" si="34"/>
        <v>0</v>
      </c>
      <c r="BA156" s="1" t="e">
        <f>+#REF!+#REF!+#REF!+#REF!</f>
        <v>#REF!</v>
      </c>
      <c r="BB156" s="1" t="e">
        <f>+#REF!+#REF!+#REF!+#REF!</f>
        <v>#REF!</v>
      </c>
      <c r="BC156" s="1" t="e">
        <f>+#REF!+#REF!+#REF!+#REF!+#REF!</f>
        <v>#REF!</v>
      </c>
      <c r="BD156" s="1" t="e">
        <f>+#REF!+#REF!+#REF!+#REF!</f>
        <v>#REF!</v>
      </c>
      <c r="BE156" s="1" t="e">
        <f>+#REF!+#REF!+#REF!+#REF!+#REF!</f>
        <v>#REF!</v>
      </c>
    </row>
    <row r="157" spans="1:57">
      <c r="A157" t="s">
        <v>11</v>
      </c>
      <c r="B157" t="s">
        <v>12</v>
      </c>
      <c r="C157" t="s">
        <v>13</v>
      </c>
      <c r="E157" t="s">
        <v>223</v>
      </c>
      <c r="F157" t="s">
        <v>224</v>
      </c>
      <c r="G157">
        <v>-1</v>
      </c>
      <c r="H157" t="s">
        <v>181</v>
      </c>
      <c r="I157">
        <v>5</v>
      </c>
      <c r="J157" s="1">
        <v>17</v>
      </c>
      <c r="K157">
        <v>-1</v>
      </c>
      <c r="L157" s="1">
        <v>0</v>
      </c>
      <c r="M157" s="1">
        <v>0</v>
      </c>
      <c r="N157">
        <v>0</v>
      </c>
      <c r="O157" s="1">
        <v>-272727.27</v>
      </c>
      <c r="P157" s="9">
        <v>0</v>
      </c>
      <c r="Q157" s="9">
        <v>-391666.67</v>
      </c>
      <c r="R157" s="9">
        <v>-369691.44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-272727.27</v>
      </c>
      <c r="AC157" s="9">
        <v>0</v>
      </c>
      <c r="AD157" s="9">
        <v>-1657960.28</v>
      </c>
      <c r="AE157" s="9">
        <v>0</v>
      </c>
      <c r="AF157" s="9">
        <v>-374056.44</v>
      </c>
      <c r="AG157" s="9">
        <v>0</v>
      </c>
      <c r="AH157" s="9">
        <v>-1416500</v>
      </c>
      <c r="AI157" s="9">
        <v>0</v>
      </c>
      <c r="AJ157" s="9">
        <v>-976979.06</v>
      </c>
      <c r="AK157" s="9">
        <v>0</v>
      </c>
      <c r="AL157" s="9">
        <v>-416500</v>
      </c>
      <c r="AM157" s="1">
        <v>-333333.33</v>
      </c>
      <c r="AN157" s="1">
        <v>0</v>
      </c>
      <c r="AO157" s="1">
        <v>-272727.27</v>
      </c>
      <c r="AP157" s="1">
        <v>0</v>
      </c>
      <c r="AQ157" s="1">
        <v>0</v>
      </c>
      <c r="AR157" s="1"/>
      <c r="AS157" s="1"/>
      <c r="AT157" s="1">
        <f t="shared" si="28"/>
        <v>-664393.93999999994</v>
      </c>
      <c r="AU157" s="1">
        <f t="shared" si="29"/>
        <v>-369691.44</v>
      </c>
      <c r="AV157" s="1">
        <f t="shared" si="30"/>
        <v>0</v>
      </c>
      <c r="AW157" s="1">
        <f t="shared" si="31"/>
        <v>-272727.27</v>
      </c>
      <c r="AX157" s="1">
        <f t="shared" si="32"/>
        <v>-3448516.7199999997</v>
      </c>
      <c r="AY157" s="1">
        <f t="shared" si="33"/>
        <v>-1393479.06</v>
      </c>
      <c r="AZ157" s="1">
        <f t="shared" si="34"/>
        <v>-606060.60000000009</v>
      </c>
      <c r="BA157" s="1" t="e">
        <f>+#REF!+#REF!+#REF!+#REF!</f>
        <v>#REF!</v>
      </c>
      <c r="BB157" s="1" t="e">
        <f>+#REF!+#REF!+#REF!+#REF!</f>
        <v>#REF!</v>
      </c>
      <c r="BC157" s="1" t="e">
        <f>+#REF!+#REF!+#REF!+#REF!+#REF!</f>
        <v>#REF!</v>
      </c>
      <c r="BD157" s="1" t="e">
        <f>+#REF!+#REF!+#REF!+#REF!</f>
        <v>#REF!</v>
      </c>
      <c r="BE157" s="1" t="e">
        <f>+#REF!+#REF!+#REF!+#REF!+#REF!</f>
        <v>#REF!</v>
      </c>
    </row>
    <row r="158" spans="1:57">
      <c r="A158" t="s">
        <v>11</v>
      </c>
      <c r="B158" t="s">
        <v>12</v>
      </c>
      <c r="C158" t="s">
        <v>13</v>
      </c>
      <c r="E158" t="s">
        <v>225</v>
      </c>
      <c r="F158" t="s">
        <v>226</v>
      </c>
      <c r="G158">
        <v>-1</v>
      </c>
      <c r="H158" t="s">
        <v>181</v>
      </c>
      <c r="I158">
        <v>5</v>
      </c>
      <c r="J158" s="1">
        <v>18</v>
      </c>
      <c r="K158">
        <v>-1</v>
      </c>
      <c r="L158">
        <v>0</v>
      </c>
      <c r="M158" s="1">
        <v>0</v>
      </c>
      <c r="N158">
        <v>0</v>
      </c>
      <c r="O158" s="1">
        <v>-1041666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-344827.55</v>
      </c>
      <c r="X158" s="9">
        <v>0</v>
      </c>
      <c r="Y158" s="9">
        <v>0</v>
      </c>
      <c r="Z158" s="9">
        <v>0</v>
      </c>
      <c r="AA158" s="9">
        <v>0</v>
      </c>
      <c r="AB158" s="9">
        <v>-1041666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-344827.55</v>
      </c>
      <c r="AK158" s="9">
        <v>0</v>
      </c>
      <c r="AL158" s="9">
        <v>0</v>
      </c>
      <c r="AM158" s="1">
        <v>0</v>
      </c>
      <c r="AN158" s="1">
        <v>0</v>
      </c>
      <c r="AO158" s="1">
        <v>-1041666</v>
      </c>
      <c r="AP158" s="1">
        <v>0</v>
      </c>
      <c r="AQ158" s="1">
        <v>0</v>
      </c>
      <c r="AT158" s="1">
        <f t="shared" si="28"/>
        <v>-1041666</v>
      </c>
      <c r="AU158" s="1">
        <f t="shared" si="29"/>
        <v>0</v>
      </c>
      <c r="AV158" s="1">
        <f t="shared" si="30"/>
        <v>-344827.55</v>
      </c>
      <c r="AW158" s="1">
        <f t="shared" si="31"/>
        <v>-1041666</v>
      </c>
      <c r="AX158" s="1">
        <f t="shared" si="32"/>
        <v>0</v>
      </c>
      <c r="AY158" s="1">
        <f t="shared" si="33"/>
        <v>-344827.55</v>
      </c>
      <c r="AZ158" s="1">
        <f t="shared" si="34"/>
        <v>-1041666</v>
      </c>
      <c r="BA158" s="1" t="e">
        <f>+#REF!+#REF!+#REF!+#REF!</f>
        <v>#REF!</v>
      </c>
      <c r="BB158" s="1" t="e">
        <f>+#REF!+#REF!+#REF!+#REF!</f>
        <v>#REF!</v>
      </c>
      <c r="BC158" s="1" t="e">
        <f>+#REF!+#REF!+#REF!+#REF!+#REF!</f>
        <v>#REF!</v>
      </c>
      <c r="BD158" s="1" t="e">
        <f>+#REF!+#REF!+#REF!+#REF!</f>
        <v>#REF!</v>
      </c>
      <c r="BE158" s="1" t="e">
        <f>+#REF!+#REF!+#REF!+#REF!+#REF!</f>
        <v>#REF!</v>
      </c>
    </row>
    <row r="159" spans="1:57">
      <c r="A159" t="s">
        <v>11</v>
      </c>
      <c r="B159" t="s">
        <v>12</v>
      </c>
      <c r="C159" t="s">
        <v>13</v>
      </c>
      <c r="E159" t="s">
        <v>227</v>
      </c>
      <c r="F159" t="s">
        <v>228</v>
      </c>
      <c r="G159">
        <v>0</v>
      </c>
      <c r="H159" t="s">
        <v>181</v>
      </c>
      <c r="I159">
        <v>5</v>
      </c>
      <c r="J159" s="1">
        <v>19</v>
      </c>
      <c r="K159">
        <v>0</v>
      </c>
      <c r="L159">
        <v>0</v>
      </c>
      <c r="M159" s="1">
        <v>0</v>
      </c>
      <c r="N159">
        <v>0</v>
      </c>
      <c r="O159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T159" s="1">
        <f t="shared" si="28"/>
        <v>0</v>
      </c>
      <c r="AU159" s="1">
        <f t="shared" si="29"/>
        <v>0</v>
      </c>
      <c r="AV159" s="1">
        <f t="shared" si="30"/>
        <v>0</v>
      </c>
      <c r="AW159" s="1">
        <f t="shared" si="31"/>
        <v>0</v>
      </c>
      <c r="AX159" s="1">
        <f t="shared" si="32"/>
        <v>0</v>
      </c>
      <c r="AY159" s="1">
        <f t="shared" si="33"/>
        <v>0</v>
      </c>
      <c r="AZ159" s="1">
        <f t="shared" si="34"/>
        <v>0</v>
      </c>
      <c r="BA159" s="1" t="e">
        <f>+#REF!+#REF!+#REF!+#REF!</f>
        <v>#REF!</v>
      </c>
      <c r="BB159" s="1" t="e">
        <f>+#REF!+#REF!+#REF!+#REF!</f>
        <v>#REF!</v>
      </c>
      <c r="BC159" s="1" t="e">
        <f>+#REF!+#REF!+#REF!+#REF!+#REF!</f>
        <v>#REF!</v>
      </c>
      <c r="BD159" s="1" t="e">
        <f>+#REF!+#REF!+#REF!+#REF!</f>
        <v>#REF!</v>
      </c>
      <c r="BE159" s="1" t="e">
        <f>+#REF!+#REF!+#REF!+#REF!+#REF!</f>
        <v>#REF!</v>
      </c>
    </row>
    <row r="160" spans="1:57">
      <c r="A160" t="s">
        <v>11</v>
      </c>
      <c r="B160" t="s">
        <v>12</v>
      </c>
      <c r="C160" t="s">
        <v>13</v>
      </c>
      <c r="E160" t="s">
        <v>229</v>
      </c>
      <c r="F160" t="s">
        <v>230</v>
      </c>
      <c r="G160">
        <v>-1</v>
      </c>
      <c r="H160" t="s">
        <v>181</v>
      </c>
      <c r="I160">
        <v>5</v>
      </c>
      <c r="J160" s="1">
        <v>20</v>
      </c>
      <c r="K160">
        <v>0</v>
      </c>
      <c r="L160">
        <v>0</v>
      </c>
      <c r="M160" s="1">
        <v>0</v>
      </c>
      <c r="N160">
        <v>0</v>
      </c>
      <c r="O160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T160" s="1">
        <f t="shared" si="28"/>
        <v>0</v>
      </c>
      <c r="AU160" s="1">
        <f t="shared" si="29"/>
        <v>0</v>
      </c>
      <c r="AV160" s="1">
        <f t="shared" si="30"/>
        <v>0</v>
      </c>
      <c r="AW160" s="1">
        <f t="shared" si="31"/>
        <v>0</v>
      </c>
      <c r="AX160" s="1">
        <f t="shared" si="32"/>
        <v>0</v>
      </c>
      <c r="AY160" s="1">
        <f t="shared" si="33"/>
        <v>0</v>
      </c>
      <c r="AZ160" s="1">
        <f t="shared" si="34"/>
        <v>0</v>
      </c>
      <c r="BA160" s="1" t="e">
        <f>+#REF!+#REF!+#REF!+#REF!</f>
        <v>#REF!</v>
      </c>
      <c r="BB160" s="1" t="e">
        <f>+#REF!+#REF!+#REF!+#REF!</f>
        <v>#REF!</v>
      </c>
      <c r="BC160" s="1" t="e">
        <f>+#REF!+#REF!+#REF!+#REF!+#REF!</f>
        <v>#REF!</v>
      </c>
      <c r="BD160" s="1" t="e">
        <f>+#REF!+#REF!+#REF!+#REF!</f>
        <v>#REF!</v>
      </c>
      <c r="BE160" s="1" t="e">
        <f>+#REF!+#REF!+#REF!+#REF!+#REF!</f>
        <v>#REF!</v>
      </c>
    </row>
    <row r="161" spans="1:66">
      <c r="A161" t="s">
        <v>11</v>
      </c>
      <c r="B161" t="s">
        <v>12</v>
      </c>
      <c r="C161" t="s">
        <v>13</v>
      </c>
      <c r="E161" t="s">
        <v>231</v>
      </c>
      <c r="F161" t="s">
        <v>232</v>
      </c>
      <c r="G161">
        <v>-1</v>
      </c>
      <c r="H161" t="s">
        <v>181</v>
      </c>
      <c r="I161">
        <v>5</v>
      </c>
      <c r="J161" s="1">
        <v>21</v>
      </c>
      <c r="K161">
        <v>0</v>
      </c>
      <c r="L161">
        <v>0</v>
      </c>
      <c r="M161" s="1">
        <v>0</v>
      </c>
      <c r="N161">
        <v>0</v>
      </c>
      <c r="O161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T161" s="1">
        <f t="shared" si="28"/>
        <v>0</v>
      </c>
      <c r="AU161" s="1">
        <f t="shared" si="29"/>
        <v>0</v>
      </c>
      <c r="AV161" s="1">
        <f t="shared" si="30"/>
        <v>0</v>
      </c>
      <c r="AW161" s="1">
        <f t="shared" si="31"/>
        <v>0</v>
      </c>
      <c r="AX161" s="1">
        <f t="shared" si="32"/>
        <v>0</v>
      </c>
      <c r="AY161" s="1">
        <f t="shared" si="33"/>
        <v>0</v>
      </c>
      <c r="AZ161" s="1">
        <f t="shared" si="34"/>
        <v>0</v>
      </c>
      <c r="BA161" s="1" t="e">
        <f>+#REF!+#REF!+#REF!+#REF!</f>
        <v>#REF!</v>
      </c>
      <c r="BB161" s="1" t="e">
        <f>+#REF!+#REF!+#REF!+#REF!</f>
        <v>#REF!</v>
      </c>
      <c r="BC161" s="1" t="e">
        <f>+#REF!+#REF!+#REF!+#REF!+#REF!</f>
        <v>#REF!</v>
      </c>
      <c r="BD161" s="1" t="e">
        <f>+#REF!+#REF!+#REF!+#REF!</f>
        <v>#REF!</v>
      </c>
      <c r="BE161" s="1" t="e">
        <f>+#REF!+#REF!+#REF!+#REF!+#REF!</f>
        <v>#REF!</v>
      </c>
    </row>
    <row r="162" spans="1:66">
      <c r="A162" t="s">
        <v>11</v>
      </c>
      <c r="B162" t="s">
        <v>12</v>
      </c>
      <c r="C162" t="s">
        <v>13</v>
      </c>
      <c r="E162" t="s">
        <v>67</v>
      </c>
      <c r="F162" t="s">
        <v>207</v>
      </c>
      <c r="G162">
        <v>-1</v>
      </c>
      <c r="H162" t="s">
        <v>181</v>
      </c>
      <c r="I162">
        <v>5</v>
      </c>
      <c r="J162">
        <v>22</v>
      </c>
      <c r="K162">
        <v>-1</v>
      </c>
      <c r="L162">
        <v>0</v>
      </c>
      <c r="M162" s="1">
        <v>0</v>
      </c>
      <c r="N162">
        <v>0</v>
      </c>
      <c r="O162" s="1">
        <v>-11514393.27</v>
      </c>
      <c r="P162" s="9">
        <v>0</v>
      </c>
      <c r="Q162" s="9">
        <v>-391666.67</v>
      </c>
      <c r="R162" s="9">
        <v>-369691.44</v>
      </c>
      <c r="S162" s="9">
        <v>0</v>
      </c>
      <c r="T162" s="9">
        <v>0</v>
      </c>
      <c r="U162" s="9">
        <v>0</v>
      </c>
      <c r="V162" s="9">
        <v>-7200000</v>
      </c>
      <c r="W162" s="9">
        <v>-1144827.55</v>
      </c>
      <c r="X162" s="9">
        <v>0</v>
      </c>
      <c r="Y162" s="9">
        <v>0</v>
      </c>
      <c r="Z162" s="9">
        <v>0</v>
      </c>
      <c r="AA162" s="9">
        <v>0</v>
      </c>
      <c r="AB162" s="9">
        <v>-1514393.27</v>
      </c>
      <c r="AC162" s="9">
        <v>-14359239.210000001</v>
      </c>
      <c r="AD162" s="9">
        <v>-2457960.2799999998</v>
      </c>
      <c r="AE162" s="9">
        <v>0</v>
      </c>
      <c r="AF162" s="9">
        <v>-374056.44</v>
      </c>
      <c r="AG162" s="9">
        <v>0</v>
      </c>
      <c r="AH162" s="9">
        <v>-1416500</v>
      </c>
      <c r="AI162" s="9">
        <v>0</v>
      </c>
      <c r="AJ162" s="9">
        <v>-1321806.6100000001</v>
      </c>
      <c r="AK162" s="9">
        <v>0</v>
      </c>
      <c r="AL162" s="9">
        <v>-416500</v>
      </c>
      <c r="AM162" s="1">
        <v>-333333.33</v>
      </c>
      <c r="AN162" s="1">
        <v>0</v>
      </c>
      <c r="AO162" s="1">
        <v>-1314393.27</v>
      </c>
      <c r="AP162" s="1">
        <v>0</v>
      </c>
      <c r="AQ162" s="1">
        <v>0</v>
      </c>
    </row>
    <row r="163" spans="1:66">
      <c r="A163" t="s">
        <v>11</v>
      </c>
      <c r="B163" t="s">
        <v>12</v>
      </c>
      <c r="C163" t="s">
        <v>13</v>
      </c>
      <c r="E163" t="s">
        <v>208</v>
      </c>
      <c r="F163" t="s">
        <v>209</v>
      </c>
      <c r="G163">
        <v>0</v>
      </c>
      <c r="I163">
        <v>9999</v>
      </c>
      <c r="J163">
        <v>0</v>
      </c>
      <c r="K163">
        <v>0</v>
      </c>
      <c r="L163">
        <v>0</v>
      </c>
      <c r="M163" s="1">
        <v>0</v>
      </c>
      <c r="N163">
        <v>0</v>
      </c>
      <c r="O163" s="1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</row>
    <row r="164" spans="1:66">
      <c r="A164" t="s">
        <v>11</v>
      </c>
      <c r="B164" t="s">
        <v>12</v>
      </c>
      <c r="C164" t="s">
        <v>13</v>
      </c>
      <c r="E164" t="s">
        <v>210</v>
      </c>
      <c r="F164" t="s">
        <v>211</v>
      </c>
      <c r="G164">
        <v>0</v>
      </c>
      <c r="I164">
        <v>10000</v>
      </c>
      <c r="J164">
        <v>0</v>
      </c>
      <c r="K164">
        <v>-1</v>
      </c>
      <c r="L164" s="1">
        <v>39869871.289999999</v>
      </c>
      <c r="M164" s="1">
        <v>27778524.27</v>
      </c>
      <c r="N164" s="1">
        <v>39869871.289999999</v>
      </c>
      <c r="O164" s="1">
        <v>18713887.66</v>
      </c>
      <c r="P164" s="9">
        <v>7277637.0199999996</v>
      </c>
      <c r="Q164" s="9">
        <v>8702476.0299999993</v>
      </c>
      <c r="R164" s="9">
        <v>7397001.3099999996</v>
      </c>
      <c r="S164" s="9">
        <v>-18223436.75</v>
      </c>
      <c r="T164" s="9">
        <v>-16075136.550000001</v>
      </c>
      <c r="U164" s="9">
        <v>-21432258.66</v>
      </c>
      <c r="V164" s="9">
        <v>-39275224.229999997</v>
      </c>
      <c r="W164" s="9">
        <v>-44221315.18</v>
      </c>
      <c r="X164" s="9">
        <v>-43600634.600000001</v>
      </c>
      <c r="Y164" s="9">
        <v>-42904259.439999998</v>
      </c>
      <c r="Z164" s="9">
        <v>-37386933.799999997</v>
      </c>
      <c r="AA164" s="9">
        <v>-45284656.460000001</v>
      </c>
      <c r="AB164" s="9">
        <v>-43911983.579999998</v>
      </c>
      <c r="AC164" s="9">
        <v>-51552858.869999997</v>
      </c>
      <c r="AD164" s="9">
        <v>-55239766.649999999</v>
      </c>
      <c r="AE164" s="9">
        <v>-59006001.68</v>
      </c>
      <c r="AF164" s="9">
        <v>-64907383.439999998</v>
      </c>
      <c r="AG164" s="9">
        <v>-61511881.240000002</v>
      </c>
      <c r="AH164" s="9">
        <v>-64546085.100000001</v>
      </c>
      <c r="AI164" s="9">
        <v>-61655108.119999997</v>
      </c>
      <c r="AJ164" s="9">
        <v>-79620264.390000001</v>
      </c>
      <c r="AK164" s="9">
        <v>-78707286.870000005</v>
      </c>
      <c r="AL164" s="9">
        <v>-75685793.150000006</v>
      </c>
      <c r="AM164" s="1">
        <v>-66451585.859999999</v>
      </c>
      <c r="AN164" s="1">
        <v>-70450982.170000002</v>
      </c>
      <c r="AO164" s="1">
        <v>-64370144.270000003</v>
      </c>
      <c r="AP164" s="1">
        <v>-54108966.07</v>
      </c>
      <c r="AQ164" s="1">
        <v>-59736927.57</v>
      </c>
      <c r="AR164" s="1"/>
      <c r="AS164" s="1"/>
      <c r="AT164" s="1"/>
      <c r="AU164" s="1"/>
    </row>
    <row r="165" spans="1:66">
      <c r="V165" s="9"/>
    </row>
    <row r="166" spans="1:66">
      <c r="P166" s="9"/>
    </row>
    <row r="167" spans="1:66">
      <c r="X167" s="9"/>
      <c r="Y167" s="9"/>
    </row>
    <row r="168" spans="1:66">
      <c r="O168" s="38">
        <v>43639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66">
      <c r="N169" s="52" t="s">
        <v>425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66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52" t="s">
        <v>115</v>
      </c>
      <c r="O170" s="65">
        <v>380590.25399999996</v>
      </c>
      <c r="P170" s="65">
        <v>380590.25399999996</v>
      </c>
      <c r="Q170" s="65">
        <v>334274.13119999995</v>
      </c>
      <c r="R170" s="65">
        <v>334274.13119999995</v>
      </c>
      <c r="S170" s="65">
        <v>334274.13119999995</v>
      </c>
      <c r="T170" s="65">
        <v>334274.13119999995</v>
      </c>
      <c r="U170" s="65">
        <v>334274.13119999995</v>
      </c>
      <c r="V170" s="65">
        <v>373705.08300000004</v>
      </c>
      <c r="W170" s="65">
        <v>373705.08300000004</v>
      </c>
      <c r="X170" s="65">
        <v>373705.08300000004</v>
      </c>
      <c r="Y170" s="65">
        <v>373705.08300000004</v>
      </c>
      <c r="Z170" s="65">
        <v>409108.28100000002</v>
      </c>
      <c r="AA170" s="65">
        <v>409108.28100000002</v>
      </c>
      <c r="AB170" s="65">
        <v>409108.28100000002</v>
      </c>
      <c r="AC170" s="65">
        <v>409108.28100000002</v>
      </c>
      <c r="AD170" s="65">
        <v>288166.7328</v>
      </c>
      <c r="AE170" s="65">
        <v>288166.7328</v>
      </c>
      <c r="AF170" s="65">
        <v>288166.7328</v>
      </c>
      <c r="AG170" s="65">
        <v>288166.7328</v>
      </c>
      <c r="AH170" s="65">
        <v>288166.7328</v>
      </c>
      <c r="AI170" s="65">
        <v>411863.7</v>
      </c>
      <c r="AJ170" s="65">
        <v>411863.7</v>
      </c>
      <c r="AK170" s="65">
        <v>411863.7</v>
      </c>
      <c r="AL170" s="65">
        <v>411863.7</v>
      </c>
      <c r="AM170" s="65">
        <v>342601.44</v>
      </c>
      <c r="AN170" s="65">
        <v>342601.44</v>
      </c>
      <c r="AO170" s="65">
        <v>342601.44</v>
      </c>
      <c r="AP170" s="65">
        <v>342601.44</v>
      </c>
      <c r="AQ170" s="65">
        <v>342601.44</v>
      </c>
      <c r="AR170" s="65"/>
      <c r="AS170" s="65"/>
      <c r="AT170" s="65"/>
    </row>
    <row r="171" spans="1:6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52" t="s">
        <v>431</v>
      </c>
      <c r="O171" s="3">
        <v>2273501.0199999977</v>
      </c>
      <c r="P171" s="3">
        <v>-6447.6299999989569</v>
      </c>
      <c r="Q171" s="3">
        <v>481436.29000000283</v>
      </c>
      <c r="R171" s="3">
        <v>303756.55000000261</v>
      </c>
      <c r="S171" s="3">
        <v>152454.65999999829</v>
      </c>
      <c r="T171" s="3">
        <v>214205.19000000134</v>
      </c>
      <c r="U171" s="3">
        <v>161130.05000000447</v>
      </c>
      <c r="V171" s="3">
        <v>169595.17000000179</v>
      </c>
      <c r="W171" s="3">
        <v>105678.00000000373</v>
      </c>
      <c r="X171" s="3">
        <v>-148802.60999999754</v>
      </c>
      <c r="Y171" s="3">
        <v>-14803.550000000745</v>
      </c>
      <c r="Z171" s="3">
        <v>-82542.399999996647</v>
      </c>
      <c r="AA171" s="3">
        <v>-158425.55000000447</v>
      </c>
      <c r="AB171" s="3">
        <v>-35584.349999997765</v>
      </c>
      <c r="AC171" s="3">
        <v>-90512.349999997765</v>
      </c>
      <c r="AD171" s="3">
        <v>40311.789999999106</v>
      </c>
      <c r="AE171" s="3">
        <v>41889.990000000224</v>
      </c>
      <c r="AF171" s="3">
        <v>213483.61000000313</v>
      </c>
      <c r="AG171" s="3">
        <v>211837.96999999881</v>
      </c>
      <c r="AH171" s="3">
        <v>434289.41999999806</v>
      </c>
      <c r="AI171" s="3">
        <v>93822.559999998659</v>
      </c>
      <c r="AJ171" s="3">
        <v>-820584.53000000119</v>
      </c>
      <c r="AK171" s="3">
        <v>556420.90999999829</v>
      </c>
      <c r="AL171" s="3">
        <v>-349009.33999999799</v>
      </c>
      <c r="AM171" s="3">
        <v>-1036152.6299999952</v>
      </c>
      <c r="AN171" s="3">
        <v>-756024.84000000358</v>
      </c>
      <c r="AO171" s="3">
        <v>1032525.6000000015</v>
      </c>
      <c r="AP171" s="3">
        <v>2004003.6600000039</v>
      </c>
      <c r="AQ171" s="3">
        <v>-199084.87000000011</v>
      </c>
      <c r="AR171" s="3"/>
      <c r="AS171" s="3"/>
      <c r="AT171" s="3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N172" s="52" t="s">
        <v>426</v>
      </c>
      <c r="O172" s="3">
        <f t="shared" ref="O172:AQ172" si="35">SUM(O169:O171)</f>
        <v>2654091.2739999974</v>
      </c>
      <c r="P172" s="3">
        <f t="shared" si="35"/>
        <v>374142.624000001</v>
      </c>
      <c r="Q172" s="3">
        <f t="shared" si="35"/>
        <v>815710.42120000278</v>
      </c>
      <c r="R172" s="3">
        <f t="shared" si="35"/>
        <v>638030.68120000255</v>
      </c>
      <c r="S172" s="3">
        <f t="shared" si="35"/>
        <v>486728.79119999823</v>
      </c>
      <c r="T172" s="3">
        <f t="shared" si="35"/>
        <v>548479.32120000129</v>
      </c>
      <c r="U172" s="3">
        <f t="shared" si="35"/>
        <v>495404.18120000442</v>
      </c>
      <c r="V172" s="3">
        <f t="shared" si="35"/>
        <v>543300.25300000189</v>
      </c>
      <c r="W172" s="3">
        <f t="shared" si="35"/>
        <v>479383.08300000377</v>
      </c>
      <c r="X172" s="3">
        <f t="shared" si="35"/>
        <v>224902.4730000025</v>
      </c>
      <c r="Y172" s="3">
        <f t="shared" si="35"/>
        <v>358901.5329999993</v>
      </c>
      <c r="Z172" s="3">
        <f t="shared" si="35"/>
        <v>326565.88100000337</v>
      </c>
      <c r="AA172" s="3">
        <f t="shared" si="35"/>
        <v>250682.73099999555</v>
      </c>
      <c r="AB172" s="3">
        <f t="shared" si="35"/>
        <v>373523.93100000225</v>
      </c>
      <c r="AC172" s="3">
        <f t="shared" si="35"/>
        <v>318595.93100000225</v>
      </c>
      <c r="AD172" s="3">
        <f t="shared" si="35"/>
        <v>328478.5227999991</v>
      </c>
      <c r="AE172" s="3">
        <f t="shared" si="35"/>
        <v>330056.72280000022</v>
      </c>
      <c r="AF172" s="3">
        <f t="shared" si="35"/>
        <v>501650.34280000313</v>
      </c>
      <c r="AG172" s="3">
        <f t="shared" si="35"/>
        <v>500004.70279999881</v>
      </c>
      <c r="AH172" s="3">
        <f t="shared" si="35"/>
        <v>722456.15279999806</v>
      </c>
      <c r="AI172" s="3">
        <f t="shared" si="35"/>
        <v>505686.25999999867</v>
      </c>
      <c r="AJ172" s="3">
        <f t="shared" si="35"/>
        <v>-408720.83000000118</v>
      </c>
      <c r="AK172" s="3">
        <f t="shared" si="35"/>
        <v>968284.60999999824</v>
      </c>
      <c r="AL172" s="3">
        <f t="shared" si="35"/>
        <v>62854.360000002023</v>
      </c>
      <c r="AM172" s="3">
        <f t="shared" si="35"/>
        <v>-693551.18999999529</v>
      </c>
      <c r="AN172" s="3">
        <f t="shared" si="35"/>
        <v>-413423.40000000357</v>
      </c>
      <c r="AO172" s="3">
        <f t="shared" si="35"/>
        <v>1375127.0400000014</v>
      </c>
      <c r="AP172" s="3">
        <f t="shared" si="35"/>
        <v>2346605.1000000038</v>
      </c>
      <c r="AQ172" s="3">
        <f t="shared" si="35"/>
        <v>143516.56999999989</v>
      </c>
      <c r="AR172" s="3"/>
      <c r="AS172" s="3"/>
      <c r="AT172" s="3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H173" s="36"/>
      <c r="O173" s="3">
        <f t="shared" ref="O173" si="36">+O172</f>
        <v>2654091.2739999974</v>
      </c>
      <c r="P173" s="3">
        <f>+P172</f>
        <v>374142.624000001</v>
      </c>
      <c r="Q173" s="3">
        <f t="shared" ref="Q173:AQ173" si="37">+Q172</f>
        <v>815710.42120000278</v>
      </c>
      <c r="R173" s="3">
        <f t="shared" si="37"/>
        <v>638030.68120000255</v>
      </c>
      <c r="S173" s="3">
        <f t="shared" si="37"/>
        <v>486728.79119999823</v>
      </c>
      <c r="T173" s="3">
        <f t="shared" si="37"/>
        <v>548479.32120000129</v>
      </c>
      <c r="U173" s="3">
        <f t="shared" si="37"/>
        <v>495404.18120000442</v>
      </c>
      <c r="V173" s="3">
        <f t="shared" si="37"/>
        <v>543300.25300000189</v>
      </c>
      <c r="W173" s="3">
        <f t="shared" si="37"/>
        <v>479383.08300000377</v>
      </c>
      <c r="X173" s="3">
        <f t="shared" si="37"/>
        <v>224902.4730000025</v>
      </c>
      <c r="Y173" s="3">
        <f t="shared" si="37"/>
        <v>358901.5329999993</v>
      </c>
      <c r="Z173" s="3">
        <f t="shared" si="37"/>
        <v>326565.88100000337</v>
      </c>
      <c r="AA173" s="3">
        <f t="shared" si="37"/>
        <v>250682.73099999555</v>
      </c>
      <c r="AB173" s="3">
        <f t="shared" si="37"/>
        <v>373523.93100000225</v>
      </c>
      <c r="AC173" s="3">
        <f t="shared" si="37"/>
        <v>318595.93100000225</v>
      </c>
      <c r="AD173" s="3">
        <f t="shared" si="37"/>
        <v>328478.5227999991</v>
      </c>
      <c r="AE173" s="3">
        <f t="shared" si="37"/>
        <v>330056.72280000022</v>
      </c>
      <c r="AF173" s="3">
        <f t="shared" si="37"/>
        <v>501650.34280000313</v>
      </c>
      <c r="AG173" s="3">
        <f t="shared" si="37"/>
        <v>500004.70279999881</v>
      </c>
      <c r="AH173" s="3">
        <f t="shared" si="37"/>
        <v>722456.15279999806</v>
      </c>
      <c r="AI173" s="3">
        <f t="shared" si="37"/>
        <v>505686.25999999867</v>
      </c>
      <c r="AJ173" s="3">
        <f t="shared" si="37"/>
        <v>-408720.83000000118</v>
      </c>
      <c r="AK173" s="3">
        <f t="shared" si="37"/>
        <v>968284.60999999824</v>
      </c>
      <c r="AL173" s="3">
        <f t="shared" si="37"/>
        <v>62854.360000002023</v>
      </c>
      <c r="AM173" s="3">
        <f t="shared" si="37"/>
        <v>-693551.18999999529</v>
      </c>
      <c r="AN173" s="3">
        <f t="shared" si="37"/>
        <v>-413423.40000000357</v>
      </c>
      <c r="AO173" s="3">
        <f t="shared" si="37"/>
        <v>1375127.0400000014</v>
      </c>
      <c r="AP173" s="3">
        <f t="shared" si="37"/>
        <v>2346605.1000000038</v>
      </c>
      <c r="AQ173" s="3">
        <f t="shared" si="37"/>
        <v>143516.56999999989</v>
      </c>
      <c r="AR173" s="3"/>
      <c r="AS173" s="3"/>
      <c r="AT173" s="3"/>
    </row>
    <row r="174" spans="1:66">
      <c r="H174" s="9"/>
      <c r="I174" s="9"/>
      <c r="J174" s="9"/>
      <c r="K174" s="9"/>
      <c r="L174" s="9"/>
      <c r="M174" s="9"/>
      <c r="N174" s="9"/>
      <c r="O174" s="9"/>
      <c r="P174" s="9"/>
      <c r="S174" s="9"/>
      <c r="T174" s="9"/>
      <c r="U174" s="9"/>
      <c r="V174" s="9"/>
      <c r="W174" s="9"/>
      <c r="X174" s="9"/>
      <c r="Y174" s="9"/>
      <c r="AA174" s="9"/>
      <c r="AB174" s="9"/>
      <c r="AC174" s="1"/>
      <c r="AD174"/>
      <c r="AE174"/>
      <c r="AF174" s="1"/>
      <c r="AG174" s="1"/>
      <c r="AH174" s="1"/>
      <c r="AI174"/>
      <c r="AJ174" s="1"/>
      <c r="AK174"/>
      <c r="AL174" s="1"/>
      <c r="AO174" s="1"/>
      <c r="AP174" s="1"/>
      <c r="AQ174" s="1"/>
      <c r="AS174" s="1"/>
      <c r="AT174" s="1"/>
      <c r="AU174" s="1"/>
      <c r="AW174" s="1"/>
      <c r="AY174" s="1"/>
    </row>
    <row r="175" spans="1:66"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66">
      <c r="N176" t="s">
        <v>427</v>
      </c>
      <c r="O176" s="1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-1000000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8">
        <v>0</v>
      </c>
      <c r="AJ176" s="9">
        <v>0</v>
      </c>
      <c r="AK176" s="9">
        <v>-1182000</v>
      </c>
      <c r="AL176" s="9">
        <v>-10200000</v>
      </c>
      <c r="AM176">
        <v>0</v>
      </c>
      <c r="AN176" s="1">
        <v>-17250000</v>
      </c>
      <c r="AO176" s="1">
        <v>0</v>
      </c>
      <c r="AP176" s="1">
        <v>0</v>
      </c>
      <c r="AQ176" s="1">
        <v>0</v>
      </c>
      <c r="AR176">
        <v>0</v>
      </c>
      <c r="AS176" s="1">
        <v>-7200000</v>
      </c>
      <c r="AT176" s="1">
        <v>-800000</v>
      </c>
      <c r="AU176">
        <v>0</v>
      </c>
      <c r="AV176">
        <v>0</v>
      </c>
      <c r="AW176">
        <v>0</v>
      </c>
      <c r="AX176">
        <v>0</v>
      </c>
      <c r="AY176">
        <v>-200000</v>
      </c>
      <c r="AZ176">
        <v>0</v>
      </c>
      <c r="BA176">
        <v>-800000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-1368000</v>
      </c>
      <c r="BK176">
        <v>0</v>
      </c>
      <c r="BL176">
        <v>0</v>
      </c>
      <c r="BM176">
        <v>0</v>
      </c>
      <c r="BN176">
        <v>0</v>
      </c>
    </row>
    <row r="180" spans="11:57">
      <c r="L180" s="8"/>
      <c r="M180" s="38"/>
      <c r="N180" s="38"/>
      <c r="O180" s="38"/>
      <c r="P180" s="38"/>
      <c r="Q180" s="3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</row>
    <row r="181" spans="11:57" s="8" customFormat="1">
      <c r="N181" s="8" t="s">
        <v>430</v>
      </c>
      <c r="O181" s="38">
        <v>43639</v>
      </c>
      <c r="Y181" s="9"/>
      <c r="Z181" s="9"/>
    </row>
    <row r="182" spans="11:57">
      <c r="O182" s="8">
        <v>278750</v>
      </c>
      <c r="P182" s="8">
        <v>278750</v>
      </c>
      <c r="Q182" s="8">
        <v>176600</v>
      </c>
      <c r="R182" s="8">
        <v>176600</v>
      </c>
      <c r="S182" s="8">
        <v>176600</v>
      </c>
      <c r="T182" s="8">
        <v>176600</v>
      </c>
      <c r="U182" s="8">
        <v>176600</v>
      </c>
      <c r="V182" s="8">
        <v>123000</v>
      </c>
      <c r="W182" s="8">
        <v>123000</v>
      </c>
      <c r="X182" s="8">
        <v>123000</v>
      </c>
      <c r="Y182" s="8">
        <v>123000</v>
      </c>
      <c r="Z182" s="8">
        <v>31500</v>
      </c>
      <c r="AA182" s="8">
        <v>31500</v>
      </c>
      <c r="AB182" s="8">
        <v>31500</v>
      </c>
      <c r="AC182" s="8">
        <v>31500</v>
      </c>
      <c r="AD182" s="8">
        <v>1143600</v>
      </c>
      <c r="AE182" s="8">
        <v>1143600</v>
      </c>
      <c r="AF182" s="8">
        <v>1143600</v>
      </c>
      <c r="AG182" s="8">
        <v>1143600</v>
      </c>
      <c r="AH182" s="8">
        <v>1143600</v>
      </c>
      <c r="AI182">
        <v>4750</v>
      </c>
      <c r="AJ182">
        <v>4750</v>
      </c>
      <c r="AK182">
        <v>4750</v>
      </c>
      <c r="AL182">
        <v>4750</v>
      </c>
      <c r="AM182">
        <v>3800</v>
      </c>
      <c r="AN182">
        <v>3800</v>
      </c>
      <c r="AO182">
        <v>3800</v>
      </c>
      <c r="AP182">
        <v>3800</v>
      </c>
      <c r="AQ182">
        <v>3800</v>
      </c>
    </row>
    <row r="183" spans="11:57">
      <c r="K183" s="8"/>
      <c r="L183" s="38"/>
      <c r="M183" s="38"/>
      <c r="N183" s="38"/>
      <c r="O183" s="8"/>
    </row>
    <row r="184" spans="11:57">
      <c r="K184" s="8"/>
      <c r="L184" s="8"/>
      <c r="M184" s="8"/>
      <c r="N184" s="8"/>
      <c r="O184" s="8"/>
    </row>
    <row r="186" spans="11:57">
      <c r="L186" s="36"/>
      <c r="M186" s="36"/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Z164"/>
  <sheetViews>
    <sheetView zoomScale="80" workbookViewId="0">
      <pane xSplit="6" ySplit="2" topLeftCell="S3" activePane="bottomRight" state="frozen"/>
      <selection pane="topRight" activeCell="G1" sqref="G1"/>
      <selection pane="bottomLeft" activeCell="A3" sqref="A3"/>
      <selection pane="bottomRight" activeCell="O4" sqref="O4:Z29"/>
    </sheetView>
  </sheetViews>
  <sheetFormatPr baseColWidth="10" defaultRowHeight="12.75"/>
  <cols>
    <col min="1" max="1" width="12.5703125" bestFit="1" customWidth="1"/>
    <col min="2" max="2" width="14" bestFit="1" customWidth="1"/>
    <col min="3" max="3" width="5" bestFit="1" customWidth="1"/>
    <col min="4" max="4" width="14.85546875" bestFit="1" customWidth="1"/>
    <col min="5" max="5" width="14.5703125" bestFit="1" customWidth="1"/>
    <col min="6" max="6" width="48.85546875" bestFit="1" customWidth="1"/>
    <col min="7" max="7" width="12.42578125" bestFit="1" customWidth="1"/>
    <col min="8" max="8" width="23.5703125" bestFit="1" customWidth="1"/>
    <col min="9" max="9" width="17.85546875" bestFit="1" customWidth="1"/>
    <col min="10" max="10" width="15.7109375" bestFit="1" customWidth="1"/>
    <col min="11" max="11" width="10.28515625" bestFit="1" customWidth="1"/>
    <col min="12" max="12" width="13.5703125" bestFit="1" customWidth="1"/>
    <col min="13" max="13" width="14.28515625" bestFit="1" customWidth="1"/>
    <col min="14" max="14" width="13.5703125" bestFit="1" customWidth="1"/>
    <col min="15" max="20" width="14.28515625" bestFit="1" customWidth="1"/>
    <col min="21" max="25" width="15.28515625" bestFit="1" customWidth="1"/>
    <col min="26" max="26" width="17" bestFit="1" customWidth="1"/>
  </cols>
  <sheetData>
    <row r="1" spans="1:2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394</v>
      </c>
      <c r="M1" s="8" t="s">
        <v>362</v>
      </c>
      <c r="N1" s="8" t="s">
        <v>395</v>
      </c>
      <c r="O1" s="17" t="s">
        <v>396</v>
      </c>
      <c r="P1" s="17" t="s">
        <v>397</v>
      </c>
      <c r="Q1" s="17" t="s">
        <v>365</v>
      </c>
      <c r="R1" s="17" t="s">
        <v>398</v>
      </c>
      <c r="S1" s="17" t="s">
        <v>399</v>
      </c>
      <c r="T1" s="17" t="s">
        <v>366</v>
      </c>
      <c r="U1" s="17" t="s">
        <v>400</v>
      </c>
      <c r="V1" s="17" t="s">
        <v>401</v>
      </c>
      <c r="W1" s="17" t="s">
        <v>402</v>
      </c>
      <c r="X1" s="17" t="s">
        <v>403</v>
      </c>
      <c r="Y1" s="17" t="s">
        <v>404</v>
      </c>
      <c r="Z1" s="17" t="s">
        <v>393</v>
      </c>
    </row>
    <row r="2" spans="1:26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26">
      <c r="A3" s="8" t="s">
        <v>11</v>
      </c>
      <c r="B3" s="8" t="s">
        <v>12</v>
      </c>
      <c r="C3" s="8" t="s">
        <v>13</v>
      </c>
      <c r="D3" s="8"/>
      <c r="E3" s="8" t="s">
        <v>14</v>
      </c>
      <c r="F3" s="8" t="s">
        <v>15</v>
      </c>
      <c r="G3" s="8">
        <v>0</v>
      </c>
      <c r="H3" s="8"/>
      <c r="I3" s="8">
        <v>-1</v>
      </c>
      <c r="J3" s="8">
        <v>0</v>
      </c>
      <c r="K3" s="8">
        <v>-1</v>
      </c>
      <c r="L3" s="9">
        <v>59487871.289999999</v>
      </c>
      <c r="M3" s="9">
        <v>59487871.289999999</v>
      </c>
      <c r="N3" s="9">
        <v>59487871.289999999</v>
      </c>
      <c r="O3" s="1">
        <v>59487871.289999999</v>
      </c>
      <c r="P3" s="1">
        <v>51986216.380000003</v>
      </c>
      <c r="Q3" s="1">
        <v>45303215.299999997</v>
      </c>
      <c r="R3" s="1">
        <v>20866848.82</v>
      </c>
      <c r="S3" s="1">
        <v>14851800.26</v>
      </c>
      <c r="T3" s="1">
        <v>-21311070.800000001</v>
      </c>
      <c r="U3" s="1">
        <v>-75695621.219999999</v>
      </c>
      <c r="V3" s="1">
        <v>-90294099.719999999</v>
      </c>
      <c r="W3" s="1">
        <v>-103878370.62</v>
      </c>
      <c r="X3" s="1">
        <v>-130449639.78</v>
      </c>
      <c r="Y3" s="1">
        <v>-122704001.04000001</v>
      </c>
      <c r="Z3" s="1">
        <v>-126727374.90000001</v>
      </c>
    </row>
    <row r="4" spans="1:26">
      <c r="A4" s="8" t="s">
        <v>11</v>
      </c>
      <c r="B4" s="8" t="s">
        <v>12</v>
      </c>
      <c r="C4" s="8" t="s">
        <v>13</v>
      </c>
      <c r="D4" s="8"/>
      <c r="E4" s="8" t="s">
        <v>16</v>
      </c>
      <c r="F4" s="8" t="s">
        <v>17</v>
      </c>
      <c r="G4" s="8">
        <v>-1</v>
      </c>
      <c r="H4" s="8" t="s">
        <v>18</v>
      </c>
      <c r="I4" s="8">
        <v>1</v>
      </c>
      <c r="J4" s="8">
        <v>1</v>
      </c>
      <c r="K4" s="8">
        <v>-1</v>
      </c>
      <c r="L4" s="9">
        <v>0</v>
      </c>
      <c r="M4" s="1">
        <v>0</v>
      </c>
      <c r="N4" s="8">
        <v>0</v>
      </c>
      <c r="O4" s="1">
        <v>12866285.129999999</v>
      </c>
      <c r="P4" s="1">
        <v>23460566.219999999</v>
      </c>
      <c r="Q4" s="1">
        <v>25155008.169999998</v>
      </c>
      <c r="R4" s="1">
        <v>25049983.25</v>
      </c>
      <c r="S4" s="1">
        <v>30902136.630000003</v>
      </c>
      <c r="T4" s="1">
        <v>25904536.18</v>
      </c>
      <c r="U4" s="1">
        <v>32296695.800000004</v>
      </c>
      <c r="V4" s="1">
        <v>25000028.75</v>
      </c>
      <c r="W4" s="1">
        <v>25258181.640000001</v>
      </c>
      <c r="X4" s="1">
        <v>32398884.129999999</v>
      </c>
      <c r="Y4" s="1">
        <v>25136091.019999996</v>
      </c>
      <c r="Z4" s="1">
        <v>31901530.810000002</v>
      </c>
    </row>
    <row r="5" spans="1:26">
      <c r="A5" s="8" t="s">
        <v>11</v>
      </c>
      <c r="B5" s="8" t="s">
        <v>12</v>
      </c>
      <c r="C5" s="8" t="s">
        <v>13</v>
      </c>
      <c r="D5" s="8"/>
      <c r="E5" s="8" t="s">
        <v>19</v>
      </c>
      <c r="F5" s="8" t="s">
        <v>20</v>
      </c>
      <c r="G5" s="8">
        <v>-1</v>
      </c>
      <c r="H5" s="8" t="s">
        <v>18</v>
      </c>
      <c r="I5" s="8">
        <v>1</v>
      </c>
      <c r="J5" s="8">
        <v>2</v>
      </c>
      <c r="K5" s="8">
        <v>-1</v>
      </c>
      <c r="L5" s="9">
        <v>0</v>
      </c>
      <c r="M5" s="1">
        <v>0</v>
      </c>
      <c r="N5" s="8">
        <v>0</v>
      </c>
      <c r="O5" s="1">
        <v>3837134.81</v>
      </c>
      <c r="P5" s="1">
        <v>7095410.2800000003</v>
      </c>
      <c r="Q5" s="1">
        <v>7300387.9300000006</v>
      </c>
      <c r="R5" s="1">
        <v>7269909.1099999994</v>
      </c>
      <c r="S5" s="1">
        <v>8746186.9999999981</v>
      </c>
      <c r="T5" s="1">
        <v>7440417.2599999998</v>
      </c>
      <c r="U5" s="1">
        <v>9444787.4399999995</v>
      </c>
      <c r="V5" s="1">
        <v>7492336.5299999993</v>
      </c>
      <c r="W5" s="1">
        <v>7541086.9199999999</v>
      </c>
      <c r="X5" s="1">
        <v>9437161.7200000007</v>
      </c>
      <c r="Y5" s="1">
        <v>7549641.3300000001</v>
      </c>
      <c r="Z5" s="1">
        <v>8538183.8300000001</v>
      </c>
    </row>
    <row r="6" spans="1:26">
      <c r="A6" s="8" t="s">
        <v>11</v>
      </c>
      <c r="B6" s="8" t="s">
        <v>12</v>
      </c>
      <c r="C6" s="8" t="s">
        <v>13</v>
      </c>
      <c r="D6" s="8"/>
      <c r="E6" s="8" t="s">
        <v>21</v>
      </c>
      <c r="F6" s="8" t="s">
        <v>22</v>
      </c>
      <c r="G6" s="8">
        <v>0</v>
      </c>
      <c r="H6" s="8" t="s">
        <v>18</v>
      </c>
      <c r="I6" s="8">
        <v>1</v>
      </c>
      <c r="J6" s="8">
        <v>3</v>
      </c>
      <c r="K6" s="8">
        <v>0</v>
      </c>
      <c r="L6" s="9">
        <v>0</v>
      </c>
      <c r="M6">
        <v>0</v>
      </c>
      <c r="N6" s="8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>
      <c r="A7" s="8" t="s">
        <v>11</v>
      </c>
      <c r="B7" s="8" t="s">
        <v>12</v>
      </c>
      <c r="C7" s="8" t="s">
        <v>13</v>
      </c>
      <c r="D7" s="8"/>
      <c r="E7" s="8" t="s">
        <v>23</v>
      </c>
      <c r="F7" s="8" t="s">
        <v>24</v>
      </c>
      <c r="G7" s="8">
        <v>-1</v>
      </c>
      <c r="H7" s="8" t="s">
        <v>18</v>
      </c>
      <c r="I7" s="8">
        <v>1</v>
      </c>
      <c r="J7" s="8">
        <v>4</v>
      </c>
      <c r="K7" s="8">
        <v>-1</v>
      </c>
      <c r="L7" s="9">
        <v>0</v>
      </c>
      <c r="M7" s="1">
        <v>0</v>
      </c>
      <c r="N7" s="8">
        <v>0</v>
      </c>
      <c r="O7" s="1">
        <v>194204.46</v>
      </c>
      <c r="P7" s="1">
        <v>557262.87</v>
      </c>
      <c r="Q7" s="1">
        <v>662627.20000000007</v>
      </c>
      <c r="R7" s="1">
        <v>705193.02999999991</v>
      </c>
      <c r="S7" s="1">
        <v>846752.94</v>
      </c>
      <c r="T7" s="1">
        <v>693342.02</v>
      </c>
      <c r="U7" s="1">
        <v>902494.1399999999</v>
      </c>
      <c r="V7" s="1">
        <v>698646.65</v>
      </c>
      <c r="W7" s="1">
        <v>729381.79</v>
      </c>
      <c r="X7" s="1">
        <v>943717.36999999988</v>
      </c>
      <c r="Y7" s="1">
        <v>769593.61</v>
      </c>
      <c r="Z7" s="1">
        <v>825146.7</v>
      </c>
    </row>
    <row r="8" spans="1:26">
      <c r="A8" s="8" t="s">
        <v>11</v>
      </c>
      <c r="B8" s="8" t="s">
        <v>12</v>
      </c>
      <c r="C8" s="8" t="s">
        <v>13</v>
      </c>
      <c r="D8" s="8"/>
      <c r="E8" s="8" t="s">
        <v>25</v>
      </c>
      <c r="F8" s="8" t="s">
        <v>26</v>
      </c>
      <c r="G8" s="8">
        <v>-1</v>
      </c>
      <c r="H8" s="8" t="s">
        <v>18</v>
      </c>
      <c r="I8" s="8">
        <v>1</v>
      </c>
      <c r="J8" s="8">
        <v>5</v>
      </c>
      <c r="K8" s="8">
        <v>-1</v>
      </c>
      <c r="L8" s="9">
        <v>0</v>
      </c>
      <c r="M8" s="1">
        <v>0</v>
      </c>
      <c r="N8" s="8">
        <v>0</v>
      </c>
      <c r="O8" s="1">
        <v>534715.72</v>
      </c>
      <c r="P8" s="1">
        <v>1360756.6800000002</v>
      </c>
      <c r="Q8" s="1">
        <v>1579576.6199999999</v>
      </c>
      <c r="R8" s="1">
        <v>1778294.34</v>
      </c>
      <c r="S8" s="1">
        <v>2178790.79</v>
      </c>
      <c r="T8" s="1">
        <v>1703730.49</v>
      </c>
      <c r="U8" s="1">
        <v>2260214.94</v>
      </c>
      <c r="V8" s="1">
        <v>1741301.66</v>
      </c>
      <c r="W8" s="1">
        <v>1826787.0999999999</v>
      </c>
      <c r="X8" s="1">
        <v>2232079.0499999998</v>
      </c>
      <c r="Y8" s="1">
        <v>1881940.79</v>
      </c>
      <c r="Z8" s="1">
        <v>2380221.9300000002</v>
      </c>
    </row>
    <row r="9" spans="1:26">
      <c r="A9" s="8" t="s">
        <v>11</v>
      </c>
      <c r="B9" s="8" t="s">
        <v>12</v>
      </c>
      <c r="C9" s="8" t="s">
        <v>13</v>
      </c>
      <c r="D9" s="8"/>
      <c r="E9" s="8" t="s">
        <v>27</v>
      </c>
      <c r="F9" s="8" t="s">
        <v>28</v>
      </c>
      <c r="G9" s="8">
        <v>-1</v>
      </c>
      <c r="H9" s="8" t="s">
        <v>18</v>
      </c>
      <c r="I9" s="8">
        <v>1</v>
      </c>
      <c r="J9" s="8">
        <v>6</v>
      </c>
      <c r="K9" s="8">
        <v>-1</v>
      </c>
      <c r="L9" s="9">
        <v>0</v>
      </c>
      <c r="M9" s="1">
        <v>0</v>
      </c>
      <c r="N9" s="8">
        <v>0</v>
      </c>
      <c r="O9" s="1">
        <v>432396.52</v>
      </c>
      <c r="P9" s="1">
        <v>1366759.19</v>
      </c>
      <c r="Q9" s="1">
        <v>1684958.85</v>
      </c>
      <c r="R9" s="1">
        <v>1713615.77</v>
      </c>
      <c r="S9" s="1">
        <v>2068958.7200000002</v>
      </c>
      <c r="T9" s="1">
        <v>1645671.4700000002</v>
      </c>
      <c r="U9" s="1">
        <v>2127591.31</v>
      </c>
      <c r="V9" s="1">
        <v>1663409.19</v>
      </c>
      <c r="W9" s="1">
        <v>1730022.88</v>
      </c>
      <c r="X9" s="1">
        <v>2181980.9900000002</v>
      </c>
      <c r="Y9" s="1">
        <v>1754390.79</v>
      </c>
      <c r="Z9" s="1">
        <v>1800955.5899999999</v>
      </c>
    </row>
    <row r="10" spans="1:26">
      <c r="A10" s="8" t="s">
        <v>11</v>
      </c>
      <c r="B10" s="8" t="s">
        <v>12</v>
      </c>
      <c r="C10" s="8" t="s">
        <v>13</v>
      </c>
      <c r="D10" s="8"/>
      <c r="E10" s="8" t="s">
        <v>29</v>
      </c>
      <c r="F10" s="8" t="s">
        <v>30</v>
      </c>
      <c r="G10" s="8">
        <v>-1</v>
      </c>
      <c r="H10" s="8" t="s">
        <v>18</v>
      </c>
      <c r="I10" s="8">
        <v>1</v>
      </c>
      <c r="J10" s="8">
        <v>7</v>
      </c>
      <c r="K10" s="8">
        <v>-1</v>
      </c>
      <c r="L10" s="9">
        <v>0</v>
      </c>
      <c r="M10" s="1">
        <v>0</v>
      </c>
      <c r="N10" s="8">
        <v>0</v>
      </c>
      <c r="O10" s="1">
        <v>115235.61</v>
      </c>
      <c r="P10" s="1">
        <v>305002.89</v>
      </c>
      <c r="Q10" s="1">
        <v>415942.43999999994</v>
      </c>
      <c r="R10" s="1">
        <v>420097.04</v>
      </c>
      <c r="S10" s="1">
        <v>533825.67000000004</v>
      </c>
      <c r="T10" s="1">
        <v>410310.54</v>
      </c>
      <c r="U10" s="1">
        <v>514494.52</v>
      </c>
      <c r="V10" s="1">
        <v>408844.2</v>
      </c>
      <c r="W10" s="1">
        <v>413263.33999999997</v>
      </c>
      <c r="X10" s="1">
        <v>532213.62</v>
      </c>
      <c r="Y10" s="1">
        <v>428201.41000000003</v>
      </c>
      <c r="Z10" s="1">
        <v>446778.19000000006</v>
      </c>
    </row>
    <row r="11" spans="1:26">
      <c r="A11" s="8" t="s">
        <v>11</v>
      </c>
      <c r="B11" s="8" t="s">
        <v>12</v>
      </c>
      <c r="C11" s="8" t="s">
        <v>13</v>
      </c>
      <c r="D11" s="8"/>
      <c r="E11" s="8" t="s">
        <v>31</v>
      </c>
      <c r="F11" s="8" t="s">
        <v>32</v>
      </c>
      <c r="G11" s="8">
        <v>-1</v>
      </c>
      <c r="H11" s="8" t="s">
        <v>18</v>
      </c>
      <c r="I11" s="8">
        <v>1</v>
      </c>
      <c r="J11" s="8">
        <v>8</v>
      </c>
      <c r="K11" s="8">
        <v>-1</v>
      </c>
      <c r="L11" s="9">
        <v>0</v>
      </c>
      <c r="M11" s="1">
        <v>0</v>
      </c>
      <c r="N11" s="8">
        <v>0</v>
      </c>
      <c r="O11" s="1">
        <v>169999.25</v>
      </c>
      <c r="P11" s="1">
        <v>61842.79</v>
      </c>
      <c r="Q11" s="1">
        <v>225187.57</v>
      </c>
      <c r="R11" s="1">
        <v>266663.47000000003</v>
      </c>
      <c r="S11" s="1">
        <v>389012.82</v>
      </c>
      <c r="T11" s="1">
        <v>288427.12</v>
      </c>
      <c r="U11" s="1">
        <v>236683.44</v>
      </c>
      <c r="V11" s="1">
        <v>287924.74</v>
      </c>
      <c r="W11" s="1">
        <v>250425.09</v>
      </c>
      <c r="X11" s="1">
        <v>338066.4</v>
      </c>
      <c r="Y11" s="1">
        <v>229915.22999999998</v>
      </c>
      <c r="Z11" s="1">
        <v>266619.90999999997</v>
      </c>
    </row>
    <row r="12" spans="1:26">
      <c r="A12" s="8" t="s">
        <v>11</v>
      </c>
      <c r="B12" s="8" t="s">
        <v>12</v>
      </c>
      <c r="C12" s="8" t="s">
        <v>13</v>
      </c>
      <c r="D12" s="8"/>
      <c r="E12" s="8" t="s">
        <v>33</v>
      </c>
      <c r="F12" s="8" t="s">
        <v>34</v>
      </c>
      <c r="G12" s="8">
        <v>-1</v>
      </c>
      <c r="H12" s="8" t="s">
        <v>18</v>
      </c>
      <c r="I12" s="8">
        <v>1</v>
      </c>
      <c r="J12" s="8">
        <v>9</v>
      </c>
      <c r="K12" s="8">
        <v>-1</v>
      </c>
      <c r="L12" s="9">
        <v>0</v>
      </c>
      <c r="M12" s="1">
        <v>0</v>
      </c>
      <c r="N12" s="8">
        <v>0</v>
      </c>
      <c r="O12" s="1">
        <v>6031138.5600000005</v>
      </c>
      <c r="P12" s="1">
        <v>8156180.1199999992</v>
      </c>
      <c r="Q12" s="1">
        <v>8902822.6499999985</v>
      </c>
      <c r="R12" s="1">
        <v>10522282.699999999</v>
      </c>
      <c r="S12" s="1">
        <v>12306529.16</v>
      </c>
      <c r="T12" s="1">
        <v>10205247.300000001</v>
      </c>
      <c r="U12" s="1">
        <v>11544626.25</v>
      </c>
      <c r="V12" s="1">
        <v>9502933.25</v>
      </c>
      <c r="W12" s="1">
        <v>10021959.84</v>
      </c>
      <c r="X12" s="1">
        <v>11572503.640000001</v>
      </c>
      <c r="Y12" s="1">
        <v>10082117.129999999</v>
      </c>
      <c r="Z12" s="1">
        <v>10968559.809999999</v>
      </c>
    </row>
    <row r="13" spans="1:26">
      <c r="A13" s="8" t="s">
        <v>11</v>
      </c>
      <c r="B13" s="8" t="s">
        <v>12</v>
      </c>
      <c r="C13" s="8" t="s">
        <v>13</v>
      </c>
      <c r="D13" s="8"/>
      <c r="E13" s="8" t="s">
        <v>35</v>
      </c>
      <c r="F13" s="8" t="s">
        <v>36</v>
      </c>
      <c r="G13" s="8">
        <v>-1</v>
      </c>
      <c r="H13" s="8" t="s">
        <v>18</v>
      </c>
      <c r="I13" s="8">
        <v>1</v>
      </c>
      <c r="J13" s="8">
        <v>10</v>
      </c>
      <c r="K13" s="8">
        <v>-1</v>
      </c>
      <c r="L13" s="9">
        <v>0</v>
      </c>
      <c r="M13" s="1">
        <v>0</v>
      </c>
      <c r="N13" s="8">
        <v>0</v>
      </c>
      <c r="O13" s="1">
        <v>3463567.8200000003</v>
      </c>
      <c r="P13" s="1">
        <v>4473185.3100000005</v>
      </c>
      <c r="Q13" s="1">
        <v>4649748.8900000006</v>
      </c>
      <c r="R13" s="1">
        <v>4359453.3800000008</v>
      </c>
      <c r="S13" s="1">
        <v>5841066.3599999994</v>
      </c>
      <c r="T13" s="1">
        <v>4832843.2300000004</v>
      </c>
      <c r="U13" s="1">
        <v>5697032.5199999996</v>
      </c>
      <c r="V13" s="1">
        <v>4585682.1500000004</v>
      </c>
      <c r="W13" s="1">
        <v>4706613.72</v>
      </c>
      <c r="X13" s="1">
        <v>5528717.9400000004</v>
      </c>
      <c r="Y13" s="1">
        <v>4794417.4800000004</v>
      </c>
      <c r="Z13" s="1">
        <v>4925730.5999999996</v>
      </c>
    </row>
    <row r="14" spans="1:26">
      <c r="A14" s="8" t="s">
        <v>11</v>
      </c>
      <c r="B14" s="8" t="s">
        <v>12</v>
      </c>
      <c r="C14" s="8" t="s">
        <v>13</v>
      </c>
      <c r="D14" s="8"/>
      <c r="E14" s="8" t="s">
        <v>37</v>
      </c>
      <c r="F14" s="8" t="s">
        <v>38</v>
      </c>
      <c r="G14" s="8">
        <v>-1</v>
      </c>
      <c r="H14" s="8" t="s">
        <v>18</v>
      </c>
      <c r="I14" s="8">
        <v>1</v>
      </c>
      <c r="J14" s="8">
        <v>11</v>
      </c>
      <c r="K14" s="8">
        <v>-1</v>
      </c>
      <c r="L14" s="9">
        <v>0</v>
      </c>
      <c r="M14" s="1">
        <v>0</v>
      </c>
      <c r="N14" s="8">
        <v>0</v>
      </c>
      <c r="O14" s="1">
        <v>2757235.8899999997</v>
      </c>
      <c r="P14" s="1">
        <v>7435191.54</v>
      </c>
      <c r="Q14" s="1">
        <v>8410815.3599999994</v>
      </c>
      <c r="R14" s="1">
        <v>8338323.9700000007</v>
      </c>
      <c r="S14" s="1">
        <v>10194574.93</v>
      </c>
      <c r="T14" s="1">
        <v>8448252.6199999992</v>
      </c>
      <c r="U14" s="1">
        <v>10835588.290000001</v>
      </c>
      <c r="V14" s="1">
        <v>8484140.1199999992</v>
      </c>
      <c r="W14" s="1">
        <v>8704501.0600000005</v>
      </c>
      <c r="X14" s="1">
        <v>11192006.989999998</v>
      </c>
      <c r="Y14" s="1">
        <v>8622116.7300000004</v>
      </c>
      <c r="Z14" s="1">
        <v>9195962.5099999998</v>
      </c>
    </row>
    <row r="15" spans="1:26">
      <c r="A15" s="8" t="s">
        <v>11</v>
      </c>
      <c r="B15" s="8" t="s">
        <v>12</v>
      </c>
      <c r="C15" s="8" t="s">
        <v>13</v>
      </c>
      <c r="D15" s="8"/>
      <c r="E15" s="8" t="s">
        <v>39</v>
      </c>
      <c r="F15" s="8" t="s">
        <v>40</v>
      </c>
      <c r="G15" s="8">
        <v>-1</v>
      </c>
      <c r="H15" s="8" t="s">
        <v>18</v>
      </c>
      <c r="I15" s="8">
        <v>1</v>
      </c>
      <c r="J15" s="8">
        <v>12</v>
      </c>
      <c r="K15" s="8">
        <v>-1</v>
      </c>
      <c r="L15" s="9">
        <v>0</v>
      </c>
      <c r="M15" s="1">
        <v>0</v>
      </c>
      <c r="N15" s="8">
        <v>0</v>
      </c>
      <c r="O15" s="1">
        <v>43425.279999999999</v>
      </c>
      <c r="P15" s="1">
        <v>66584.06</v>
      </c>
      <c r="Q15" s="1">
        <v>76443.77</v>
      </c>
      <c r="R15" s="1">
        <v>77068.989999999991</v>
      </c>
      <c r="S15" s="1">
        <v>91398.13</v>
      </c>
      <c r="T15" s="1">
        <v>76896.05</v>
      </c>
      <c r="U15" s="1">
        <v>99384.430000000008</v>
      </c>
      <c r="V15" s="1">
        <v>70369.73</v>
      </c>
      <c r="W15" s="1">
        <v>77053.19</v>
      </c>
      <c r="X15" s="1">
        <v>93427.15</v>
      </c>
      <c r="Y15" s="1">
        <v>72246.44</v>
      </c>
      <c r="Z15" s="1">
        <v>81709.679999999993</v>
      </c>
    </row>
    <row r="16" spans="1:26">
      <c r="A16" s="8" t="s">
        <v>11</v>
      </c>
      <c r="B16" s="8" t="s">
        <v>12</v>
      </c>
      <c r="C16" s="8" t="s">
        <v>13</v>
      </c>
      <c r="D16" s="8"/>
      <c r="E16" s="8" t="s">
        <v>41</v>
      </c>
      <c r="F16" s="8" t="s">
        <v>42</v>
      </c>
      <c r="G16" s="8">
        <v>-1</v>
      </c>
      <c r="H16" s="8" t="s">
        <v>18</v>
      </c>
      <c r="I16" s="8">
        <v>1</v>
      </c>
      <c r="J16" s="8">
        <v>13</v>
      </c>
      <c r="K16" s="8">
        <v>0</v>
      </c>
      <c r="L16" s="9">
        <v>0</v>
      </c>
      <c r="M16">
        <v>0</v>
      </c>
      <c r="N16" s="8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>
      <c r="A17" s="8" t="s">
        <v>11</v>
      </c>
      <c r="B17" s="8" t="s">
        <v>12</v>
      </c>
      <c r="C17" s="8" t="s">
        <v>13</v>
      </c>
      <c r="D17" s="8"/>
      <c r="E17" s="8" t="s">
        <v>43</v>
      </c>
      <c r="F17" s="8" t="s">
        <v>44</v>
      </c>
      <c r="G17" s="8">
        <v>-1</v>
      </c>
      <c r="H17" s="8" t="s">
        <v>18</v>
      </c>
      <c r="I17" s="8">
        <v>1</v>
      </c>
      <c r="J17" s="8">
        <v>14</v>
      </c>
      <c r="K17" s="8">
        <v>0</v>
      </c>
      <c r="L17" s="9">
        <v>0</v>
      </c>
      <c r="M17">
        <v>0</v>
      </c>
      <c r="N17" s="8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>
      <c r="A18" s="8" t="s">
        <v>11</v>
      </c>
      <c r="B18" s="8" t="s">
        <v>12</v>
      </c>
      <c r="C18" s="8" t="s">
        <v>13</v>
      </c>
      <c r="D18" s="8"/>
      <c r="E18" s="8" t="s">
        <v>45</v>
      </c>
      <c r="F18" s="8" t="s">
        <v>46</v>
      </c>
      <c r="G18" s="8">
        <v>-1</v>
      </c>
      <c r="H18" s="8" t="s">
        <v>18</v>
      </c>
      <c r="I18" s="8">
        <v>1</v>
      </c>
      <c r="J18" s="8">
        <v>15</v>
      </c>
      <c r="K18" s="8">
        <v>0</v>
      </c>
      <c r="L18" s="9">
        <v>0</v>
      </c>
      <c r="M18">
        <v>0</v>
      </c>
      <c r="N18" s="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>
      <c r="A19" s="8" t="s">
        <v>11</v>
      </c>
      <c r="B19" s="8" t="s">
        <v>12</v>
      </c>
      <c r="C19" s="8" t="s">
        <v>13</v>
      </c>
      <c r="D19" s="8"/>
      <c r="E19" s="8" t="s">
        <v>47</v>
      </c>
      <c r="F19" s="8" t="s">
        <v>48</v>
      </c>
      <c r="G19" s="8">
        <v>-1</v>
      </c>
      <c r="H19" s="8" t="s">
        <v>18</v>
      </c>
      <c r="I19" s="8">
        <v>1</v>
      </c>
      <c r="J19" s="8">
        <v>16</v>
      </c>
      <c r="K19" s="8">
        <v>0</v>
      </c>
      <c r="L19" s="9">
        <v>0</v>
      </c>
      <c r="M19">
        <v>0</v>
      </c>
      <c r="N19" s="8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>
      <c r="A20" s="8" t="s">
        <v>11</v>
      </c>
      <c r="B20" s="8" t="s">
        <v>12</v>
      </c>
      <c r="C20" s="8" t="s">
        <v>13</v>
      </c>
      <c r="D20" s="8"/>
      <c r="E20" s="8" t="s">
        <v>49</v>
      </c>
      <c r="F20" s="8" t="s">
        <v>50</v>
      </c>
      <c r="G20" s="8">
        <v>-1</v>
      </c>
      <c r="H20" s="8" t="s">
        <v>18</v>
      </c>
      <c r="I20" s="8">
        <v>1</v>
      </c>
      <c r="J20" s="8">
        <v>17</v>
      </c>
      <c r="K20" s="8">
        <v>0</v>
      </c>
      <c r="L20" s="9">
        <v>0</v>
      </c>
      <c r="M20">
        <v>0</v>
      </c>
      <c r="N20" s="8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>
      <c r="A21" s="8" t="s">
        <v>11</v>
      </c>
      <c r="B21" s="8" t="s">
        <v>12</v>
      </c>
      <c r="C21" s="8" t="s">
        <v>13</v>
      </c>
      <c r="D21" s="8"/>
      <c r="E21" s="8" t="s">
        <v>51</v>
      </c>
      <c r="F21" s="8" t="s">
        <v>52</v>
      </c>
      <c r="G21" s="8">
        <v>-1</v>
      </c>
      <c r="H21" s="8" t="s">
        <v>18</v>
      </c>
      <c r="I21" s="8">
        <v>1</v>
      </c>
      <c r="J21" s="8">
        <v>18</v>
      </c>
      <c r="K21" s="8">
        <v>0</v>
      </c>
      <c r="L21" s="9">
        <v>0</v>
      </c>
      <c r="M21">
        <v>0</v>
      </c>
      <c r="N21" s="8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>
      <c r="A22" s="8" t="s">
        <v>11</v>
      </c>
      <c r="B22" s="8" t="s">
        <v>12</v>
      </c>
      <c r="C22" s="8" t="s">
        <v>13</v>
      </c>
      <c r="D22" s="8"/>
      <c r="E22" s="8" t="s">
        <v>53</v>
      </c>
      <c r="F22" s="8" t="s">
        <v>54</v>
      </c>
      <c r="G22" s="8">
        <v>-1</v>
      </c>
      <c r="H22" s="8" t="s">
        <v>18</v>
      </c>
      <c r="I22" s="8">
        <v>1</v>
      </c>
      <c r="J22" s="8">
        <v>19</v>
      </c>
      <c r="K22" s="8">
        <v>0</v>
      </c>
      <c r="L22" s="9">
        <v>0</v>
      </c>
      <c r="M22">
        <v>0</v>
      </c>
      <c r="N22" s="8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 s="8" t="s">
        <v>11</v>
      </c>
      <c r="B23" s="8" t="s">
        <v>12</v>
      </c>
      <c r="C23" s="8" t="s">
        <v>13</v>
      </c>
      <c r="D23" s="8"/>
      <c r="E23" s="8" t="s">
        <v>55</v>
      </c>
      <c r="F23" s="8" t="s">
        <v>56</v>
      </c>
      <c r="G23" s="8">
        <v>-1</v>
      </c>
      <c r="H23" s="8" t="s">
        <v>18</v>
      </c>
      <c r="I23" s="8">
        <v>1</v>
      </c>
      <c r="J23" s="8">
        <v>20</v>
      </c>
      <c r="K23" s="8">
        <v>0</v>
      </c>
      <c r="L23" s="9">
        <v>0</v>
      </c>
      <c r="M23">
        <v>0</v>
      </c>
      <c r="N23" s="8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>
      <c r="A24" s="8" t="s">
        <v>11</v>
      </c>
      <c r="B24" s="8" t="s">
        <v>12</v>
      </c>
      <c r="C24" s="8" t="s">
        <v>13</v>
      </c>
      <c r="D24" s="8"/>
      <c r="E24" s="8" t="s">
        <v>57</v>
      </c>
      <c r="F24" s="8" t="s">
        <v>58</v>
      </c>
      <c r="G24" s="8">
        <v>-1</v>
      </c>
      <c r="H24" s="8" t="s">
        <v>18</v>
      </c>
      <c r="I24" s="8">
        <v>1</v>
      </c>
      <c r="J24" s="8">
        <v>21</v>
      </c>
      <c r="K24" s="8">
        <v>0</v>
      </c>
      <c r="L24" s="9">
        <v>0</v>
      </c>
      <c r="M24">
        <v>0</v>
      </c>
      <c r="N24" s="8">
        <v>0</v>
      </c>
      <c r="O24" s="8">
        <v>21539959.699999999</v>
      </c>
      <c r="P24" s="8">
        <v>11584080.420000002</v>
      </c>
      <c r="Q24" s="8">
        <v>3802471.5839999998</v>
      </c>
      <c r="R24">
        <v>1525673.38</v>
      </c>
      <c r="S24">
        <v>1612483.236</v>
      </c>
      <c r="T24">
        <v>1528324.1359999999</v>
      </c>
      <c r="U24">
        <v>1671370.6559999997</v>
      </c>
      <c r="V24">
        <v>1494820.3320000002</v>
      </c>
      <c r="W24">
        <v>1636433.1240000001</v>
      </c>
      <c r="X24">
        <v>1440833.6639999999</v>
      </c>
      <c r="Y24">
        <v>1647454.8</v>
      </c>
      <c r="Z24">
        <v>1713007.2</v>
      </c>
    </row>
    <row r="25" spans="1:26">
      <c r="A25" s="8" t="s">
        <v>11</v>
      </c>
      <c r="B25" s="8" t="s">
        <v>12</v>
      </c>
      <c r="C25" s="8" t="s">
        <v>13</v>
      </c>
      <c r="D25" s="8"/>
      <c r="E25" s="8" t="s">
        <v>59</v>
      </c>
      <c r="F25" s="8" t="s">
        <v>60</v>
      </c>
      <c r="G25" s="8">
        <v>-1</v>
      </c>
      <c r="H25" s="8" t="s">
        <v>18</v>
      </c>
      <c r="I25" s="8">
        <v>1</v>
      </c>
      <c r="J25" s="8">
        <v>22</v>
      </c>
      <c r="K25" s="8">
        <v>0</v>
      </c>
      <c r="L25" s="9">
        <v>0</v>
      </c>
      <c r="M25">
        <v>0</v>
      </c>
      <c r="N25" s="8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>
      <c r="A26" s="8" t="s">
        <v>11</v>
      </c>
      <c r="B26" s="8" t="s">
        <v>12</v>
      </c>
      <c r="C26" s="8" t="s">
        <v>13</v>
      </c>
      <c r="D26" s="8"/>
      <c r="E26" s="8" t="s">
        <v>61</v>
      </c>
      <c r="F26" s="8" t="s">
        <v>62</v>
      </c>
      <c r="G26" s="8">
        <v>-1</v>
      </c>
      <c r="H26" s="8" t="s">
        <v>18</v>
      </c>
      <c r="I26" s="8">
        <v>1</v>
      </c>
      <c r="J26" s="8">
        <v>23</v>
      </c>
      <c r="K26" s="8">
        <v>0</v>
      </c>
      <c r="L26" s="9">
        <v>0</v>
      </c>
      <c r="M26">
        <v>0</v>
      </c>
      <c r="N26" s="8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 s="8" t="s">
        <v>11</v>
      </c>
      <c r="B27" s="8" t="s">
        <v>12</v>
      </c>
      <c r="C27" s="8" t="s">
        <v>13</v>
      </c>
      <c r="D27" s="8"/>
      <c r="E27" s="8" t="s">
        <v>63</v>
      </c>
      <c r="F27" s="8" t="s">
        <v>64</v>
      </c>
      <c r="G27" s="8">
        <v>-1</v>
      </c>
      <c r="H27" s="8" t="s">
        <v>18</v>
      </c>
      <c r="I27" s="8">
        <v>1</v>
      </c>
      <c r="J27" s="8">
        <v>24</v>
      </c>
      <c r="K27" s="8">
        <v>0</v>
      </c>
      <c r="L27" s="9">
        <v>0</v>
      </c>
      <c r="M27">
        <v>0</v>
      </c>
      <c r="N27" s="8">
        <v>0</v>
      </c>
      <c r="O27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>
      <c r="A28" s="8" t="s">
        <v>11</v>
      </c>
      <c r="B28" s="8" t="s">
        <v>12</v>
      </c>
      <c r="C28" s="8" t="s">
        <v>13</v>
      </c>
      <c r="D28" s="8"/>
      <c r="E28" s="8" t="s">
        <v>65</v>
      </c>
      <c r="F28" s="8" t="s">
        <v>66</v>
      </c>
      <c r="G28" s="8">
        <v>-1</v>
      </c>
      <c r="H28" s="8" t="s">
        <v>18</v>
      </c>
      <c r="I28" s="8">
        <v>1</v>
      </c>
      <c r="J28" s="8">
        <v>25</v>
      </c>
      <c r="K28" s="8">
        <v>0</v>
      </c>
      <c r="L28" s="9">
        <v>0</v>
      </c>
      <c r="M28">
        <v>0</v>
      </c>
      <c r="N28" s="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>
      <c r="A29" s="8" t="s">
        <v>11</v>
      </c>
      <c r="B29" s="8" t="s">
        <v>12</v>
      </c>
      <c r="C29" s="8" t="s">
        <v>13</v>
      </c>
      <c r="D29" s="8"/>
      <c r="E29" s="8" t="s">
        <v>213</v>
      </c>
      <c r="F29" s="8" t="s">
        <v>214</v>
      </c>
      <c r="G29" s="8">
        <v>-1</v>
      </c>
      <c r="H29" s="8" t="s">
        <v>18</v>
      </c>
      <c r="I29" s="8">
        <v>1</v>
      </c>
      <c r="J29" s="8">
        <v>26</v>
      </c>
      <c r="K29" s="8">
        <v>-1</v>
      </c>
      <c r="L29" s="9">
        <v>0</v>
      </c>
      <c r="M29" s="1">
        <v>0</v>
      </c>
      <c r="N29" s="8">
        <v>0</v>
      </c>
      <c r="O29" s="1">
        <v>1599604.98</v>
      </c>
      <c r="P29" s="1">
        <v>1075513.28</v>
      </c>
      <c r="Q29" s="1">
        <v>1385336.49</v>
      </c>
      <c r="R29" s="1">
        <v>1072453.1099999999</v>
      </c>
      <c r="S29" s="1">
        <v>2453571.23</v>
      </c>
      <c r="T29" s="1">
        <v>1407115.65</v>
      </c>
      <c r="U29" s="1">
        <v>1045541.0900000001</v>
      </c>
      <c r="V29" s="1">
        <v>733487.58</v>
      </c>
      <c r="W29" s="1">
        <v>450836.22000000003</v>
      </c>
      <c r="X29" s="1">
        <v>639331.19000000006</v>
      </c>
      <c r="Y29" s="1">
        <v>707785.66</v>
      </c>
      <c r="Z29" s="1">
        <v>5118029.4399999995</v>
      </c>
    </row>
    <row r="30" spans="1:26">
      <c r="A30" s="8" t="s">
        <v>11</v>
      </c>
      <c r="B30" s="8" t="s">
        <v>12</v>
      </c>
      <c r="C30" s="8" t="s">
        <v>13</v>
      </c>
      <c r="D30" s="8"/>
      <c r="E30" s="8" t="s">
        <v>67</v>
      </c>
      <c r="F30" s="8" t="s">
        <v>68</v>
      </c>
      <c r="G30" s="8">
        <v>-1</v>
      </c>
      <c r="H30" s="8" t="s">
        <v>18</v>
      </c>
      <c r="I30" s="8">
        <v>1</v>
      </c>
      <c r="J30" s="8">
        <v>27</v>
      </c>
      <c r="K30" s="8">
        <v>-1</v>
      </c>
      <c r="L30" s="9">
        <v>0</v>
      </c>
      <c r="M30" s="1">
        <v>0</v>
      </c>
      <c r="N30" s="8">
        <v>0</v>
      </c>
      <c r="O30" s="1">
        <v>36269792.210000001</v>
      </c>
      <c r="P30" s="1">
        <v>53994029.710000001</v>
      </c>
      <c r="Q30" s="1">
        <v>66535584.409999996</v>
      </c>
      <c r="R30" s="1">
        <v>66292753.710000001</v>
      </c>
      <c r="S30" s="1">
        <v>68232669.579999998</v>
      </c>
      <c r="T30" s="1">
        <v>66657509.18</v>
      </c>
      <c r="U30" s="1">
        <v>68145491.980000004</v>
      </c>
      <c r="V30" s="1">
        <v>67960154.519999996</v>
      </c>
      <c r="W30" s="1">
        <v>65417214.25</v>
      </c>
      <c r="X30" s="1">
        <v>69084197.379999995</v>
      </c>
      <c r="Y30" s="1">
        <v>66237833</v>
      </c>
      <c r="Z30" s="1">
        <v>78107437.189999998</v>
      </c>
    </row>
    <row r="31" spans="1:26">
      <c r="A31" s="8" t="s">
        <v>11</v>
      </c>
      <c r="B31" s="8" t="s">
        <v>12</v>
      </c>
      <c r="C31" s="8" t="s">
        <v>13</v>
      </c>
      <c r="D31" s="8"/>
      <c r="E31" s="8" t="s">
        <v>79</v>
      </c>
      <c r="F31" s="8" t="s">
        <v>80</v>
      </c>
      <c r="G31" s="8">
        <v>-1</v>
      </c>
      <c r="H31" s="8" t="s">
        <v>71</v>
      </c>
      <c r="I31" s="8">
        <v>2</v>
      </c>
      <c r="J31" s="8">
        <v>1</v>
      </c>
      <c r="K31" s="8">
        <v>0</v>
      </c>
      <c r="L31" s="9">
        <v>0</v>
      </c>
      <c r="M31">
        <v>0</v>
      </c>
      <c r="N31" s="8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s="8" t="s">
        <v>11</v>
      </c>
      <c r="B32" s="8" t="s">
        <v>12</v>
      </c>
      <c r="C32" s="8" t="s">
        <v>13</v>
      </c>
      <c r="D32" s="8"/>
      <c r="E32" s="8" t="s">
        <v>81</v>
      </c>
      <c r="F32" s="8" t="s">
        <v>82</v>
      </c>
      <c r="G32" s="8">
        <v>-1</v>
      </c>
      <c r="H32" s="8" t="s">
        <v>71</v>
      </c>
      <c r="I32" s="8">
        <v>2</v>
      </c>
      <c r="J32" s="8">
        <v>2</v>
      </c>
      <c r="K32" s="8">
        <v>0</v>
      </c>
      <c r="L32" s="9">
        <v>0</v>
      </c>
      <c r="M32">
        <v>0</v>
      </c>
      <c r="N32" s="8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s="8" t="s">
        <v>11</v>
      </c>
      <c r="B33" s="8" t="s">
        <v>12</v>
      </c>
      <c r="C33" s="8" t="s">
        <v>13</v>
      </c>
      <c r="D33" s="8"/>
      <c r="E33" s="8" t="s">
        <v>87</v>
      </c>
      <c r="F33" s="8" t="s">
        <v>88</v>
      </c>
      <c r="G33" s="8">
        <v>-1</v>
      </c>
      <c r="H33" s="8" t="s">
        <v>71</v>
      </c>
      <c r="I33" s="8">
        <v>2</v>
      </c>
      <c r="J33" s="8">
        <v>3</v>
      </c>
      <c r="K33" s="8">
        <v>0</v>
      </c>
      <c r="L33" s="9">
        <v>0</v>
      </c>
      <c r="M33">
        <v>0</v>
      </c>
      <c r="N33" s="8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 s="8" t="s">
        <v>11</v>
      </c>
      <c r="B34" s="8" t="s">
        <v>12</v>
      </c>
      <c r="C34" s="8" t="s">
        <v>13</v>
      </c>
      <c r="D34" s="8"/>
      <c r="E34" s="8" t="s">
        <v>97</v>
      </c>
      <c r="F34" s="8" t="s">
        <v>98</v>
      </c>
      <c r="G34" s="8">
        <v>-1</v>
      </c>
      <c r="H34" s="8" t="s">
        <v>71</v>
      </c>
      <c r="I34" s="8">
        <v>2</v>
      </c>
      <c r="J34" s="8">
        <v>4</v>
      </c>
      <c r="K34" s="8">
        <v>0</v>
      </c>
      <c r="L34" s="9">
        <v>0</v>
      </c>
      <c r="M34">
        <v>0</v>
      </c>
      <c r="N34" s="8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>
      <c r="A35" s="8" t="s">
        <v>11</v>
      </c>
      <c r="B35" s="8" t="s">
        <v>12</v>
      </c>
      <c r="C35" s="8" t="s">
        <v>13</v>
      </c>
      <c r="D35" s="8"/>
      <c r="E35" s="8" t="s">
        <v>85</v>
      </c>
      <c r="F35" s="8" t="s">
        <v>86</v>
      </c>
      <c r="G35" s="8">
        <v>-1</v>
      </c>
      <c r="H35" s="8" t="s">
        <v>71</v>
      </c>
      <c r="I35" s="8">
        <v>2</v>
      </c>
      <c r="J35" s="8">
        <v>5</v>
      </c>
      <c r="K35" s="8">
        <v>0</v>
      </c>
      <c r="L35" s="9">
        <v>0</v>
      </c>
      <c r="M35">
        <v>0</v>
      </c>
      <c r="N35" s="8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>
      <c r="A36" s="8" t="s">
        <v>11</v>
      </c>
      <c r="B36" s="8" t="s">
        <v>12</v>
      </c>
      <c r="C36" s="8" t="s">
        <v>13</v>
      </c>
      <c r="D36" s="8"/>
      <c r="E36" s="8" t="s">
        <v>89</v>
      </c>
      <c r="F36" s="8" t="s">
        <v>90</v>
      </c>
      <c r="G36" s="8">
        <v>-1</v>
      </c>
      <c r="H36" s="8" t="s">
        <v>71</v>
      </c>
      <c r="I36" s="8">
        <v>2</v>
      </c>
      <c r="J36" s="8">
        <v>6</v>
      </c>
      <c r="K36" s="8">
        <v>0</v>
      </c>
      <c r="L36" s="9">
        <v>0</v>
      </c>
      <c r="M36">
        <v>0</v>
      </c>
      <c r="N36" s="8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>
      <c r="A37" s="8" t="s">
        <v>11</v>
      </c>
      <c r="B37" s="8" t="s">
        <v>12</v>
      </c>
      <c r="C37" s="8" t="s">
        <v>13</v>
      </c>
      <c r="D37" s="8"/>
      <c r="E37" s="8" t="s">
        <v>99</v>
      </c>
      <c r="F37" s="8" t="s">
        <v>100</v>
      </c>
      <c r="G37" s="8">
        <v>-1</v>
      </c>
      <c r="H37" s="8" t="s">
        <v>71</v>
      </c>
      <c r="I37" s="8">
        <v>2</v>
      </c>
      <c r="J37" s="8">
        <v>7</v>
      </c>
      <c r="K37" s="8">
        <v>0</v>
      </c>
      <c r="L37" s="9">
        <v>0</v>
      </c>
      <c r="M37">
        <v>0</v>
      </c>
      <c r="N37" s="8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 s="8" t="s">
        <v>11</v>
      </c>
      <c r="B38" s="8" t="s">
        <v>12</v>
      </c>
      <c r="C38" s="8" t="s">
        <v>13</v>
      </c>
      <c r="D38" s="8"/>
      <c r="E38" s="8" t="s">
        <v>83</v>
      </c>
      <c r="F38" s="8" t="s">
        <v>84</v>
      </c>
      <c r="G38" s="8">
        <v>-1</v>
      </c>
      <c r="H38" s="8" t="s">
        <v>71</v>
      </c>
      <c r="I38" s="8">
        <v>2</v>
      </c>
      <c r="J38" s="8">
        <v>8</v>
      </c>
      <c r="K38" s="8">
        <v>0</v>
      </c>
      <c r="L38" s="9">
        <v>0</v>
      </c>
      <c r="M38">
        <v>0</v>
      </c>
      <c r="N38" s="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>
      <c r="A39" s="8" t="s">
        <v>11</v>
      </c>
      <c r="B39" s="8" t="s">
        <v>12</v>
      </c>
      <c r="C39" s="8" t="s">
        <v>13</v>
      </c>
      <c r="D39" s="8"/>
      <c r="E39" s="8" t="s">
        <v>95</v>
      </c>
      <c r="F39" s="8" t="s">
        <v>96</v>
      </c>
      <c r="G39" s="8">
        <v>-1</v>
      </c>
      <c r="H39" s="8" t="s">
        <v>71</v>
      </c>
      <c r="I39" s="8">
        <v>2</v>
      </c>
      <c r="J39" s="8">
        <v>9</v>
      </c>
      <c r="K39" s="8">
        <v>0</v>
      </c>
      <c r="L39" s="9">
        <v>0</v>
      </c>
      <c r="M39">
        <v>0</v>
      </c>
      <c r="N39" s="8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>
      <c r="A40" s="8" t="s">
        <v>11</v>
      </c>
      <c r="B40" s="8" t="s">
        <v>12</v>
      </c>
      <c r="C40" s="8" t="s">
        <v>13</v>
      </c>
      <c r="D40" s="8"/>
      <c r="E40" s="8" t="s">
        <v>91</v>
      </c>
      <c r="F40" s="8" t="s">
        <v>92</v>
      </c>
      <c r="G40" s="8">
        <v>-1</v>
      </c>
      <c r="H40" s="8" t="s">
        <v>71</v>
      </c>
      <c r="I40" s="8">
        <v>2</v>
      </c>
      <c r="J40" s="8">
        <v>10</v>
      </c>
      <c r="K40" s="8">
        <v>0</v>
      </c>
      <c r="L40" s="9">
        <v>0</v>
      </c>
      <c r="M40">
        <v>0</v>
      </c>
      <c r="N40" s="8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 s="8" t="s">
        <v>11</v>
      </c>
      <c r="B41" s="8" t="s">
        <v>12</v>
      </c>
      <c r="C41" s="8" t="s">
        <v>13</v>
      </c>
      <c r="D41" s="8"/>
      <c r="E41" s="8" t="s">
        <v>93</v>
      </c>
      <c r="F41" s="8" t="s">
        <v>94</v>
      </c>
      <c r="G41" s="8">
        <v>-1</v>
      </c>
      <c r="H41" s="8" t="s">
        <v>71</v>
      </c>
      <c r="I41" s="8">
        <v>2</v>
      </c>
      <c r="J41" s="8">
        <v>11</v>
      </c>
      <c r="K41" s="8">
        <v>0</v>
      </c>
      <c r="L41" s="9">
        <v>0</v>
      </c>
      <c r="M41">
        <v>0</v>
      </c>
      <c r="N41" s="8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>
      <c r="A42" s="8" t="s">
        <v>11</v>
      </c>
      <c r="B42" s="8" t="s">
        <v>12</v>
      </c>
      <c r="C42" s="8" t="s">
        <v>13</v>
      </c>
      <c r="D42" s="8"/>
      <c r="E42" s="8" t="s">
        <v>101</v>
      </c>
      <c r="F42" s="8" t="s">
        <v>102</v>
      </c>
      <c r="G42" s="8">
        <v>-1</v>
      </c>
      <c r="H42" s="8" t="s">
        <v>71</v>
      </c>
      <c r="I42" s="8">
        <v>2</v>
      </c>
      <c r="J42" s="8">
        <v>12</v>
      </c>
      <c r="K42" s="8">
        <v>0</v>
      </c>
      <c r="L42" s="9">
        <v>0</v>
      </c>
      <c r="M42">
        <v>0</v>
      </c>
      <c r="N42" s="8">
        <v>0</v>
      </c>
      <c r="O42">
        <v>-428202.56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>
      <c r="A43" s="8" t="s">
        <v>11</v>
      </c>
      <c r="B43" s="8" t="s">
        <v>12</v>
      </c>
      <c r="C43" s="8" t="s">
        <v>13</v>
      </c>
      <c r="D43" s="8"/>
      <c r="E43" s="8" t="s">
        <v>105</v>
      </c>
      <c r="F43" s="8" t="s">
        <v>106</v>
      </c>
      <c r="G43" s="8">
        <v>-1</v>
      </c>
      <c r="H43" s="8" t="s">
        <v>71</v>
      </c>
      <c r="I43" s="8">
        <v>2</v>
      </c>
      <c r="J43" s="8">
        <v>13</v>
      </c>
      <c r="K43" s="8">
        <v>-1</v>
      </c>
      <c r="L43" s="9">
        <v>0</v>
      </c>
      <c r="M43">
        <v>0</v>
      </c>
      <c r="N43" s="8">
        <v>0</v>
      </c>
      <c r="O43" s="1">
        <v>-6270971.8300000001</v>
      </c>
      <c r="P43" s="1">
        <v>-6943272.8700000001</v>
      </c>
      <c r="Q43" s="1">
        <v>-7129118.6699999999</v>
      </c>
      <c r="R43" s="1">
        <v>-2253144.41</v>
      </c>
      <c r="S43" s="1">
        <v>-10476348.51</v>
      </c>
      <c r="T43" s="1">
        <v>-6302369.46</v>
      </c>
      <c r="U43" s="1">
        <v>-6303831.8599999994</v>
      </c>
      <c r="V43" s="1">
        <v>-8292465.8700000001</v>
      </c>
      <c r="W43" s="1">
        <v>-2201095.4900000002</v>
      </c>
      <c r="X43" s="1">
        <v>-10371458.23</v>
      </c>
      <c r="Y43" s="1">
        <v>-6332541.0600000005</v>
      </c>
      <c r="Z43" s="1">
        <v>-13809349.77</v>
      </c>
    </row>
    <row r="44" spans="1:26">
      <c r="A44" s="8" t="s">
        <v>11</v>
      </c>
      <c r="B44" s="8" t="s">
        <v>12</v>
      </c>
      <c r="C44" s="8" t="s">
        <v>13</v>
      </c>
      <c r="D44" s="8"/>
      <c r="E44" s="8" t="s">
        <v>103</v>
      </c>
      <c r="F44" s="8" t="s">
        <v>104</v>
      </c>
      <c r="G44" s="8">
        <v>-1</v>
      </c>
      <c r="H44" s="8" t="s">
        <v>71</v>
      </c>
      <c r="I44" s="8">
        <v>2</v>
      </c>
      <c r="J44" s="8">
        <v>14</v>
      </c>
      <c r="K44" s="8">
        <v>0</v>
      </c>
      <c r="L44" s="9">
        <v>0</v>
      </c>
      <c r="M44">
        <v>0</v>
      </c>
      <c r="N44" s="8">
        <v>0</v>
      </c>
      <c r="O44">
        <v>-257083.6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 s="8" t="s">
        <v>11</v>
      </c>
      <c r="B45" s="8" t="s">
        <v>12</v>
      </c>
      <c r="C45" s="8" t="s">
        <v>13</v>
      </c>
      <c r="D45" s="8"/>
      <c r="E45" s="8" t="s">
        <v>107</v>
      </c>
      <c r="F45" s="8" t="s">
        <v>108</v>
      </c>
      <c r="G45" s="8">
        <v>-1</v>
      </c>
      <c r="H45" s="8" t="s">
        <v>71</v>
      </c>
      <c r="I45" s="8">
        <v>2</v>
      </c>
      <c r="J45" s="8">
        <v>15</v>
      </c>
      <c r="K45" s="8">
        <v>-1</v>
      </c>
      <c r="L45" s="9">
        <v>0</v>
      </c>
      <c r="M45">
        <v>0</v>
      </c>
      <c r="N45" s="8">
        <v>0</v>
      </c>
      <c r="O45">
        <v>0</v>
      </c>
      <c r="P45">
        <v>0</v>
      </c>
      <c r="Q45" s="1">
        <v>0</v>
      </c>
      <c r="R45" s="1">
        <v>-10959000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>
      <c r="A46" s="8" t="s">
        <v>11</v>
      </c>
      <c r="B46" s="8" t="s">
        <v>12</v>
      </c>
      <c r="C46" s="8" t="s">
        <v>13</v>
      </c>
      <c r="D46" s="8"/>
      <c r="E46" s="8" t="s">
        <v>109</v>
      </c>
      <c r="F46" s="8" t="s">
        <v>110</v>
      </c>
      <c r="G46" s="8">
        <v>-1</v>
      </c>
      <c r="H46" s="8" t="s">
        <v>71</v>
      </c>
      <c r="I46" s="8">
        <v>2</v>
      </c>
      <c r="J46" s="8">
        <v>16</v>
      </c>
      <c r="K46" s="8">
        <v>-1</v>
      </c>
      <c r="L46" s="9">
        <v>0</v>
      </c>
      <c r="M46">
        <v>0</v>
      </c>
      <c r="N46" s="8">
        <v>0</v>
      </c>
      <c r="O46" s="1">
        <v>-755986.23</v>
      </c>
      <c r="P46" s="1">
        <v>-1105382.47</v>
      </c>
      <c r="Q46" s="1">
        <v>-1215494.69</v>
      </c>
      <c r="R46" s="1">
        <v>-1210094.8299999998</v>
      </c>
      <c r="S46" s="1">
        <v>-1257636.8600000001</v>
      </c>
      <c r="T46" s="1">
        <v>-1187669.21</v>
      </c>
      <c r="U46" s="1">
        <v>-1315970.2999999998</v>
      </c>
      <c r="V46" s="1">
        <v>-1152410.21</v>
      </c>
      <c r="W46" s="1">
        <v>-1213397.9900000002</v>
      </c>
      <c r="X46" s="1">
        <v>-1352743.7599999998</v>
      </c>
      <c r="Y46" s="1">
        <v>-1153152.97</v>
      </c>
      <c r="Z46" s="1">
        <v>-1181520.4800000002</v>
      </c>
    </row>
    <row r="47" spans="1:26">
      <c r="A47" s="8" t="s">
        <v>11</v>
      </c>
      <c r="B47" s="8" t="s">
        <v>12</v>
      </c>
      <c r="C47" s="8" t="s">
        <v>13</v>
      </c>
      <c r="D47" s="8"/>
      <c r="E47" s="8" t="s">
        <v>111</v>
      </c>
      <c r="F47" s="8" t="s">
        <v>112</v>
      </c>
      <c r="G47" s="8">
        <v>-1</v>
      </c>
      <c r="H47" s="8" t="s">
        <v>71</v>
      </c>
      <c r="I47" s="8">
        <v>2</v>
      </c>
      <c r="J47" s="8">
        <v>17</v>
      </c>
      <c r="K47" s="8">
        <v>-1</v>
      </c>
      <c r="L47" s="9">
        <v>0</v>
      </c>
      <c r="M47">
        <v>0</v>
      </c>
      <c r="N47" s="8">
        <v>0</v>
      </c>
      <c r="O47" s="1">
        <v>-3318273.46</v>
      </c>
      <c r="P47" s="1">
        <v>-2605666.87</v>
      </c>
      <c r="Q47" s="1">
        <v>-2474971.7400000002</v>
      </c>
      <c r="R47" s="1">
        <v>-5589068.2999999998</v>
      </c>
      <c r="S47" s="1">
        <v>-2869380.97</v>
      </c>
      <c r="T47" s="1">
        <v>-2487864.46</v>
      </c>
      <c r="U47" s="1">
        <v>-2505426.42</v>
      </c>
      <c r="V47" s="1">
        <v>-2493070.92</v>
      </c>
      <c r="W47" s="1">
        <v>-2815939.95</v>
      </c>
      <c r="X47" s="1">
        <v>-2492184.5</v>
      </c>
      <c r="Y47" s="1">
        <v>-2498449.6</v>
      </c>
      <c r="Z47" s="1">
        <v>-2514747.71</v>
      </c>
    </row>
    <row r="48" spans="1:26">
      <c r="A48" s="8" t="s">
        <v>11</v>
      </c>
      <c r="B48" s="8" t="s">
        <v>12</v>
      </c>
      <c r="C48" s="8" t="s">
        <v>13</v>
      </c>
      <c r="D48" s="8"/>
      <c r="E48" s="8" t="s">
        <v>113</v>
      </c>
      <c r="F48" s="8" t="s">
        <v>114</v>
      </c>
      <c r="G48" s="8">
        <v>-1</v>
      </c>
      <c r="H48" s="8" t="s">
        <v>71</v>
      </c>
      <c r="I48" s="8">
        <v>2</v>
      </c>
      <c r="J48" s="8">
        <v>18</v>
      </c>
      <c r="K48" s="8">
        <v>0</v>
      </c>
      <c r="L48" s="9">
        <v>0</v>
      </c>
      <c r="M48">
        <v>0</v>
      </c>
      <c r="N48" s="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s="8" customFormat="1">
      <c r="A49" s="8" t="s">
        <v>11</v>
      </c>
      <c r="B49" s="8" t="s">
        <v>12</v>
      </c>
      <c r="C49" s="8" t="s">
        <v>13</v>
      </c>
      <c r="E49" s="8" t="s">
        <v>115</v>
      </c>
      <c r="F49" s="8" t="s">
        <v>115</v>
      </c>
      <c r="G49" s="8">
        <v>-1</v>
      </c>
      <c r="H49" s="8" t="s">
        <v>71</v>
      </c>
      <c r="I49" s="8">
        <v>2</v>
      </c>
      <c r="J49" s="8">
        <v>19</v>
      </c>
      <c r="K49" s="8">
        <v>-1</v>
      </c>
      <c r="L49" s="9">
        <v>0</v>
      </c>
      <c r="M49">
        <v>0</v>
      </c>
      <c r="N49" s="8">
        <v>0</v>
      </c>
      <c r="O49" s="9">
        <v>-2392546</v>
      </c>
      <c r="P49" s="9">
        <v>-2187689.96</v>
      </c>
      <c r="Q49" s="9">
        <v>-2858200.4</v>
      </c>
      <c r="R49" s="9">
        <v>-7465671.54</v>
      </c>
      <c r="S49" s="9">
        <v>-2400717.56</v>
      </c>
      <c r="T49" s="9">
        <v>-2653683.1</v>
      </c>
      <c r="U49" s="9">
        <v>-2840421.23</v>
      </c>
      <c r="V49" s="9">
        <v>-2635202.23</v>
      </c>
      <c r="W49" s="9">
        <v>-2686706.72</v>
      </c>
      <c r="X49" s="9">
        <v>-2318451.08</v>
      </c>
      <c r="Y49" s="9">
        <v>-2598867.6</v>
      </c>
      <c r="Z49" s="9">
        <v>-2728359.6</v>
      </c>
    </row>
    <row r="50" spans="1:26">
      <c r="A50" s="8" t="s">
        <v>11</v>
      </c>
      <c r="B50" s="8" t="s">
        <v>12</v>
      </c>
      <c r="C50" s="8" t="s">
        <v>13</v>
      </c>
      <c r="D50" s="8"/>
      <c r="E50" s="8" t="s">
        <v>116</v>
      </c>
      <c r="F50" s="8" t="s">
        <v>117</v>
      </c>
      <c r="G50" s="8">
        <v>0</v>
      </c>
      <c r="H50" s="8" t="s">
        <v>71</v>
      </c>
      <c r="I50" s="8">
        <v>2</v>
      </c>
      <c r="J50" s="8">
        <v>20</v>
      </c>
      <c r="K50" s="8">
        <v>0</v>
      </c>
      <c r="L50" s="9">
        <v>0</v>
      </c>
      <c r="M50">
        <v>0</v>
      </c>
      <c r="N50" s="8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>
      <c r="A51" s="8" t="s">
        <v>11</v>
      </c>
      <c r="B51" s="8" t="s">
        <v>12</v>
      </c>
      <c r="C51" s="8" t="s">
        <v>13</v>
      </c>
      <c r="D51" s="8"/>
      <c r="E51" s="8" t="s">
        <v>118</v>
      </c>
      <c r="F51" s="8" t="s">
        <v>119</v>
      </c>
      <c r="G51" s="8">
        <v>0</v>
      </c>
      <c r="H51" s="8" t="s">
        <v>71</v>
      </c>
      <c r="I51" s="8">
        <v>2</v>
      </c>
      <c r="J51" s="8">
        <v>21</v>
      </c>
      <c r="K51" s="8">
        <v>0</v>
      </c>
      <c r="L51" s="9">
        <v>0</v>
      </c>
      <c r="M51">
        <v>0</v>
      </c>
      <c r="N51" s="8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 s="8" t="s">
        <v>11</v>
      </c>
      <c r="B52" s="8" t="s">
        <v>12</v>
      </c>
      <c r="C52" s="8" t="s">
        <v>13</v>
      </c>
      <c r="D52" s="8"/>
      <c r="E52" s="8" t="s">
        <v>120</v>
      </c>
      <c r="F52" s="8" t="s">
        <v>121</v>
      </c>
      <c r="G52" s="8">
        <v>-1</v>
      </c>
      <c r="H52" s="8" t="s">
        <v>71</v>
      </c>
      <c r="I52" s="8">
        <v>2</v>
      </c>
      <c r="J52" s="8">
        <v>22</v>
      </c>
      <c r="K52" s="8">
        <v>0</v>
      </c>
      <c r="L52" s="9">
        <v>0</v>
      </c>
      <c r="M52">
        <v>0</v>
      </c>
      <c r="N52" s="8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>
      <c r="A53" s="8" t="s">
        <v>11</v>
      </c>
      <c r="B53" s="8" t="s">
        <v>12</v>
      </c>
      <c r="C53" s="8" t="s">
        <v>13</v>
      </c>
      <c r="D53" s="8"/>
      <c r="E53" s="8" t="s">
        <v>122</v>
      </c>
      <c r="F53" s="8" t="s">
        <v>123</v>
      </c>
      <c r="G53" s="8">
        <v>-1</v>
      </c>
      <c r="H53" s="8" t="s">
        <v>71</v>
      </c>
      <c r="I53" s="8">
        <v>2</v>
      </c>
      <c r="J53" s="8">
        <v>23</v>
      </c>
      <c r="K53" s="8">
        <v>0</v>
      </c>
      <c r="L53" s="9">
        <v>0</v>
      </c>
      <c r="M53">
        <v>0</v>
      </c>
      <c r="N53" s="8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>
      <c r="A54" s="8" t="s">
        <v>11</v>
      </c>
      <c r="B54" s="8" t="s">
        <v>12</v>
      </c>
      <c r="C54" s="8" t="s">
        <v>13</v>
      </c>
      <c r="D54" s="8"/>
      <c r="E54" s="8" t="s">
        <v>124</v>
      </c>
      <c r="F54" s="8" t="s">
        <v>125</v>
      </c>
      <c r="G54" s="8">
        <v>0</v>
      </c>
      <c r="H54" s="8" t="s">
        <v>71</v>
      </c>
      <c r="I54" s="8">
        <v>2</v>
      </c>
      <c r="J54" s="8">
        <v>24</v>
      </c>
      <c r="K54" s="8">
        <v>0</v>
      </c>
      <c r="L54" s="9">
        <v>0</v>
      </c>
      <c r="M54">
        <v>0</v>
      </c>
      <c r="N54" s="8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>
      <c r="A55" s="8" t="s">
        <v>11</v>
      </c>
      <c r="B55" s="8" t="s">
        <v>12</v>
      </c>
      <c r="C55" s="8" t="s">
        <v>13</v>
      </c>
      <c r="D55" s="8"/>
      <c r="E55" s="8" t="s">
        <v>126</v>
      </c>
      <c r="F55" s="8" t="s">
        <v>127</v>
      </c>
      <c r="G55" s="8">
        <v>0</v>
      </c>
      <c r="H55" s="8" t="s">
        <v>71</v>
      </c>
      <c r="I55" s="8">
        <v>2</v>
      </c>
      <c r="J55" s="8">
        <v>25</v>
      </c>
      <c r="K55" s="8">
        <v>0</v>
      </c>
      <c r="L55" s="9">
        <v>0</v>
      </c>
      <c r="M55">
        <v>0</v>
      </c>
      <c r="N55" s="8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>
      <c r="A56" s="8" t="s">
        <v>11</v>
      </c>
      <c r="B56" s="8" t="s">
        <v>12</v>
      </c>
      <c r="C56" s="8" t="s">
        <v>13</v>
      </c>
      <c r="D56" s="8"/>
      <c r="E56" s="8" t="s">
        <v>128</v>
      </c>
      <c r="F56" s="8" t="s">
        <v>129</v>
      </c>
      <c r="G56" s="8">
        <v>0</v>
      </c>
      <c r="H56" s="8" t="s">
        <v>71</v>
      </c>
      <c r="I56" s="8">
        <v>2</v>
      </c>
      <c r="J56" s="8">
        <v>26</v>
      </c>
      <c r="K56" s="8">
        <v>0</v>
      </c>
      <c r="L56" s="9">
        <v>0</v>
      </c>
      <c r="M56">
        <v>0</v>
      </c>
      <c r="N56" s="8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>
      <c r="A57" s="8" t="s">
        <v>11</v>
      </c>
      <c r="B57" s="8" t="s">
        <v>12</v>
      </c>
      <c r="C57" s="8" t="s">
        <v>13</v>
      </c>
      <c r="D57" s="8"/>
      <c r="E57" s="8" t="s">
        <v>130</v>
      </c>
      <c r="F57" s="8" t="s">
        <v>131</v>
      </c>
      <c r="G57" s="8">
        <v>0</v>
      </c>
      <c r="H57" s="8" t="s">
        <v>71</v>
      </c>
      <c r="I57" s="8">
        <v>2</v>
      </c>
      <c r="J57" s="8">
        <v>27</v>
      </c>
      <c r="K57" s="8">
        <v>0</v>
      </c>
      <c r="L57" s="9">
        <v>0</v>
      </c>
      <c r="M57">
        <v>0</v>
      </c>
      <c r="N57" s="8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>
      <c r="A58" s="8" t="s">
        <v>11</v>
      </c>
      <c r="B58" s="8" t="s">
        <v>12</v>
      </c>
      <c r="C58" s="8" t="s">
        <v>13</v>
      </c>
      <c r="D58" s="8"/>
      <c r="E58" s="8" t="s">
        <v>132</v>
      </c>
      <c r="F58" s="8" t="s">
        <v>133</v>
      </c>
      <c r="G58" s="8">
        <v>0</v>
      </c>
      <c r="H58" s="8" t="s">
        <v>71</v>
      </c>
      <c r="I58" s="8">
        <v>2</v>
      </c>
      <c r="J58" s="8">
        <v>28</v>
      </c>
      <c r="K58" s="8">
        <v>0</v>
      </c>
      <c r="L58" s="9">
        <v>0</v>
      </c>
      <c r="M58">
        <v>0</v>
      </c>
      <c r="N58" s="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>
      <c r="A59" s="8" t="s">
        <v>11</v>
      </c>
      <c r="B59" s="8" t="s">
        <v>12</v>
      </c>
      <c r="C59" s="8" t="s">
        <v>13</v>
      </c>
      <c r="D59" s="8"/>
      <c r="E59" s="8" t="s">
        <v>237</v>
      </c>
      <c r="F59" s="8" t="s">
        <v>238</v>
      </c>
      <c r="G59" s="8">
        <v>-1</v>
      </c>
      <c r="H59" s="8" t="s">
        <v>71</v>
      </c>
      <c r="I59" s="8">
        <v>2</v>
      </c>
      <c r="J59" s="8">
        <v>29</v>
      </c>
      <c r="K59" s="8">
        <v>-1</v>
      </c>
      <c r="L59" s="9">
        <v>0</v>
      </c>
      <c r="M59">
        <v>0</v>
      </c>
      <c r="N59" s="8">
        <v>0</v>
      </c>
      <c r="O59" s="1">
        <v>-721924.99</v>
      </c>
      <c r="P59" s="1">
        <v>-184181.06</v>
      </c>
      <c r="Q59" s="1">
        <v>-296765.36</v>
      </c>
      <c r="R59" s="1">
        <v>-315935.2</v>
      </c>
      <c r="S59" s="1">
        <v>-305102.67</v>
      </c>
      <c r="T59" s="1">
        <v>-243473.56</v>
      </c>
      <c r="U59" s="1">
        <v>-305174.94</v>
      </c>
      <c r="V59" s="1">
        <v>-176007</v>
      </c>
      <c r="W59" s="1">
        <v>-98631.12</v>
      </c>
      <c r="X59" s="1">
        <v>-149072.78</v>
      </c>
      <c r="Y59" s="1">
        <v>-78884.670000000013</v>
      </c>
      <c r="Z59" s="1">
        <v>-46022.25</v>
      </c>
    </row>
    <row r="60" spans="1:26">
      <c r="A60" s="8" t="s">
        <v>11</v>
      </c>
      <c r="B60" s="8" t="s">
        <v>12</v>
      </c>
      <c r="C60" s="8" t="s">
        <v>13</v>
      </c>
      <c r="D60" s="8"/>
      <c r="E60" s="8" t="s">
        <v>203</v>
      </c>
      <c r="F60" s="8" t="s">
        <v>204</v>
      </c>
      <c r="G60" s="8">
        <v>-1</v>
      </c>
      <c r="H60" s="8" t="s">
        <v>71</v>
      </c>
      <c r="I60" s="8">
        <v>2</v>
      </c>
      <c r="J60" s="8">
        <v>30</v>
      </c>
      <c r="K60" s="8">
        <v>-1</v>
      </c>
      <c r="L60" s="9">
        <v>0</v>
      </c>
      <c r="M60">
        <v>0</v>
      </c>
      <c r="N60" s="8">
        <v>0</v>
      </c>
      <c r="O60" s="1">
        <v>0</v>
      </c>
      <c r="P60" s="1">
        <v>-50005.94</v>
      </c>
      <c r="Q60" s="1">
        <v>-161475.59</v>
      </c>
      <c r="R60" s="1">
        <v>0</v>
      </c>
      <c r="S60" s="1">
        <v>-43637.17</v>
      </c>
      <c r="T60" s="1">
        <v>-152929.17000000001</v>
      </c>
      <c r="U60" s="1">
        <v>0</v>
      </c>
      <c r="V60" s="1">
        <v>-40044.32</v>
      </c>
      <c r="W60" s="1">
        <v>-129116.46</v>
      </c>
      <c r="X60" s="1">
        <v>0</v>
      </c>
      <c r="Y60" s="1">
        <v>-34233.129999999997</v>
      </c>
      <c r="Z60" s="1">
        <v>-110184.47</v>
      </c>
    </row>
    <row r="61" spans="1:26">
      <c r="A61" s="8" t="s">
        <v>11</v>
      </c>
      <c r="B61" s="8" t="s">
        <v>12</v>
      </c>
      <c r="C61" s="8" t="s">
        <v>13</v>
      </c>
      <c r="D61" s="8"/>
      <c r="E61" s="8" t="s">
        <v>205</v>
      </c>
      <c r="F61" s="8" t="s">
        <v>206</v>
      </c>
      <c r="G61" s="8">
        <v>-1</v>
      </c>
      <c r="H61" s="8" t="s">
        <v>71</v>
      </c>
      <c r="I61" s="8">
        <v>2</v>
      </c>
      <c r="J61" s="8">
        <v>31</v>
      </c>
      <c r="K61" s="8">
        <v>-1</v>
      </c>
      <c r="L61" s="9">
        <v>0</v>
      </c>
      <c r="M61">
        <v>0</v>
      </c>
      <c r="N61" s="8">
        <v>0</v>
      </c>
      <c r="O61" s="1">
        <v>-116975.99</v>
      </c>
      <c r="P61" s="1">
        <v>0</v>
      </c>
      <c r="Q61" s="1">
        <v>-79772.73</v>
      </c>
      <c r="R61" s="1">
        <v>-444442</v>
      </c>
      <c r="S61" s="1">
        <v>-632254.41</v>
      </c>
      <c r="T61" s="1">
        <v>-304103.41000000003</v>
      </c>
      <c r="U61" s="1">
        <v>-143791.47999999998</v>
      </c>
      <c r="V61" s="1">
        <v>0</v>
      </c>
      <c r="W61" s="1">
        <v>-70909.09</v>
      </c>
      <c r="X61" s="1">
        <v>-704002.13</v>
      </c>
      <c r="Y61" s="1">
        <v>-368719.8</v>
      </c>
      <c r="Z61" s="1">
        <v>-126893.94</v>
      </c>
    </row>
    <row r="62" spans="1:26">
      <c r="A62" s="8" t="s">
        <v>11</v>
      </c>
      <c r="B62" s="8" t="s">
        <v>12</v>
      </c>
      <c r="C62" s="8" t="s">
        <v>13</v>
      </c>
      <c r="D62" s="8"/>
      <c r="E62" s="8" t="s">
        <v>69</v>
      </c>
      <c r="F62" s="8" t="s">
        <v>70</v>
      </c>
      <c r="G62" s="8">
        <v>-1</v>
      </c>
      <c r="H62" s="8" t="s">
        <v>71</v>
      </c>
      <c r="I62" s="8">
        <v>2</v>
      </c>
      <c r="J62" s="8">
        <v>32</v>
      </c>
      <c r="K62" s="8">
        <v>-1</v>
      </c>
      <c r="L62" s="9">
        <v>0</v>
      </c>
      <c r="M62">
        <v>0</v>
      </c>
      <c r="N62" s="8">
        <v>0</v>
      </c>
      <c r="O62" s="1">
        <v>-650733.19000000006</v>
      </c>
      <c r="P62" s="1">
        <v>-1644617.2800000003</v>
      </c>
      <c r="Q62" s="1">
        <v>-1008727.32</v>
      </c>
      <c r="R62" s="1">
        <v>-1425442.96</v>
      </c>
      <c r="S62" s="1">
        <v>-1293102.46</v>
      </c>
      <c r="T62" s="1">
        <v>-954488.24</v>
      </c>
      <c r="U62" s="1">
        <v>-1738487.01</v>
      </c>
      <c r="V62" s="1">
        <v>-1224231.29</v>
      </c>
      <c r="W62" s="1">
        <v>-952919.12</v>
      </c>
      <c r="X62" s="1">
        <v>-1679570.89</v>
      </c>
      <c r="Y62" s="1">
        <v>-849176.17</v>
      </c>
      <c r="Z62" s="1">
        <v>-1373018.2999999998</v>
      </c>
    </row>
    <row r="63" spans="1:26">
      <c r="A63" s="8" t="s">
        <v>11</v>
      </c>
      <c r="B63" s="8" t="s">
        <v>12</v>
      </c>
      <c r="C63" s="8" t="s">
        <v>13</v>
      </c>
      <c r="D63" s="8"/>
      <c r="E63" s="8" t="s">
        <v>239</v>
      </c>
      <c r="F63" s="8" t="s">
        <v>240</v>
      </c>
      <c r="G63" s="8">
        <v>-1</v>
      </c>
      <c r="H63" s="8" t="s">
        <v>71</v>
      </c>
      <c r="I63" s="8">
        <v>2</v>
      </c>
      <c r="J63" s="8">
        <v>33</v>
      </c>
      <c r="K63" s="8">
        <v>0</v>
      </c>
      <c r="L63" s="9">
        <v>0</v>
      </c>
      <c r="M63">
        <v>0</v>
      </c>
      <c r="N63" s="8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>
      <c r="A64" s="8" t="s">
        <v>11</v>
      </c>
      <c r="B64" s="8" t="s">
        <v>12</v>
      </c>
      <c r="C64" s="8" t="s">
        <v>13</v>
      </c>
      <c r="D64" s="8"/>
      <c r="E64" s="8" t="s">
        <v>241</v>
      </c>
      <c r="F64" s="8" t="s">
        <v>242</v>
      </c>
      <c r="G64" s="8">
        <v>-1</v>
      </c>
      <c r="H64" s="8" t="s">
        <v>71</v>
      </c>
      <c r="I64" s="8">
        <v>2</v>
      </c>
      <c r="J64" s="8">
        <v>34</v>
      </c>
      <c r="K64" s="8">
        <v>0</v>
      </c>
      <c r="L64" s="9">
        <v>0</v>
      </c>
      <c r="M64">
        <v>0</v>
      </c>
      <c r="N64" s="8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>
      <c r="A65" s="8" t="s">
        <v>11</v>
      </c>
      <c r="B65" s="8" t="s">
        <v>12</v>
      </c>
      <c r="C65" s="8" t="s">
        <v>13</v>
      </c>
      <c r="D65" s="8"/>
      <c r="E65" s="8" t="s">
        <v>72</v>
      </c>
      <c r="F65" s="8" t="s">
        <v>73</v>
      </c>
      <c r="G65" s="8">
        <v>-1</v>
      </c>
      <c r="H65" s="8" t="s">
        <v>71</v>
      </c>
      <c r="I65" s="8">
        <v>2</v>
      </c>
      <c r="J65" s="8">
        <v>35</v>
      </c>
      <c r="K65" s="8">
        <v>-1</v>
      </c>
      <c r="L65" s="9">
        <v>0</v>
      </c>
      <c r="M65">
        <v>0</v>
      </c>
      <c r="N65" s="8">
        <v>0</v>
      </c>
      <c r="O65" s="1">
        <v>-339711.01</v>
      </c>
      <c r="P65" s="1">
        <v>-656878.32000000007</v>
      </c>
      <c r="Q65" s="1">
        <v>-557333.88</v>
      </c>
      <c r="R65" s="1">
        <v>-711600.92</v>
      </c>
      <c r="S65" s="1">
        <v>-906000.30999999994</v>
      </c>
      <c r="T65" s="1">
        <v>-621004.92000000004</v>
      </c>
      <c r="U65" s="1">
        <v>-980923.56</v>
      </c>
      <c r="V65" s="1">
        <v>-733033.46</v>
      </c>
      <c r="W65" s="1">
        <v>-559128.56000000006</v>
      </c>
      <c r="X65" s="1">
        <v>-889966.4</v>
      </c>
      <c r="Y65" s="1">
        <v>-681840.33000000007</v>
      </c>
      <c r="Z65" s="1">
        <v>-688179.45000000007</v>
      </c>
    </row>
    <row r="66" spans="1:26">
      <c r="A66" s="8" t="s">
        <v>11</v>
      </c>
      <c r="B66" s="8" t="s">
        <v>12</v>
      </c>
      <c r="C66" s="8" t="s">
        <v>13</v>
      </c>
      <c r="D66" s="8"/>
      <c r="E66" s="8" t="s">
        <v>243</v>
      </c>
      <c r="F66" s="8" t="s">
        <v>244</v>
      </c>
      <c r="G66" s="8">
        <v>-1</v>
      </c>
      <c r="H66" s="8" t="s">
        <v>71</v>
      </c>
      <c r="I66" s="8">
        <v>2</v>
      </c>
      <c r="J66" s="8">
        <v>36</v>
      </c>
      <c r="K66" s="8">
        <v>0</v>
      </c>
      <c r="L66" s="9">
        <v>0</v>
      </c>
      <c r="M66">
        <v>0</v>
      </c>
      <c r="N66" s="8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>
      <c r="A67" s="8" t="s">
        <v>11</v>
      </c>
      <c r="B67" s="8" t="s">
        <v>12</v>
      </c>
      <c r="C67" s="8" t="s">
        <v>13</v>
      </c>
      <c r="D67" s="8"/>
      <c r="E67" s="8" t="s">
        <v>245</v>
      </c>
      <c r="F67" s="8" t="s">
        <v>246</v>
      </c>
      <c r="G67" s="8">
        <v>-1</v>
      </c>
      <c r="H67" s="8" t="s">
        <v>71</v>
      </c>
      <c r="I67" s="8">
        <v>2</v>
      </c>
      <c r="J67" s="8">
        <v>37</v>
      </c>
      <c r="K67" s="8">
        <v>-1</v>
      </c>
      <c r="L67" s="9">
        <v>0</v>
      </c>
      <c r="M67">
        <v>0</v>
      </c>
      <c r="N67" s="8">
        <v>0</v>
      </c>
      <c r="O67" s="1">
        <v>-625911.09000000008</v>
      </c>
      <c r="P67" s="1">
        <v>-1139659.73</v>
      </c>
      <c r="Q67" s="1">
        <v>-1006239.68</v>
      </c>
      <c r="R67" s="1">
        <v>-1239190.8799999999</v>
      </c>
      <c r="S67" s="1">
        <v>-1539279.89</v>
      </c>
      <c r="T67" s="1">
        <v>-942328.84</v>
      </c>
      <c r="U67" s="1">
        <v>-1516911.69</v>
      </c>
      <c r="V67" s="1">
        <v>-1195595.98</v>
      </c>
      <c r="W67" s="1">
        <v>-992255.32</v>
      </c>
      <c r="X67" s="1">
        <v>-1692382.5</v>
      </c>
      <c r="Y67" s="1">
        <v>-1192940.6299999999</v>
      </c>
      <c r="Z67" s="1">
        <v>-1088946.8500000001</v>
      </c>
    </row>
    <row r="68" spans="1:26">
      <c r="A68" s="8" t="s">
        <v>11</v>
      </c>
      <c r="B68" s="8" t="s">
        <v>12</v>
      </c>
      <c r="C68" s="8" t="s">
        <v>13</v>
      </c>
      <c r="D68" s="8"/>
      <c r="E68" s="8" t="s">
        <v>247</v>
      </c>
      <c r="F68" s="8" t="s">
        <v>248</v>
      </c>
      <c r="G68" s="8">
        <v>-1</v>
      </c>
      <c r="H68" s="8" t="s">
        <v>71</v>
      </c>
      <c r="I68" s="8">
        <v>2</v>
      </c>
      <c r="J68" s="8">
        <v>38</v>
      </c>
      <c r="K68" s="8">
        <v>-1</v>
      </c>
      <c r="L68" s="9">
        <v>0</v>
      </c>
      <c r="M68">
        <v>0</v>
      </c>
      <c r="N68" s="8">
        <v>0</v>
      </c>
      <c r="O68" s="1">
        <v>-4285905.63</v>
      </c>
      <c r="P68" s="1">
        <v>-7863304.25</v>
      </c>
      <c r="Q68" s="1">
        <v>-6840901.4000000004</v>
      </c>
      <c r="R68" s="1">
        <v>-3806230.2</v>
      </c>
      <c r="S68" s="1">
        <v>-10740454.059999999</v>
      </c>
      <c r="T68" s="1">
        <v>-6251559.7599999998</v>
      </c>
      <c r="U68" s="1">
        <v>-11012402</v>
      </c>
      <c r="V68" s="1">
        <v>-7925906.3399999999</v>
      </c>
      <c r="W68" s="1">
        <v>-7130075.2800000003</v>
      </c>
      <c r="X68" s="1">
        <v>-11185345.390000001</v>
      </c>
      <c r="Y68" s="1">
        <v>-7692797.1899999995</v>
      </c>
      <c r="Z68" s="1">
        <v>-6824993.7000000002</v>
      </c>
    </row>
    <row r="69" spans="1:26">
      <c r="A69" s="8" t="s">
        <v>11</v>
      </c>
      <c r="B69" s="8" t="s">
        <v>12</v>
      </c>
      <c r="C69" s="8" t="s">
        <v>13</v>
      </c>
      <c r="D69" s="8"/>
      <c r="E69" s="8" t="s">
        <v>249</v>
      </c>
      <c r="F69" s="8" t="s">
        <v>250</v>
      </c>
      <c r="G69" s="8">
        <v>-1</v>
      </c>
      <c r="H69" s="8" t="s">
        <v>71</v>
      </c>
      <c r="I69" s="8">
        <v>2</v>
      </c>
      <c r="J69" s="8">
        <v>39</v>
      </c>
      <c r="K69" s="8">
        <v>0</v>
      </c>
      <c r="L69" s="9">
        <v>0</v>
      </c>
      <c r="M69">
        <v>0</v>
      </c>
      <c r="N69" s="8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>
      <c r="A70" s="8" t="s">
        <v>11</v>
      </c>
      <c r="B70" s="8" t="s">
        <v>12</v>
      </c>
      <c r="C70" s="8" t="s">
        <v>13</v>
      </c>
      <c r="D70" s="8"/>
      <c r="E70" s="8" t="s">
        <v>251</v>
      </c>
      <c r="F70" s="8" t="s">
        <v>252</v>
      </c>
      <c r="G70" s="8">
        <v>-1</v>
      </c>
      <c r="H70" s="8" t="s">
        <v>71</v>
      </c>
      <c r="I70" s="8">
        <v>2</v>
      </c>
      <c r="J70" s="8">
        <v>40</v>
      </c>
      <c r="K70" s="8">
        <v>0</v>
      </c>
      <c r="L70" s="9">
        <v>0</v>
      </c>
      <c r="M70">
        <v>0</v>
      </c>
      <c r="N70" s="8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>
      <c r="A71" s="8" t="s">
        <v>11</v>
      </c>
      <c r="B71" s="8" t="s">
        <v>12</v>
      </c>
      <c r="C71" s="8" t="s">
        <v>13</v>
      </c>
      <c r="D71" s="8"/>
      <c r="E71" s="8" t="s">
        <v>253</v>
      </c>
      <c r="F71" s="8" t="s">
        <v>254</v>
      </c>
      <c r="G71" s="8">
        <v>-1</v>
      </c>
      <c r="H71" s="8" t="s">
        <v>71</v>
      </c>
      <c r="I71" s="8">
        <v>2</v>
      </c>
      <c r="J71" s="8">
        <v>41</v>
      </c>
      <c r="K71" s="8">
        <v>0</v>
      </c>
      <c r="L71" s="9">
        <v>0</v>
      </c>
      <c r="M71">
        <v>0</v>
      </c>
      <c r="N71" s="8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>
      <c r="A72" s="8" t="s">
        <v>11</v>
      </c>
      <c r="B72" s="8" t="s">
        <v>12</v>
      </c>
      <c r="C72" s="8" t="s">
        <v>13</v>
      </c>
      <c r="D72" s="8"/>
      <c r="E72" s="8" t="s">
        <v>255</v>
      </c>
      <c r="F72" s="8" t="s">
        <v>256</v>
      </c>
      <c r="G72" s="8">
        <v>-1</v>
      </c>
      <c r="H72" s="8" t="s">
        <v>71</v>
      </c>
      <c r="I72" s="8">
        <v>2</v>
      </c>
      <c r="J72" s="8">
        <v>42</v>
      </c>
      <c r="K72" s="8">
        <v>0</v>
      </c>
      <c r="L72" s="9">
        <v>0</v>
      </c>
      <c r="M72">
        <v>0</v>
      </c>
      <c r="N72" s="8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>
      <c r="A73" s="8" t="s">
        <v>11</v>
      </c>
      <c r="B73" s="8" t="s">
        <v>12</v>
      </c>
      <c r="C73" s="8" t="s">
        <v>13</v>
      </c>
      <c r="D73" s="8"/>
      <c r="E73" s="8" t="s">
        <v>257</v>
      </c>
      <c r="F73" s="8" t="s">
        <v>258</v>
      </c>
      <c r="G73" s="8">
        <v>-1</v>
      </c>
      <c r="H73" s="8" t="s">
        <v>71</v>
      </c>
      <c r="I73" s="8">
        <v>2</v>
      </c>
      <c r="J73" s="8">
        <v>43</v>
      </c>
      <c r="K73" s="8">
        <v>-1</v>
      </c>
      <c r="L73" s="9">
        <v>0</v>
      </c>
      <c r="M73">
        <v>0</v>
      </c>
      <c r="N73" s="8">
        <v>0</v>
      </c>
      <c r="O73" s="1">
        <v>-1278807.3500000001</v>
      </c>
      <c r="P73" s="1">
        <v>-2475132.9799999995</v>
      </c>
      <c r="Q73" s="1">
        <v>-2161228.52</v>
      </c>
      <c r="R73" s="1">
        <v>-2746265.36</v>
      </c>
      <c r="S73" s="1">
        <v>-3335643.36</v>
      </c>
      <c r="T73" s="1">
        <v>-2143114.4</v>
      </c>
      <c r="U73" s="1">
        <v>-3316657.2300000004</v>
      </c>
      <c r="V73" s="1">
        <v>-2562349.0700000003</v>
      </c>
      <c r="W73" s="1">
        <v>-2194779.92</v>
      </c>
      <c r="X73" s="1">
        <v>-3496759.51</v>
      </c>
      <c r="Y73" s="1">
        <v>-2394407.0300000003</v>
      </c>
      <c r="Z73" s="1">
        <v>-2180073.1</v>
      </c>
    </row>
    <row r="74" spans="1:26">
      <c r="A74" s="8" t="s">
        <v>11</v>
      </c>
      <c r="B74" s="8" t="s">
        <v>12</v>
      </c>
      <c r="C74" s="8" t="s">
        <v>13</v>
      </c>
      <c r="D74" s="8"/>
      <c r="E74" s="8" t="s">
        <v>259</v>
      </c>
      <c r="F74" s="8" t="s">
        <v>260</v>
      </c>
      <c r="G74" s="8">
        <v>-1</v>
      </c>
      <c r="H74" s="8" t="s">
        <v>71</v>
      </c>
      <c r="I74" s="8">
        <v>2</v>
      </c>
      <c r="J74" s="8">
        <v>44</v>
      </c>
      <c r="K74" s="8">
        <v>0</v>
      </c>
      <c r="L74" s="9">
        <v>0</v>
      </c>
      <c r="M74">
        <v>0</v>
      </c>
      <c r="N74" s="8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>
      <c r="A75" s="8" t="s">
        <v>11</v>
      </c>
      <c r="B75" s="8" t="s">
        <v>12</v>
      </c>
      <c r="C75" s="8" t="s">
        <v>13</v>
      </c>
      <c r="D75" s="8"/>
      <c r="E75" s="8" t="s">
        <v>74</v>
      </c>
      <c r="F75" s="8" t="s">
        <v>360</v>
      </c>
      <c r="G75" s="8">
        <v>-1</v>
      </c>
      <c r="H75" s="8" t="s">
        <v>71</v>
      </c>
      <c r="I75" s="8">
        <v>2</v>
      </c>
      <c r="J75" s="8">
        <v>45</v>
      </c>
      <c r="K75" s="8">
        <v>-1</v>
      </c>
      <c r="L75" s="9">
        <v>0</v>
      </c>
      <c r="M75">
        <v>0</v>
      </c>
      <c r="N75" s="8">
        <v>0</v>
      </c>
      <c r="O75" s="1">
        <v>-829701.64</v>
      </c>
      <c r="P75" s="1">
        <v>-1215479.31</v>
      </c>
      <c r="Q75" s="1">
        <v>-1016610.36</v>
      </c>
      <c r="R75" s="1">
        <v>-1300514.8</v>
      </c>
      <c r="S75" s="1">
        <v>-1579074.13</v>
      </c>
      <c r="T75" s="1">
        <v>-959893.8</v>
      </c>
      <c r="U75" s="1">
        <v>-1646421.05</v>
      </c>
      <c r="V75" s="1">
        <v>-1230584.83</v>
      </c>
      <c r="W75" s="1">
        <v>-1021562.08</v>
      </c>
      <c r="X75" s="1">
        <v>-1740600.1800000002</v>
      </c>
      <c r="Y75" s="1">
        <v>-1359842.33</v>
      </c>
      <c r="Z75" s="1">
        <v>-1327626.55</v>
      </c>
    </row>
    <row r="76" spans="1:26">
      <c r="A76" s="8" t="s">
        <v>11</v>
      </c>
      <c r="B76" s="8" t="s">
        <v>12</v>
      </c>
      <c r="C76" s="8" t="s">
        <v>13</v>
      </c>
      <c r="D76" s="8"/>
      <c r="E76" s="8" t="s">
        <v>261</v>
      </c>
      <c r="F76" s="8" t="s">
        <v>261</v>
      </c>
      <c r="G76" s="8">
        <v>-1</v>
      </c>
      <c r="H76" s="8" t="s">
        <v>71</v>
      </c>
      <c r="I76" s="8">
        <v>2</v>
      </c>
      <c r="J76" s="8">
        <v>46</v>
      </c>
      <c r="K76" s="8">
        <v>0</v>
      </c>
      <c r="L76" s="9">
        <v>0</v>
      </c>
      <c r="M76">
        <v>0</v>
      </c>
      <c r="N76" s="8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>
      <c r="A77" s="8" t="s">
        <v>11</v>
      </c>
      <c r="B77" s="8" t="s">
        <v>12</v>
      </c>
      <c r="C77" s="8" t="s">
        <v>13</v>
      </c>
      <c r="D77" s="8"/>
      <c r="E77" s="8" t="s">
        <v>262</v>
      </c>
      <c r="F77" s="8" t="s">
        <v>263</v>
      </c>
      <c r="G77" s="8">
        <v>-1</v>
      </c>
      <c r="H77" s="8" t="s">
        <v>71</v>
      </c>
      <c r="I77" s="8">
        <v>2</v>
      </c>
      <c r="J77" s="8">
        <v>47</v>
      </c>
      <c r="K77" s="8">
        <v>0</v>
      </c>
      <c r="L77" s="9">
        <v>0</v>
      </c>
      <c r="M77">
        <v>0</v>
      </c>
      <c r="N77" s="8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>
      <c r="A78" s="8" t="s">
        <v>11</v>
      </c>
      <c r="B78" s="8" t="s">
        <v>12</v>
      </c>
      <c r="C78" s="8" t="s">
        <v>13</v>
      </c>
      <c r="D78" s="8"/>
      <c r="E78" s="8" t="s">
        <v>264</v>
      </c>
      <c r="F78" s="8" t="s">
        <v>265</v>
      </c>
      <c r="G78" s="8">
        <v>-1</v>
      </c>
      <c r="H78" s="8" t="s">
        <v>71</v>
      </c>
      <c r="I78" s="8">
        <v>2</v>
      </c>
      <c r="J78" s="8">
        <v>48</v>
      </c>
      <c r="K78" s="8">
        <v>0</v>
      </c>
      <c r="L78" s="9">
        <v>0</v>
      </c>
      <c r="M78">
        <v>0</v>
      </c>
      <c r="N78" s="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>
      <c r="A79" s="8" t="s">
        <v>11</v>
      </c>
      <c r="B79" s="8" t="s">
        <v>12</v>
      </c>
      <c r="C79" s="8" t="s">
        <v>13</v>
      </c>
      <c r="D79" s="8"/>
      <c r="E79" s="8" t="s">
        <v>266</v>
      </c>
      <c r="F79" s="8" t="s">
        <v>267</v>
      </c>
      <c r="G79" s="8">
        <v>-1</v>
      </c>
      <c r="H79" s="8" t="s">
        <v>71</v>
      </c>
      <c r="I79" s="8">
        <v>2</v>
      </c>
      <c r="J79" s="8">
        <v>49</v>
      </c>
      <c r="K79" s="8">
        <v>-1</v>
      </c>
      <c r="L79" s="9">
        <v>0</v>
      </c>
      <c r="M79">
        <v>0</v>
      </c>
      <c r="N79" s="8">
        <v>0</v>
      </c>
      <c r="O79" s="1">
        <v>-150687.46999999997</v>
      </c>
      <c r="P79" s="1">
        <v>-294962.90999999997</v>
      </c>
      <c r="Q79" s="1">
        <v>-233349.48</v>
      </c>
      <c r="R79" s="1">
        <v>-274227.48</v>
      </c>
      <c r="S79" s="1">
        <v>-397482.5</v>
      </c>
      <c r="T79" s="1">
        <v>-211335.28</v>
      </c>
      <c r="U79" s="1">
        <v>-362705.32</v>
      </c>
      <c r="V79" s="1">
        <v>-280847.31</v>
      </c>
      <c r="W79" s="1">
        <v>-195500.76</v>
      </c>
      <c r="X79" s="1">
        <v>-396505.94</v>
      </c>
      <c r="Y79" s="1">
        <v>-255599.87</v>
      </c>
      <c r="Z79" s="1">
        <v>-187716.85</v>
      </c>
    </row>
    <row r="80" spans="1:26">
      <c r="A80" s="8" t="s">
        <v>11</v>
      </c>
      <c r="B80" s="8" t="s">
        <v>12</v>
      </c>
      <c r="C80" s="8" t="s">
        <v>13</v>
      </c>
      <c r="D80" s="8"/>
      <c r="E80" s="8" t="s">
        <v>268</v>
      </c>
      <c r="F80" s="8" t="s">
        <v>268</v>
      </c>
      <c r="G80" s="8">
        <v>-1</v>
      </c>
      <c r="H80" s="8" t="s">
        <v>71</v>
      </c>
      <c r="I80" s="8">
        <v>2</v>
      </c>
      <c r="J80" s="8">
        <v>50</v>
      </c>
      <c r="K80" s="8">
        <v>0</v>
      </c>
      <c r="L80" s="9">
        <v>0</v>
      </c>
      <c r="M80">
        <v>0</v>
      </c>
      <c r="N80" s="8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>
      <c r="A81" s="8" t="s">
        <v>11</v>
      </c>
      <c r="B81" s="8" t="s">
        <v>12</v>
      </c>
      <c r="C81" s="8" t="s">
        <v>13</v>
      </c>
      <c r="D81" s="8"/>
      <c r="E81" s="8" t="s">
        <v>269</v>
      </c>
      <c r="F81" s="8" t="s">
        <v>270</v>
      </c>
      <c r="G81" s="8">
        <v>-1</v>
      </c>
      <c r="H81" s="8" t="s">
        <v>71</v>
      </c>
      <c r="I81" s="8">
        <v>2</v>
      </c>
      <c r="J81" s="8">
        <v>51</v>
      </c>
      <c r="K81" s="8">
        <v>0</v>
      </c>
      <c r="L81" s="9">
        <v>0</v>
      </c>
      <c r="M81">
        <v>0</v>
      </c>
      <c r="N81" s="8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>
      <c r="A82" s="8" t="s">
        <v>11</v>
      </c>
      <c r="B82" s="8" t="s">
        <v>12</v>
      </c>
      <c r="C82" s="8" t="s">
        <v>13</v>
      </c>
      <c r="D82" s="8"/>
      <c r="E82" s="8" t="s">
        <v>75</v>
      </c>
      <c r="F82" s="8" t="s">
        <v>76</v>
      </c>
      <c r="G82" s="8">
        <v>-1</v>
      </c>
      <c r="H82" s="8" t="s">
        <v>71</v>
      </c>
      <c r="I82" s="8">
        <v>2</v>
      </c>
      <c r="J82" s="8">
        <v>52</v>
      </c>
      <c r="K82" s="8">
        <v>-1</v>
      </c>
      <c r="L82" s="9">
        <v>0</v>
      </c>
      <c r="M82">
        <v>0</v>
      </c>
      <c r="N82" s="8">
        <v>0</v>
      </c>
      <c r="O82" s="1">
        <v>-6597073.0899999999</v>
      </c>
      <c r="P82" s="1">
        <v>-18800623.659999996</v>
      </c>
      <c r="Q82" s="1">
        <v>-31603822.160000004</v>
      </c>
      <c r="R82" s="1">
        <v>-10385268.640000001</v>
      </c>
      <c r="S82" s="1">
        <v>-44052634.57</v>
      </c>
      <c r="T82" s="1">
        <v>-32085918.68</v>
      </c>
      <c r="U82" s="1">
        <v>-44398058.770000003</v>
      </c>
      <c r="V82" s="1">
        <v>-23442622.560000002</v>
      </c>
      <c r="W82" s="1">
        <v>-26935907.620000005</v>
      </c>
      <c r="X82" s="1">
        <v>-16484913.34</v>
      </c>
      <c r="Y82" s="1">
        <v>-25521326.280000001</v>
      </c>
      <c r="Z82" s="1">
        <v>-6304469.3000000007</v>
      </c>
    </row>
    <row r="83" spans="1:26">
      <c r="A83" s="8" t="s">
        <v>11</v>
      </c>
      <c r="B83" s="8" t="s">
        <v>12</v>
      </c>
      <c r="C83" s="8" t="s">
        <v>13</v>
      </c>
      <c r="D83" s="8"/>
      <c r="E83" s="8" t="s">
        <v>271</v>
      </c>
      <c r="F83" s="8" t="s">
        <v>272</v>
      </c>
      <c r="G83" s="8">
        <v>-1</v>
      </c>
      <c r="H83" s="8" t="s">
        <v>71</v>
      </c>
      <c r="I83" s="8">
        <v>2</v>
      </c>
      <c r="J83" s="8">
        <v>53</v>
      </c>
      <c r="K83" s="8">
        <v>0</v>
      </c>
      <c r="L83" s="9">
        <v>0</v>
      </c>
      <c r="M83">
        <v>0</v>
      </c>
      <c r="N83" s="8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>
      <c r="A84" s="8" t="s">
        <v>11</v>
      </c>
      <c r="B84" s="8" t="s">
        <v>12</v>
      </c>
      <c r="C84" s="8" t="s">
        <v>13</v>
      </c>
      <c r="D84" s="8"/>
      <c r="E84" s="8" t="s">
        <v>273</v>
      </c>
      <c r="F84" s="8" t="s">
        <v>274</v>
      </c>
      <c r="G84" s="8">
        <v>-1</v>
      </c>
      <c r="H84" s="8" t="s">
        <v>71</v>
      </c>
      <c r="I84" s="8">
        <v>2</v>
      </c>
      <c r="J84" s="8">
        <v>54</v>
      </c>
      <c r="K84" s="8">
        <v>0</v>
      </c>
      <c r="L84" s="9">
        <v>0</v>
      </c>
      <c r="M84">
        <v>0</v>
      </c>
      <c r="N84" s="8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>
      <c r="A85" s="8" t="s">
        <v>11</v>
      </c>
      <c r="B85" s="8" t="s">
        <v>12</v>
      </c>
      <c r="C85" s="8" t="s">
        <v>13</v>
      </c>
      <c r="D85" s="8"/>
      <c r="E85" s="8" t="s">
        <v>275</v>
      </c>
      <c r="F85" s="8" t="s">
        <v>276</v>
      </c>
      <c r="G85" s="8">
        <v>-1</v>
      </c>
      <c r="H85" s="8" t="s">
        <v>71</v>
      </c>
      <c r="I85" s="8">
        <v>2</v>
      </c>
      <c r="J85" s="8">
        <v>55</v>
      </c>
      <c r="K85" s="8">
        <v>0</v>
      </c>
      <c r="L85" s="9">
        <v>0</v>
      </c>
      <c r="M85">
        <v>0</v>
      </c>
      <c r="N85" s="8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>
      <c r="A86" s="8" t="s">
        <v>11</v>
      </c>
      <c r="B86" s="8" t="s">
        <v>12</v>
      </c>
      <c r="C86" s="8" t="s">
        <v>13</v>
      </c>
      <c r="D86" s="8"/>
      <c r="E86" s="8" t="s">
        <v>277</v>
      </c>
      <c r="F86" s="8" t="s">
        <v>278</v>
      </c>
      <c r="G86" s="8">
        <v>-1</v>
      </c>
      <c r="H86" s="8" t="s">
        <v>71</v>
      </c>
      <c r="I86" s="8">
        <v>2</v>
      </c>
      <c r="J86" s="8">
        <v>56</v>
      </c>
      <c r="K86" s="8">
        <v>0</v>
      </c>
      <c r="L86" s="9">
        <v>0</v>
      </c>
      <c r="M86">
        <v>0</v>
      </c>
      <c r="N86" s="8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>
      <c r="A87" s="8" t="s">
        <v>11</v>
      </c>
      <c r="B87" s="8" t="s">
        <v>12</v>
      </c>
      <c r="C87" s="8" t="s">
        <v>13</v>
      </c>
      <c r="D87" s="8"/>
      <c r="E87" s="8" t="s">
        <v>77</v>
      </c>
      <c r="F87" s="8" t="s">
        <v>78</v>
      </c>
      <c r="G87" s="8">
        <v>-1</v>
      </c>
      <c r="H87" s="8" t="s">
        <v>71</v>
      </c>
      <c r="I87" s="8">
        <v>2</v>
      </c>
      <c r="J87" s="8">
        <v>57</v>
      </c>
      <c r="K87" s="8">
        <v>-1</v>
      </c>
      <c r="L87" s="9">
        <v>0</v>
      </c>
      <c r="M87">
        <v>0</v>
      </c>
      <c r="N87" s="8">
        <v>0</v>
      </c>
      <c r="O87" s="1">
        <v>-44895.58</v>
      </c>
      <c r="P87" s="1">
        <v>-163205.4</v>
      </c>
      <c r="Q87" s="1">
        <v>-149403.96</v>
      </c>
      <c r="R87" s="1">
        <v>-192286.24</v>
      </c>
      <c r="S87" s="1">
        <v>-224934.18</v>
      </c>
      <c r="T87" s="1">
        <v>-146837.68</v>
      </c>
      <c r="U87" s="1">
        <v>-245618.83</v>
      </c>
      <c r="V87" s="1">
        <v>-190634.81</v>
      </c>
      <c r="W87" s="1">
        <v>-153353.60000000001</v>
      </c>
      <c r="X87" s="1">
        <v>-242410.03</v>
      </c>
      <c r="Y87" s="1">
        <v>-175216.50999999998</v>
      </c>
      <c r="Z87" s="1">
        <v>-165528.5</v>
      </c>
    </row>
    <row r="88" spans="1:26">
      <c r="A88" s="8" t="s">
        <v>11</v>
      </c>
      <c r="B88" s="8" t="s">
        <v>12</v>
      </c>
      <c r="C88" s="8" t="s">
        <v>13</v>
      </c>
      <c r="D88" s="8"/>
      <c r="E88" s="8" t="s">
        <v>279</v>
      </c>
      <c r="F88" s="8" t="s">
        <v>280</v>
      </c>
      <c r="G88" s="8">
        <v>-1</v>
      </c>
      <c r="H88" s="8" t="s">
        <v>71</v>
      </c>
      <c r="I88" s="8">
        <v>2</v>
      </c>
      <c r="J88" s="8">
        <v>58</v>
      </c>
      <c r="K88" s="8">
        <v>-1</v>
      </c>
      <c r="L88" s="9">
        <v>0</v>
      </c>
      <c r="M88">
        <v>0</v>
      </c>
      <c r="N88" s="8">
        <v>0</v>
      </c>
      <c r="O88" s="1">
        <v>-428683.34</v>
      </c>
      <c r="P88" s="1">
        <v>-449177.34</v>
      </c>
      <c r="Q88" s="1">
        <v>-562928.34</v>
      </c>
      <c r="R88" s="1">
        <v>0</v>
      </c>
      <c r="S88" s="1">
        <v>-884180.68</v>
      </c>
      <c r="T88" s="1">
        <v>-461741.34</v>
      </c>
      <c r="U88" s="1">
        <v>-437725.34</v>
      </c>
      <c r="V88" s="1">
        <v>-453933.34</v>
      </c>
      <c r="W88" s="1">
        <v>0</v>
      </c>
      <c r="X88" s="1">
        <v>-800672.68</v>
      </c>
      <c r="Y88" s="1">
        <v>-388033.34</v>
      </c>
      <c r="Z88" s="1">
        <v>-347288.34</v>
      </c>
    </row>
    <row r="89" spans="1:26">
      <c r="A89" s="8" t="s">
        <v>11</v>
      </c>
      <c r="B89" s="8" t="s">
        <v>12</v>
      </c>
      <c r="C89" s="8" t="s">
        <v>13</v>
      </c>
      <c r="D89" s="8"/>
      <c r="E89" s="8" t="s">
        <v>281</v>
      </c>
      <c r="F89" s="8" t="s">
        <v>282</v>
      </c>
      <c r="G89" s="8">
        <v>-1</v>
      </c>
      <c r="H89" s="8" t="s">
        <v>71</v>
      </c>
      <c r="I89" s="8">
        <v>2</v>
      </c>
      <c r="J89" s="8">
        <v>59</v>
      </c>
      <c r="K89" s="8">
        <v>-1</v>
      </c>
      <c r="L89" s="9">
        <v>0</v>
      </c>
      <c r="M89">
        <v>0</v>
      </c>
      <c r="N89" s="8">
        <v>0</v>
      </c>
      <c r="O89" s="1">
        <v>-8657917.8000000007</v>
      </c>
      <c r="P89" s="1">
        <v>-3370898.14</v>
      </c>
      <c r="Q89" s="1">
        <v>-2989023.4</v>
      </c>
      <c r="R89" s="1">
        <v>-3692529.64</v>
      </c>
      <c r="S89" s="1">
        <v>-4009515.87</v>
      </c>
      <c r="T89" s="1">
        <v>-2763388.12</v>
      </c>
      <c r="U89" s="1">
        <v>-4085494.3500000006</v>
      </c>
      <c r="V89" s="1">
        <v>-3040657.36</v>
      </c>
      <c r="W89" s="1">
        <v>-2613807.64</v>
      </c>
      <c r="X89" s="1">
        <v>-4301368.21</v>
      </c>
      <c r="Y89" s="1">
        <v>-2932306.3899999997</v>
      </c>
      <c r="Z89" s="1">
        <v>-2909816.5999999996</v>
      </c>
    </row>
    <row r="90" spans="1:26">
      <c r="A90" s="8" t="s">
        <v>11</v>
      </c>
      <c r="B90" s="8" t="s">
        <v>12</v>
      </c>
      <c r="C90" s="8" t="s">
        <v>13</v>
      </c>
      <c r="D90" s="8"/>
      <c r="E90" s="8" t="s">
        <v>283</v>
      </c>
      <c r="F90" s="8" t="s">
        <v>284</v>
      </c>
      <c r="G90" s="8">
        <v>-1</v>
      </c>
      <c r="H90" s="8" t="s">
        <v>71</v>
      </c>
      <c r="I90" s="8">
        <v>2</v>
      </c>
      <c r="J90" s="8">
        <v>60</v>
      </c>
      <c r="K90" s="8">
        <v>-1</v>
      </c>
      <c r="L90" s="9">
        <v>0</v>
      </c>
      <c r="M90">
        <v>0</v>
      </c>
      <c r="N90" s="8">
        <v>0</v>
      </c>
      <c r="O90" s="1">
        <v>-49535.25</v>
      </c>
      <c r="P90" s="1">
        <v>-70878.41</v>
      </c>
      <c r="Q90" s="1">
        <v>-59147.360000000001</v>
      </c>
      <c r="R90" s="1">
        <v>-81145.64</v>
      </c>
      <c r="S90" s="1">
        <v>-97410.290000000008</v>
      </c>
      <c r="T90" s="1">
        <v>-65048.2</v>
      </c>
      <c r="U90" s="1">
        <v>-101432.05</v>
      </c>
      <c r="V90" s="1">
        <v>-77121.279999999999</v>
      </c>
      <c r="W90" s="1">
        <v>-65048.2</v>
      </c>
      <c r="X90" s="1">
        <v>-99198.650000000009</v>
      </c>
      <c r="Y90" s="1">
        <v>-74063.990000000005</v>
      </c>
      <c r="Z90" s="1">
        <v>-66023.8</v>
      </c>
    </row>
    <row r="91" spans="1:26">
      <c r="A91" s="8" t="s">
        <v>11</v>
      </c>
      <c r="B91" s="8" t="s">
        <v>12</v>
      </c>
      <c r="C91" s="8" t="s">
        <v>13</v>
      </c>
      <c r="D91" s="8"/>
      <c r="E91" s="8" t="s">
        <v>285</v>
      </c>
      <c r="F91" s="8" t="s">
        <v>285</v>
      </c>
      <c r="G91" s="8">
        <v>-1</v>
      </c>
      <c r="H91" s="8" t="s">
        <v>71</v>
      </c>
      <c r="I91" s="8">
        <v>2</v>
      </c>
      <c r="J91" s="8">
        <v>61</v>
      </c>
      <c r="K91" s="8">
        <v>0</v>
      </c>
      <c r="L91" s="9">
        <v>0</v>
      </c>
      <c r="M91">
        <v>0</v>
      </c>
      <c r="N91" s="8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>
      <c r="A92" s="8" t="s">
        <v>11</v>
      </c>
      <c r="B92" s="8" t="s">
        <v>12</v>
      </c>
      <c r="C92" s="8" t="s">
        <v>13</v>
      </c>
      <c r="D92" s="8"/>
      <c r="E92" s="8" t="s">
        <v>286</v>
      </c>
      <c r="F92" s="8" t="s">
        <v>287</v>
      </c>
      <c r="G92" s="8">
        <v>-1</v>
      </c>
      <c r="H92" s="8" t="s">
        <v>71</v>
      </c>
      <c r="I92" s="8">
        <v>2</v>
      </c>
      <c r="J92" s="8">
        <v>62</v>
      </c>
      <c r="K92" s="8">
        <v>-1</v>
      </c>
      <c r="L92" s="9">
        <v>0</v>
      </c>
      <c r="M92">
        <v>0</v>
      </c>
      <c r="N92" s="8">
        <v>0</v>
      </c>
      <c r="O92" s="1">
        <v>-1483186.6300000001</v>
      </c>
      <c r="P92" s="1">
        <v>-4562353.57</v>
      </c>
      <c r="Q92" s="1">
        <v>-4306592.32</v>
      </c>
      <c r="R92" s="1">
        <v>-5054704.4800000004</v>
      </c>
      <c r="S92" s="1">
        <v>-6270506.5999999996</v>
      </c>
      <c r="T92" s="1">
        <v>-4136860.16</v>
      </c>
      <c r="U92" s="1">
        <v>-6875364.4199999999</v>
      </c>
      <c r="V92" s="1">
        <v>-5072630.54</v>
      </c>
      <c r="W92" s="1">
        <v>-4084823.84</v>
      </c>
      <c r="X92" s="1">
        <v>-6604211.2800000003</v>
      </c>
      <c r="Y92" s="1">
        <v>-4780931.32</v>
      </c>
      <c r="Z92" s="1">
        <v>-4534085</v>
      </c>
    </row>
    <row r="93" spans="1:26">
      <c r="A93" s="8" t="s">
        <v>11</v>
      </c>
      <c r="B93" s="8" t="s">
        <v>12</v>
      </c>
      <c r="C93" s="8" t="s">
        <v>13</v>
      </c>
      <c r="D93" s="8"/>
      <c r="E93" s="8" t="s">
        <v>67</v>
      </c>
      <c r="F93" s="8" t="s">
        <v>134</v>
      </c>
      <c r="G93" s="8">
        <v>-1</v>
      </c>
      <c r="H93" s="8" t="s">
        <v>71</v>
      </c>
      <c r="I93" s="8">
        <v>2</v>
      </c>
      <c r="J93" s="8">
        <v>63</v>
      </c>
      <c r="K93" s="8">
        <v>-1</v>
      </c>
      <c r="L93" s="9">
        <v>0</v>
      </c>
      <c r="M93">
        <v>0</v>
      </c>
      <c r="N93" s="8">
        <v>0</v>
      </c>
      <c r="O93" s="1">
        <v>-38378927.689999998</v>
      </c>
      <c r="P93" s="1">
        <v>-55652980.240000002</v>
      </c>
      <c r="Q93" s="1">
        <v>-79749719.609999999</v>
      </c>
      <c r="R93" s="1">
        <v>-59146763.579999998</v>
      </c>
      <c r="S93" s="1">
        <v>-77895263.769999996</v>
      </c>
      <c r="T93" s="1">
        <v>-80495645.010000005</v>
      </c>
      <c r="U93" s="1">
        <v>-73152519.359999999</v>
      </c>
      <c r="V93" s="1">
        <v>-63943128.869999997</v>
      </c>
      <c r="W93" s="1">
        <v>-71371477.150000006</v>
      </c>
      <c r="X93" s="1">
        <v>-52923454.920000002</v>
      </c>
      <c r="Y93" s="1">
        <v>-64197218.25</v>
      </c>
      <c r="Z93" s="1">
        <v>-59759319.18</v>
      </c>
    </row>
    <row r="94" spans="1:26">
      <c r="A94" s="8" t="s">
        <v>11</v>
      </c>
      <c r="B94" s="8" t="s">
        <v>12</v>
      </c>
      <c r="C94" s="8" t="s">
        <v>13</v>
      </c>
      <c r="D94" s="8"/>
      <c r="E94" s="8" t="s">
        <v>135</v>
      </c>
      <c r="F94" s="8" t="s">
        <v>136</v>
      </c>
      <c r="G94" s="8">
        <v>-1</v>
      </c>
      <c r="H94" s="8" t="s">
        <v>137</v>
      </c>
      <c r="I94" s="8">
        <v>3</v>
      </c>
      <c r="J94" s="8">
        <v>1</v>
      </c>
      <c r="K94" s="8">
        <v>0</v>
      </c>
      <c r="L94" s="9">
        <v>0</v>
      </c>
      <c r="M94">
        <v>0</v>
      </c>
      <c r="N94" s="8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>
      <c r="A95" s="8" t="s">
        <v>11</v>
      </c>
      <c r="B95" s="8" t="s">
        <v>12</v>
      </c>
      <c r="C95" s="8" t="s">
        <v>13</v>
      </c>
      <c r="D95" s="8"/>
      <c r="E95" s="8" t="s">
        <v>138</v>
      </c>
      <c r="F95" s="8" t="s">
        <v>139</v>
      </c>
      <c r="G95" s="8">
        <v>-1</v>
      </c>
      <c r="H95" s="8" t="s">
        <v>137</v>
      </c>
      <c r="I95" s="8">
        <v>3</v>
      </c>
      <c r="J95" s="8">
        <v>2</v>
      </c>
      <c r="K95" s="8">
        <v>0</v>
      </c>
      <c r="L95" s="9">
        <v>0</v>
      </c>
      <c r="M95">
        <v>0</v>
      </c>
      <c r="N95" s="8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>
      <c r="A96" s="8" t="s">
        <v>11</v>
      </c>
      <c r="B96" s="8" t="s">
        <v>12</v>
      </c>
      <c r="C96" s="8" t="s">
        <v>13</v>
      </c>
      <c r="D96" s="8"/>
      <c r="E96" s="8" t="s">
        <v>140</v>
      </c>
      <c r="F96" s="8" t="s">
        <v>141</v>
      </c>
      <c r="G96" s="8">
        <v>-1</v>
      </c>
      <c r="H96" s="8" t="s">
        <v>137</v>
      </c>
      <c r="I96" s="8">
        <v>3</v>
      </c>
      <c r="J96" s="8">
        <v>3</v>
      </c>
      <c r="K96" s="8">
        <v>0</v>
      </c>
      <c r="L96" s="9">
        <v>0</v>
      </c>
      <c r="M96">
        <v>0</v>
      </c>
      <c r="N96" s="8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>
      <c r="A97" s="8" t="s">
        <v>11</v>
      </c>
      <c r="B97" s="8" t="s">
        <v>12</v>
      </c>
      <c r="C97" s="8" t="s">
        <v>13</v>
      </c>
      <c r="D97" s="8"/>
      <c r="E97" s="8" t="s">
        <v>142</v>
      </c>
      <c r="F97" s="8" t="s">
        <v>143</v>
      </c>
      <c r="G97" s="8">
        <v>-1</v>
      </c>
      <c r="H97" s="8" t="s">
        <v>137</v>
      </c>
      <c r="I97" s="8">
        <v>3</v>
      </c>
      <c r="J97" s="8">
        <v>4</v>
      </c>
      <c r="K97" s="8">
        <v>0</v>
      </c>
      <c r="L97" s="9">
        <v>0</v>
      </c>
      <c r="M97">
        <v>0</v>
      </c>
      <c r="N97" s="8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>
      <c r="A98" s="8" t="s">
        <v>11</v>
      </c>
      <c r="B98" s="8" t="s">
        <v>12</v>
      </c>
      <c r="C98" s="8" t="s">
        <v>13</v>
      </c>
      <c r="D98" s="8"/>
      <c r="E98" s="8" t="s">
        <v>144</v>
      </c>
      <c r="F98" s="8" t="s">
        <v>145</v>
      </c>
      <c r="G98" s="8">
        <v>-1</v>
      </c>
      <c r="H98" s="8" t="s">
        <v>137</v>
      </c>
      <c r="I98" s="8">
        <v>3</v>
      </c>
      <c r="J98" s="8">
        <v>5</v>
      </c>
      <c r="K98" s="8">
        <v>0</v>
      </c>
      <c r="L98" s="9">
        <v>0</v>
      </c>
      <c r="M98">
        <v>0</v>
      </c>
      <c r="N98" s="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>
      <c r="A99" s="8" t="s">
        <v>11</v>
      </c>
      <c r="B99" s="8" t="s">
        <v>12</v>
      </c>
      <c r="C99" s="8" t="s">
        <v>13</v>
      </c>
      <c r="D99" s="8"/>
      <c r="E99" s="8" t="s">
        <v>67</v>
      </c>
      <c r="F99" s="8" t="s">
        <v>146</v>
      </c>
      <c r="G99" s="8">
        <v>-1</v>
      </c>
      <c r="H99" s="8" t="s">
        <v>137</v>
      </c>
      <c r="I99" s="8">
        <v>3</v>
      </c>
      <c r="J99" s="8">
        <v>6</v>
      </c>
      <c r="K99" s="8">
        <v>0</v>
      </c>
      <c r="L99" s="9">
        <v>0</v>
      </c>
      <c r="M99">
        <v>0</v>
      </c>
      <c r="N99" s="8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 s="8" t="s">
        <v>11</v>
      </c>
      <c r="B100" s="8" t="s">
        <v>12</v>
      </c>
      <c r="C100" s="8" t="s">
        <v>13</v>
      </c>
      <c r="D100" s="8"/>
      <c r="E100" s="8" t="s">
        <v>148</v>
      </c>
      <c r="F100" s="8" t="s">
        <v>149</v>
      </c>
      <c r="G100" s="8">
        <v>-1</v>
      </c>
      <c r="H100" s="8" t="s">
        <v>147</v>
      </c>
      <c r="I100" s="8">
        <v>4</v>
      </c>
      <c r="J100" s="8">
        <v>1</v>
      </c>
      <c r="K100" s="8">
        <v>0</v>
      </c>
      <c r="L100" s="9">
        <v>0</v>
      </c>
      <c r="M100">
        <v>0</v>
      </c>
      <c r="N100" s="8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>
      <c r="A101" s="8" t="s">
        <v>11</v>
      </c>
      <c r="B101" s="8" t="s">
        <v>12</v>
      </c>
      <c r="C101" s="8" t="s">
        <v>13</v>
      </c>
      <c r="D101" s="8"/>
      <c r="E101" s="8" t="s">
        <v>150</v>
      </c>
      <c r="F101" s="8" t="s">
        <v>151</v>
      </c>
      <c r="G101" s="8">
        <v>-1</v>
      </c>
      <c r="H101" s="8" t="s">
        <v>147</v>
      </c>
      <c r="I101" s="8">
        <v>4</v>
      </c>
      <c r="J101" s="8">
        <v>2</v>
      </c>
      <c r="K101" s="8">
        <v>0</v>
      </c>
      <c r="L101" s="9">
        <v>0</v>
      </c>
      <c r="M101">
        <v>0</v>
      </c>
      <c r="N101" s="8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>
      <c r="A102" s="8" t="s">
        <v>11</v>
      </c>
      <c r="B102" s="8" t="s">
        <v>12</v>
      </c>
      <c r="C102" s="8" t="s">
        <v>13</v>
      </c>
      <c r="D102" s="8"/>
      <c r="E102" s="8" t="s">
        <v>152</v>
      </c>
      <c r="F102" s="8" t="s">
        <v>153</v>
      </c>
      <c r="G102" s="8">
        <v>-1</v>
      </c>
      <c r="H102" s="8" t="s">
        <v>147</v>
      </c>
      <c r="I102" s="8">
        <v>4</v>
      </c>
      <c r="J102" s="8">
        <v>3</v>
      </c>
      <c r="K102" s="8">
        <v>0</v>
      </c>
      <c r="L102" s="9">
        <v>0</v>
      </c>
      <c r="M102">
        <v>0</v>
      </c>
      <c r="N102" s="8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>
      <c r="A103" s="8" t="s">
        <v>11</v>
      </c>
      <c r="B103" s="8" t="s">
        <v>12</v>
      </c>
      <c r="C103" s="8" t="s">
        <v>13</v>
      </c>
      <c r="D103" s="8"/>
      <c r="E103" s="8" t="s">
        <v>154</v>
      </c>
      <c r="F103" s="8" t="s">
        <v>155</v>
      </c>
      <c r="G103" s="8">
        <v>-1</v>
      </c>
      <c r="H103" s="8" t="s">
        <v>147</v>
      </c>
      <c r="I103" s="8">
        <v>4</v>
      </c>
      <c r="J103" s="8">
        <v>4</v>
      </c>
      <c r="K103" s="8">
        <v>0</v>
      </c>
      <c r="L103" s="9">
        <v>0</v>
      </c>
      <c r="M103">
        <v>0</v>
      </c>
      <c r="N103" s="8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>
      <c r="A104" s="8" t="s">
        <v>11</v>
      </c>
      <c r="B104" s="8" t="s">
        <v>12</v>
      </c>
      <c r="C104" s="8" t="s">
        <v>13</v>
      </c>
      <c r="D104" s="8"/>
      <c r="E104" s="8" t="s">
        <v>156</v>
      </c>
      <c r="F104" s="8" t="s">
        <v>157</v>
      </c>
      <c r="G104" s="8">
        <v>0</v>
      </c>
      <c r="H104" s="8" t="s">
        <v>147</v>
      </c>
      <c r="I104" s="8">
        <v>4</v>
      </c>
      <c r="J104" s="8">
        <v>5</v>
      </c>
      <c r="K104" s="8">
        <v>0</v>
      </c>
      <c r="L104" s="9">
        <v>0</v>
      </c>
      <c r="M104">
        <v>0</v>
      </c>
      <c r="N104" s="8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>
      <c r="A105" s="8" t="s">
        <v>11</v>
      </c>
      <c r="B105" s="8" t="s">
        <v>12</v>
      </c>
      <c r="C105" s="8" t="s">
        <v>13</v>
      </c>
      <c r="D105" s="8"/>
      <c r="E105" s="8" t="s">
        <v>158</v>
      </c>
      <c r="F105" s="8" t="s">
        <v>159</v>
      </c>
      <c r="G105" s="8">
        <v>0</v>
      </c>
      <c r="H105" s="8" t="s">
        <v>147</v>
      </c>
      <c r="I105" s="8">
        <v>4</v>
      </c>
      <c r="J105" s="8">
        <v>6</v>
      </c>
      <c r="K105" s="8">
        <v>0</v>
      </c>
      <c r="L105" s="9">
        <v>0</v>
      </c>
      <c r="M105">
        <v>0</v>
      </c>
      <c r="N105" s="8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>
      <c r="A106" s="8" t="s">
        <v>11</v>
      </c>
      <c r="B106" s="8" t="s">
        <v>12</v>
      </c>
      <c r="C106" s="8" t="s">
        <v>13</v>
      </c>
      <c r="D106" s="8"/>
      <c r="E106" s="8" t="s">
        <v>160</v>
      </c>
      <c r="F106" s="8" t="s">
        <v>161</v>
      </c>
      <c r="G106" s="8">
        <v>-1</v>
      </c>
      <c r="H106" s="8" t="s">
        <v>147</v>
      </c>
      <c r="I106" s="8">
        <v>4</v>
      </c>
      <c r="J106" s="8">
        <v>7</v>
      </c>
      <c r="K106" s="8">
        <v>0</v>
      </c>
      <c r="L106" s="9">
        <v>0</v>
      </c>
      <c r="M106">
        <v>0</v>
      </c>
      <c r="N106" s="8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>
      <c r="A107" s="8" t="s">
        <v>11</v>
      </c>
      <c r="B107" s="8" t="s">
        <v>12</v>
      </c>
      <c r="C107" s="8" t="s">
        <v>13</v>
      </c>
      <c r="D107" s="8"/>
      <c r="E107" s="8" t="s">
        <v>162</v>
      </c>
      <c r="F107" s="8" t="s">
        <v>163</v>
      </c>
      <c r="G107" s="8">
        <v>-1</v>
      </c>
      <c r="H107" s="8" t="s">
        <v>147</v>
      </c>
      <c r="I107" s="8">
        <v>4</v>
      </c>
      <c r="J107" s="8">
        <v>8</v>
      </c>
      <c r="K107" s="8">
        <v>-1</v>
      </c>
      <c r="L107" s="9">
        <v>0</v>
      </c>
      <c r="M107">
        <v>0</v>
      </c>
      <c r="N107" s="8">
        <v>0</v>
      </c>
      <c r="O107" s="1">
        <v>0</v>
      </c>
      <c r="P107" s="1">
        <v>0</v>
      </c>
      <c r="Q107" s="1">
        <v>0</v>
      </c>
      <c r="R107" s="1">
        <v>0</v>
      </c>
      <c r="S107" s="1">
        <v>-8016</v>
      </c>
      <c r="T107" s="1">
        <v>-5344</v>
      </c>
      <c r="U107" s="1">
        <v>-8350</v>
      </c>
      <c r="V107" s="1">
        <v>-6346</v>
      </c>
      <c r="W107" s="1">
        <v>-5344</v>
      </c>
      <c r="X107" s="1">
        <v>-8350</v>
      </c>
      <c r="Y107" s="1">
        <v>-6123.33</v>
      </c>
      <c r="Z107" s="1">
        <v>-5566.65</v>
      </c>
    </row>
    <row r="108" spans="1:26">
      <c r="A108" s="8" t="s">
        <v>11</v>
      </c>
      <c r="B108" s="8" t="s">
        <v>12</v>
      </c>
      <c r="C108" s="8" t="s">
        <v>13</v>
      </c>
      <c r="D108" s="8"/>
      <c r="E108" s="8" t="s">
        <v>288</v>
      </c>
      <c r="F108" s="8" t="s">
        <v>289</v>
      </c>
      <c r="G108" s="8">
        <v>-1</v>
      </c>
      <c r="H108" s="8" t="s">
        <v>147</v>
      </c>
      <c r="I108" s="8">
        <v>4</v>
      </c>
      <c r="J108" s="8">
        <v>9</v>
      </c>
      <c r="K108" s="8">
        <v>0</v>
      </c>
      <c r="L108" s="9">
        <v>0</v>
      </c>
      <c r="M108">
        <v>0</v>
      </c>
      <c r="N108" s="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>
      <c r="A109" s="8" t="s">
        <v>11</v>
      </c>
      <c r="B109" s="8" t="s">
        <v>12</v>
      </c>
      <c r="C109" s="8" t="s">
        <v>13</v>
      </c>
      <c r="D109" s="8"/>
      <c r="E109" s="8" t="s">
        <v>290</v>
      </c>
      <c r="F109" s="8" t="s">
        <v>291</v>
      </c>
      <c r="G109" s="8">
        <v>-1</v>
      </c>
      <c r="H109" s="8" t="s">
        <v>147</v>
      </c>
      <c r="I109" s="8">
        <v>4</v>
      </c>
      <c r="J109" s="8">
        <v>10</v>
      </c>
      <c r="K109" s="8">
        <v>0</v>
      </c>
      <c r="L109" s="9">
        <v>0</v>
      </c>
      <c r="M109">
        <v>0</v>
      </c>
      <c r="N109" s="8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>
      <c r="A110" s="8" t="s">
        <v>11</v>
      </c>
      <c r="B110" s="8" t="s">
        <v>12</v>
      </c>
      <c r="C110" s="8" t="s">
        <v>13</v>
      </c>
      <c r="D110" s="8"/>
      <c r="E110" s="8" t="s">
        <v>166</v>
      </c>
      <c r="F110" s="8" t="s">
        <v>167</v>
      </c>
      <c r="G110" s="8">
        <v>-1</v>
      </c>
      <c r="H110" s="8" t="s">
        <v>147</v>
      </c>
      <c r="I110" s="8">
        <v>4</v>
      </c>
      <c r="J110" s="8">
        <v>11</v>
      </c>
      <c r="K110" s="8">
        <v>-1</v>
      </c>
      <c r="L110" s="9">
        <v>0</v>
      </c>
      <c r="M110">
        <v>0</v>
      </c>
      <c r="N110" s="8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-700</v>
      </c>
      <c r="W110" s="1">
        <v>-2800</v>
      </c>
      <c r="X110" s="1">
        <v>-1093.75</v>
      </c>
      <c r="Y110" s="1">
        <v>-3427.08</v>
      </c>
      <c r="Z110" s="1">
        <v>-729.15000000000009</v>
      </c>
    </row>
    <row r="111" spans="1:26">
      <c r="A111" s="8" t="s">
        <v>11</v>
      </c>
      <c r="B111" s="8" t="s">
        <v>12</v>
      </c>
      <c r="C111" s="8" t="s">
        <v>13</v>
      </c>
      <c r="D111" s="8"/>
      <c r="E111" s="8" t="s">
        <v>292</v>
      </c>
      <c r="F111" s="8" t="s">
        <v>293</v>
      </c>
      <c r="G111" s="8">
        <v>-1</v>
      </c>
      <c r="H111" s="8" t="s">
        <v>147</v>
      </c>
      <c r="I111" s="8">
        <v>4</v>
      </c>
      <c r="J111" s="8">
        <v>12</v>
      </c>
      <c r="K111" s="8">
        <v>0</v>
      </c>
      <c r="L111" s="9">
        <v>0</v>
      </c>
      <c r="M111">
        <v>0</v>
      </c>
      <c r="N111" s="8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>
      <c r="A112" s="8" t="s">
        <v>11</v>
      </c>
      <c r="B112" s="8" t="s">
        <v>12</v>
      </c>
      <c r="C112" s="8" t="s">
        <v>13</v>
      </c>
      <c r="D112" s="8"/>
      <c r="E112" s="8" t="s">
        <v>294</v>
      </c>
      <c r="F112" s="8" t="s">
        <v>295</v>
      </c>
      <c r="G112" s="8">
        <v>-1</v>
      </c>
      <c r="H112" s="8" t="s">
        <v>147</v>
      </c>
      <c r="I112" s="8">
        <v>4</v>
      </c>
      <c r="J112" s="8">
        <v>13</v>
      </c>
      <c r="K112" s="8">
        <v>-1</v>
      </c>
      <c r="L112" s="9">
        <v>0</v>
      </c>
      <c r="M112">
        <v>0</v>
      </c>
      <c r="N112" s="8">
        <v>0</v>
      </c>
      <c r="O112" s="1">
        <v>-49656.75</v>
      </c>
      <c r="P112" s="1">
        <v>-54650.95</v>
      </c>
      <c r="Q112" s="1">
        <v>-19976.8</v>
      </c>
      <c r="R112" s="1">
        <v>-91482</v>
      </c>
      <c r="S112" s="1">
        <v>-89224.2</v>
      </c>
      <c r="T112" s="1">
        <v>-14112.8</v>
      </c>
      <c r="U112" s="1">
        <v>-140059.75</v>
      </c>
      <c r="V112" s="1">
        <v>-92699.45</v>
      </c>
      <c r="W112" s="1">
        <v>-28080.799999999999</v>
      </c>
      <c r="X112" s="1">
        <v>-127670.5</v>
      </c>
      <c r="Y112" s="1">
        <v>-84693.67</v>
      </c>
      <c r="Z112" s="1">
        <v>-32260.85</v>
      </c>
    </row>
    <row r="113" spans="1:26">
      <c r="A113" s="8" t="s">
        <v>11</v>
      </c>
      <c r="B113" s="8" t="s">
        <v>12</v>
      </c>
      <c r="C113" s="8" t="s">
        <v>13</v>
      </c>
      <c r="D113" s="8"/>
      <c r="E113" s="8" t="s">
        <v>296</v>
      </c>
      <c r="F113" s="8" t="s">
        <v>297</v>
      </c>
      <c r="G113" s="8">
        <v>-1</v>
      </c>
      <c r="H113" s="8" t="s">
        <v>147</v>
      </c>
      <c r="I113" s="8">
        <v>4</v>
      </c>
      <c r="J113" s="8">
        <v>14</v>
      </c>
      <c r="K113" s="8">
        <v>-1</v>
      </c>
      <c r="L113" s="9">
        <v>0</v>
      </c>
      <c r="M113">
        <v>0</v>
      </c>
      <c r="N113" s="8">
        <v>0</v>
      </c>
      <c r="O113" s="1">
        <v>-1370773.5</v>
      </c>
      <c r="P113" s="1">
        <v>-2689369.9</v>
      </c>
      <c r="Q113" s="1">
        <v>-5274385.5999999996</v>
      </c>
      <c r="R113" s="1">
        <v>-6917231</v>
      </c>
      <c r="S113" s="1">
        <v>-6102578.7999999998</v>
      </c>
      <c r="T113" s="1">
        <v>-3777535.2</v>
      </c>
      <c r="U113" s="1">
        <v>-6660866.75</v>
      </c>
      <c r="V113" s="1">
        <v>-4515650.6500000004</v>
      </c>
      <c r="W113" s="1">
        <v>-2011357.6</v>
      </c>
      <c r="X113" s="1">
        <v>-3371265.75</v>
      </c>
      <c r="Y113" s="1">
        <v>-2297354.08</v>
      </c>
      <c r="Z113" s="1">
        <v>-2355179.15</v>
      </c>
    </row>
    <row r="114" spans="1:26">
      <c r="A114" s="8" t="s">
        <v>11</v>
      </c>
      <c r="B114" s="8" t="s">
        <v>12</v>
      </c>
      <c r="C114" s="8" t="s">
        <v>13</v>
      </c>
      <c r="D114" s="8"/>
      <c r="E114" s="8" t="s">
        <v>174</v>
      </c>
      <c r="F114" s="8" t="s">
        <v>175</v>
      </c>
      <c r="G114" s="8">
        <v>-1</v>
      </c>
      <c r="H114" s="8" t="s">
        <v>147</v>
      </c>
      <c r="I114" s="8">
        <v>4</v>
      </c>
      <c r="J114" s="8">
        <v>15</v>
      </c>
      <c r="K114" s="8">
        <v>0</v>
      </c>
      <c r="L114" s="9">
        <v>0</v>
      </c>
      <c r="M114">
        <v>0</v>
      </c>
      <c r="N114" s="8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>
      <c r="A115" s="8" t="s">
        <v>11</v>
      </c>
      <c r="B115" s="8" t="s">
        <v>12</v>
      </c>
      <c r="C115" s="8" t="s">
        <v>13</v>
      </c>
      <c r="D115" s="8"/>
      <c r="E115" s="8" t="s">
        <v>298</v>
      </c>
      <c r="F115" s="8" t="s">
        <v>299</v>
      </c>
      <c r="G115" s="8">
        <v>-1</v>
      </c>
      <c r="H115" s="8" t="s">
        <v>147</v>
      </c>
      <c r="I115" s="8">
        <v>4</v>
      </c>
      <c r="J115" s="8">
        <v>16</v>
      </c>
      <c r="K115" s="8">
        <v>0</v>
      </c>
      <c r="L115" s="9">
        <v>0</v>
      </c>
      <c r="M115">
        <v>0</v>
      </c>
      <c r="N115" s="8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 s="8" t="s">
        <v>11</v>
      </c>
      <c r="B116" s="8" t="s">
        <v>12</v>
      </c>
      <c r="C116" s="8" t="s">
        <v>13</v>
      </c>
      <c r="D116" s="8"/>
      <c r="E116" s="8" t="s">
        <v>300</v>
      </c>
      <c r="F116" s="8" t="s">
        <v>301</v>
      </c>
      <c r="G116" s="8">
        <v>-1</v>
      </c>
      <c r="H116" s="8" t="s">
        <v>147</v>
      </c>
      <c r="I116" s="8">
        <v>4</v>
      </c>
      <c r="J116" s="8">
        <v>17</v>
      </c>
      <c r="K116" s="8">
        <v>0</v>
      </c>
      <c r="L116" s="9">
        <v>0</v>
      </c>
      <c r="M116">
        <v>0</v>
      </c>
      <c r="N116" s="8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>
      <c r="A117" s="8" t="s">
        <v>11</v>
      </c>
      <c r="B117" s="8" t="s">
        <v>12</v>
      </c>
      <c r="C117" s="8" t="s">
        <v>13</v>
      </c>
      <c r="D117" s="8"/>
      <c r="E117" s="8" t="s">
        <v>302</v>
      </c>
      <c r="F117" s="8" t="s">
        <v>303</v>
      </c>
      <c r="G117" s="8">
        <v>-1</v>
      </c>
      <c r="H117" s="8" t="s">
        <v>147</v>
      </c>
      <c r="I117" s="8">
        <v>4</v>
      </c>
      <c r="J117" s="8">
        <v>18</v>
      </c>
      <c r="K117" s="8">
        <v>0</v>
      </c>
      <c r="L117" s="9">
        <v>0</v>
      </c>
      <c r="M117">
        <v>0</v>
      </c>
      <c r="N117" s="8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8" t="s">
        <v>11</v>
      </c>
      <c r="B118" s="8" t="s">
        <v>12</v>
      </c>
      <c r="C118" s="8" t="s">
        <v>13</v>
      </c>
      <c r="D118" s="8"/>
      <c r="E118" s="8" t="s">
        <v>304</v>
      </c>
      <c r="F118" s="8" t="s">
        <v>305</v>
      </c>
      <c r="G118" s="8">
        <v>-1</v>
      </c>
      <c r="H118" s="8" t="s">
        <v>147</v>
      </c>
      <c r="I118" s="8">
        <v>4</v>
      </c>
      <c r="J118" s="8">
        <v>19</v>
      </c>
      <c r="K118" s="8">
        <v>-1</v>
      </c>
      <c r="L118" s="9">
        <v>0</v>
      </c>
      <c r="M118">
        <v>0</v>
      </c>
      <c r="N118" s="8">
        <v>0</v>
      </c>
      <c r="O118" s="1">
        <v>-1847311.5</v>
      </c>
      <c r="P118" s="1">
        <v>-2366769.1</v>
      </c>
      <c r="Q118" s="1">
        <v>-2077830.4</v>
      </c>
      <c r="R118" s="1">
        <v>-2569776</v>
      </c>
      <c r="S118" s="1">
        <v>-3644370.6</v>
      </c>
      <c r="T118" s="1">
        <v>-2450622.4</v>
      </c>
      <c r="U118" s="1">
        <v>-3310737</v>
      </c>
      <c r="V118" s="1">
        <v>-2133226.4</v>
      </c>
      <c r="W118" s="1">
        <v>-580385.6</v>
      </c>
      <c r="X118" s="1">
        <v>-795304</v>
      </c>
      <c r="Y118" s="1">
        <v>-652032.66999999993</v>
      </c>
      <c r="Z118" s="1">
        <v>-647148.35</v>
      </c>
    </row>
    <row r="119" spans="1:26">
      <c r="A119" s="8" t="s">
        <v>11</v>
      </c>
      <c r="B119" s="8" t="s">
        <v>12</v>
      </c>
      <c r="C119" s="8" t="s">
        <v>13</v>
      </c>
      <c r="D119" s="8"/>
      <c r="E119" s="8" t="s">
        <v>306</v>
      </c>
      <c r="F119" s="8" t="s">
        <v>307</v>
      </c>
      <c r="G119" s="8">
        <v>-1</v>
      </c>
      <c r="H119" s="8" t="s">
        <v>147</v>
      </c>
      <c r="I119" s="8">
        <v>4</v>
      </c>
      <c r="J119" s="8">
        <v>20</v>
      </c>
      <c r="K119" s="8">
        <v>0</v>
      </c>
      <c r="L119" s="9">
        <v>0</v>
      </c>
      <c r="M119">
        <v>0</v>
      </c>
      <c r="N119" s="8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>
      <c r="A120" s="8" t="s">
        <v>11</v>
      </c>
      <c r="B120" s="8" t="s">
        <v>12</v>
      </c>
      <c r="C120" s="8" t="s">
        <v>13</v>
      </c>
      <c r="D120" s="8"/>
      <c r="E120" s="8" t="s">
        <v>164</v>
      </c>
      <c r="F120" s="8" t="s">
        <v>165</v>
      </c>
      <c r="G120" s="8">
        <v>-1</v>
      </c>
      <c r="H120" s="8" t="s">
        <v>147</v>
      </c>
      <c r="I120" s="8">
        <v>4</v>
      </c>
      <c r="J120" s="8">
        <v>21</v>
      </c>
      <c r="K120" s="8">
        <v>-1</v>
      </c>
      <c r="L120" s="9">
        <v>0</v>
      </c>
      <c r="M120">
        <v>0</v>
      </c>
      <c r="N120" s="8">
        <v>0</v>
      </c>
      <c r="O120" s="1">
        <v>0</v>
      </c>
      <c r="P120" s="1">
        <v>0</v>
      </c>
      <c r="Q120" s="1">
        <v>0</v>
      </c>
      <c r="R120" s="1">
        <v>0</v>
      </c>
      <c r="S120" s="1">
        <v>-3176.4</v>
      </c>
      <c r="T120" s="1">
        <v>-2117.6</v>
      </c>
      <c r="U120" s="1">
        <v>-91008.75</v>
      </c>
      <c r="V120" s="1">
        <v>-266223.65000000002</v>
      </c>
      <c r="W120" s="1">
        <v>-4553.6000000000004</v>
      </c>
      <c r="X120" s="1">
        <v>-442760.25</v>
      </c>
      <c r="Y120" s="1">
        <v>-20024.419999999998</v>
      </c>
      <c r="Z120" s="1">
        <v>-75923.350000000006</v>
      </c>
    </row>
    <row r="121" spans="1:26">
      <c r="A121" s="8" t="s">
        <v>11</v>
      </c>
      <c r="B121" s="8" t="s">
        <v>12</v>
      </c>
      <c r="C121" s="8" t="s">
        <v>13</v>
      </c>
      <c r="D121" s="8"/>
      <c r="E121" s="8" t="s">
        <v>308</v>
      </c>
      <c r="F121" s="8" t="s">
        <v>309</v>
      </c>
      <c r="G121" s="8">
        <v>-1</v>
      </c>
      <c r="H121" s="8" t="s">
        <v>147</v>
      </c>
      <c r="I121" s="8">
        <v>4</v>
      </c>
      <c r="J121" s="8">
        <v>22</v>
      </c>
      <c r="K121" s="8">
        <v>0</v>
      </c>
      <c r="L121" s="9">
        <v>0</v>
      </c>
      <c r="M121">
        <v>0</v>
      </c>
      <c r="N121" s="8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>
      <c r="A122" s="8" t="s">
        <v>11</v>
      </c>
      <c r="B122" s="8" t="s">
        <v>12</v>
      </c>
      <c r="C122" s="8" t="s">
        <v>13</v>
      </c>
      <c r="D122" s="8"/>
      <c r="E122" s="8" t="s">
        <v>310</v>
      </c>
      <c r="F122" s="8" t="s">
        <v>311</v>
      </c>
      <c r="G122" s="8">
        <v>-1</v>
      </c>
      <c r="H122" s="8" t="s">
        <v>147</v>
      </c>
      <c r="I122" s="8">
        <v>4</v>
      </c>
      <c r="J122" s="8">
        <v>23</v>
      </c>
      <c r="K122" s="8">
        <v>0</v>
      </c>
      <c r="L122" s="9">
        <v>0</v>
      </c>
      <c r="M122">
        <v>0</v>
      </c>
      <c r="N122" s="8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>
      <c r="A123" s="8" t="s">
        <v>11</v>
      </c>
      <c r="B123" s="8" t="s">
        <v>12</v>
      </c>
      <c r="C123" s="8" t="s">
        <v>13</v>
      </c>
      <c r="D123" s="8"/>
      <c r="E123" s="8" t="s">
        <v>312</v>
      </c>
      <c r="F123" s="8" t="s">
        <v>313</v>
      </c>
      <c r="G123" s="8">
        <v>-1</v>
      </c>
      <c r="H123" s="8" t="s">
        <v>147</v>
      </c>
      <c r="I123" s="8">
        <v>4</v>
      </c>
      <c r="J123" s="8">
        <v>24</v>
      </c>
      <c r="K123" s="8">
        <v>0</v>
      </c>
      <c r="L123" s="9">
        <v>0</v>
      </c>
      <c r="M123">
        <v>0</v>
      </c>
      <c r="N123" s="8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>
      <c r="A124" s="8" t="s">
        <v>11</v>
      </c>
      <c r="B124" s="8" t="s">
        <v>12</v>
      </c>
      <c r="C124" s="8" t="s">
        <v>13</v>
      </c>
      <c r="D124" s="8"/>
      <c r="E124" s="8" t="s">
        <v>314</v>
      </c>
      <c r="F124" s="8" t="s">
        <v>315</v>
      </c>
      <c r="G124" s="8">
        <v>-1</v>
      </c>
      <c r="H124" s="8" t="s">
        <v>147</v>
      </c>
      <c r="I124" s="8">
        <v>4</v>
      </c>
      <c r="J124" s="8">
        <v>25</v>
      </c>
      <c r="K124" s="8">
        <v>0</v>
      </c>
      <c r="L124" s="9">
        <v>0</v>
      </c>
      <c r="M124">
        <v>0</v>
      </c>
      <c r="N124" s="9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</row>
    <row r="125" spans="1:26">
      <c r="A125" s="8" t="s">
        <v>11</v>
      </c>
      <c r="B125" s="8" t="s">
        <v>12</v>
      </c>
      <c r="C125" s="8" t="s">
        <v>13</v>
      </c>
      <c r="D125" s="8"/>
      <c r="E125" s="8" t="s">
        <v>316</v>
      </c>
      <c r="F125" s="8" t="s">
        <v>317</v>
      </c>
      <c r="G125" s="8">
        <v>-1</v>
      </c>
      <c r="H125" s="8" t="s">
        <v>147</v>
      </c>
      <c r="I125" s="8">
        <v>4</v>
      </c>
      <c r="J125" s="8">
        <v>26</v>
      </c>
      <c r="K125" s="8">
        <v>0</v>
      </c>
      <c r="L125" s="9">
        <v>0</v>
      </c>
      <c r="M125">
        <v>0</v>
      </c>
      <c r="N125" s="8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>
      <c r="A126" s="8" t="s">
        <v>11</v>
      </c>
      <c r="B126" s="8" t="s">
        <v>12</v>
      </c>
      <c r="C126" s="8" t="s">
        <v>13</v>
      </c>
      <c r="D126" s="8"/>
      <c r="E126" s="8" t="s">
        <v>172</v>
      </c>
      <c r="F126" s="8" t="s">
        <v>173</v>
      </c>
      <c r="G126" s="8">
        <v>-1</v>
      </c>
      <c r="H126" s="8" t="s">
        <v>147</v>
      </c>
      <c r="I126" s="8">
        <v>4</v>
      </c>
      <c r="J126" s="8">
        <v>27</v>
      </c>
      <c r="K126" s="8">
        <v>0</v>
      </c>
      <c r="L126" s="9">
        <v>0</v>
      </c>
      <c r="M126">
        <v>0</v>
      </c>
      <c r="N126" s="9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>
      <c r="A127" t="s">
        <v>11</v>
      </c>
      <c r="B127" t="s">
        <v>12</v>
      </c>
      <c r="C127" t="s">
        <v>13</v>
      </c>
      <c r="E127" t="s">
        <v>170</v>
      </c>
      <c r="F127" t="s">
        <v>171</v>
      </c>
      <c r="G127">
        <v>-1</v>
      </c>
      <c r="H127" t="s">
        <v>147</v>
      </c>
      <c r="I127">
        <v>4</v>
      </c>
      <c r="J127">
        <v>28</v>
      </c>
      <c r="K127">
        <v>0</v>
      </c>
      <c r="L127" s="9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>
      <c r="A128" t="s">
        <v>11</v>
      </c>
      <c r="B128" t="s">
        <v>12</v>
      </c>
      <c r="C128" t="s">
        <v>13</v>
      </c>
      <c r="E128" t="s">
        <v>318</v>
      </c>
      <c r="F128" t="s">
        <v>319</v>
      </c>
      <c r="G128">
        <v>-1</v>
      </c>
      <c r="H128" t="s">
        <v>147</v>
      </c>
      <c r="I128">
        <v>4</v>
      </c>
      <c r="J128">
        <v>29</v>
      </c>
      <c r="K128">
        <v>-1</v>
      </c>
      <c r="L128" s="9">
        <v>0</v>
      </c>
      <c r="M128">
        <v>0</v>
      </c>
      <c r="N128">
        <v>0</v>
      </c>
      <c r="O128" s="1">
        <v>-4443</v>
      </c>
      <c r="P128" s="1">
        <v>-18973.400000000001</v>
      </c>
      <c r="Q128" s="1">
        <v>-58121.599999999999</v>
      </c>
      <c r="R128" s="1">
        <v>-75415</v>
      </c>
      <c r="S128" s="1">
        <v>-72132.2</v>
      </c>
      <c r="T128" s="1">
        <v>-45332.800000000003</v>
      </c>
      <c r="U128" s="1">
        <v>-167505.25</v>
      </c>
      <c r="V128" s="1">
        <v>-125129.55</v>
      </c>
      <c r="W128" s="1">
        <v>-87643.199999999997</v>
      </c>
      <c r="X128" s="1">
        <v>-125299.75</v>
      </c>
      <c r="Y128" s="1">
        <v>-100195.25</v>
      </c>
      <c r="Z128" s="1">
        <v>-84250</v>
      </c>
    </row>
    <row r="129" spans="1:26">
      <c r="A129" t="s">
        <v>11</v>
      </c>
      <c r="B129" t="s">
        <v>12</v>
      </c>
      <c r="C129" t="s">
        <v>13</v>
      </c>
      <c r="E129" t="s">
        <v>176</v>
      </c>
      <c r="F129" t="s">
        <v>177</v>
      </c>
      <c r="G129">
        <v>-1</v>
      </c>
      <c r="H129" t="s">
        <v>147</v>
      </c>
      <c r="I129">
        <v>4</v>
      </c>
      <c r="J129">
        <v>30</v>
      </c>
      <c r="K129">
        <v>-1</v>
      </c>
      <c r="L129" s="9">
        <v>0</v>
      </c>
      <c r="M129">
        <v>0</v>
      </c>
      <c r="N129">
        <v>0</v>
      </c>
      <c r="O129" s="1">
        <v>-7170</v>
      </c>
      <c r="P129" s="1">
        <v>-43309</v>
      </c>
      <c r="Q129" s="1">
        <v>-144556</v>
      </c>
      <c r="R129" s="1">
        <v>-192633</v>
      </c>
      <c r="S129" s="1">
        <v>-165754.4</v>
      </c>
      <c r="T129" s="1">
        <v>-104497.60000000001</v>
      </c>
      <c r="U129" s="1">
        <v>-395389</v>
      </c>
      <c r="V129" s="1">
        <v>-290624.8</v>
      </c>
      <c r="W129" s="1">
        <v>-193535.2</v>
      </c>
      <c r="X129" s="1">
        <v>-293441.25</v>
      </c>
      <c r="Y129" s="1">
        <v>-224442.91999999998</v>
      </c>
      <c r="Z129" s="1">
        <v>-205710.84999999998</v>
      </c>
    </row>
    <row r="130" spans="1:26">
      <c r="A130" t="s">
        <v>11</v>
      </c>
      <c r="B130" t="s">
        <v>12</v>
      </c>
      <c r="C130" t="s">
        <v>13</v>
      </c>
      <c r="E130" t="s">
        <v>320</v>
      </c>
      <c r="F130" t="s">
        <v>321</v>
      </c>
      <c r="G130">
        <v>-1</v>
      </c>
      <c r="H130" t="s">
        <v>147</v>
      </c>
      <c r="I130">
        <v>4</v>
      </c>
      <c r="J130">
        <v>31</v>
      </c>
      <c r="K130">
        <v>0</v>
      </c>
      <c r="L130" s="9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>
      <c r="A131" t="s">
        <v>11</v>
      </c>
      <c r="B131" t="s">
        <v>12</v>
      </c>
      <c r="C131" t="s">
        <v>13</v>
      </c>
      <c r="E131" t="s">
        <v>322</v>
      </c>
      <c r="F131" t="s">
        <v>323</v>
      </c>
      <c r="G131">
        <v>-1</v>
      </c>
      <c r="H131" t="s">
        <v>147</v>
      </c>
      <c r="I131">
        <v>4</v>
      </c>
      <c r="J131">
        <v>32</v>
      </c>
      <c r="K131">
        <v>0</v>
      </c>
      <c r="L131" s="9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>
      <c r="A132" t="s">
        <v>11</v>
      </c>
      <c r="B132" t="s">
        <v>12</v>
      </c>
      <c r="C132" t="s">
        <v>13</v>
      </c>
      <c r="E132" t="s">
        <v>324</v>
      </c>
      <c r="F132" t="s">
        <v>325</v>
      </c>
      <c r="G132">
        <v>-1</v>
      </c>
      <c r="H132" t="s">
        <v>147</v>
      </c>
      <c r="I132">
        <v>4</v>
      </c>
      <c r="J132">
        <v>33</v>
      </c>
      <c r="K132">
        <v>0</v>
      </c>
      <c r="L132" s="9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>
      <c r="A133" t="s">
        <v>11</v>
      </c>
      <c r="B133" t="s">
        <v>12</v>
      </c>
      <c r="C133" t="s">
        <v>13</v>
      </c>
      <c r="E133" t="s">
        <v>326</v>
      </c>
      <c r="F133" t="s">
        <v>327</v>
      </c>
      <c r="G133">
        <v>-1</v>
      </c>
      <c r="H133" t="s">
        <v>147</v>
      </c>
      <c r="I133">
        <v>4</v>
      </c>
      <c r="J133">
        <v>34</v>
      </c>
      <c r="K133">
        <v>0</v>
      </c>
      <c r="L133" s="9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>
      <c r="A134" t="s">
        <v>11</v>
      </c>
      <c r="B134" t="s">
        <v>12</v>
      </c>
      <c r="C134" t="s">
        <v>13</v>
      </c>
      <c r="E134" t="s">
        <v>168</v>
      </c>
      <c r="F134" t="s">
        <v>169</v>
      </c>
      <c r="G134">
        <v>-1</v>
      </c>
      <c r="H134" t="s">
        <v>147</v>
      </c>
      <c r="I134">
        <v>4</v>
      </c>
      <c r="J134">
        <v>35</v>
      </c>
      <c r="K134">
        <v>-1</v>
      </c>
      <c r="L134" s="9">
        <v>0</v>
      </c>
      <c r="M134">
        <v>0</v>
      </c>
      <c r="N134">
        <v>0</v>
      </c>
      <c r="O134" s="1">
        <v>0</v>
      </c>
      <c r="P134" s="1">
        <v>0</v>
      </c>
      <c r="Q134" s="1">
        <v>0</v>
      </c>
      <c r="R134" s="1">
        <v>0</v>
      </c>
      <c r="S134" s="1">
        <v>-614.4</v>
      </c>
      <c r="T134" s="1">
        <v>-409.6</v>
      </c>
      <c r="U134" s="1">
        <v>-640</v>
      </c>
      <c r="V134" s="1">
        <v>-572.20000000000005</v>
      </c>
      <c r="W134" s="1">
        <v>-752.8</v>
      </c>
      <c r="X134" s="1">
        <v>-774.25</v>
      </c>
      <c r="Y134" s="1">
        <v>-889.92</v>
      </c>
      <c r="Z134" s="1">
        <v>-515.85</v>
      </c>
    </row>
    <row r="135" spans="1:26">
      <c r="A135" t="s">
        <v>11</v>
      </c>
      <c r="B135" t="s">
        <v>12</v>
      </c>
      <c r="C135" t="s">
        <v>13</v>
      </c>
      <c r="E135" t="s">
        <v>328</v>
      </c>
      <c r="F135" t="s">
        <v>329</v>
      </c>
      <c r="G135">
        <v>-1</v>
      </c>
      <c r="H135" t="s">
        <v>147</v>
      </c>
      <c r="I135">
        <v>4</v>
      </c>
      <c r="J135">
        <v>36</v>
      </c>
      <c r="K135">
        <v>0</v>
      </c>
      <c r="L135" s="1">
        <v>0</v>
      </c>
      <c r="M135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</row>
    <row r="136" spans="1:26">
      <c r="A136" t="s">
        <v>11</v>
      </c>
      <c r="B136" t="s">
        <v>12</v>
      </c>
      <c r="C136" t="s">
        <v>13</v>
      </c>
      <c r="E136" t="s">
        <v>330</v>
      </c>
      <c r="F136" t="s">
        <v>331</v>
      </c>
      <c r="G136">
        <v>-1</v>
      </c>
      <c r="H136" t="s">
        <v>147</v>
      </c>
      <c r="I136">
        <v>4</v>
      </c>
      <c r="J136">
        <v>37</v>
      </c>
      <c r="K136">
        <v>-1</v>
      </c>
      <c r="L136">
        <v>0</v>
      </c>
      <c r="M136">
        <v>0</v>
      </c>
      <c r="N136">
        <v>0</v>
      </c>
      <c r="O136" s="1">
        <v>-43749.75</v>
      </c>
      <c r="P136" s="1">
        <v>-55416.35</v>
      </c>
      <c r="Q136" s="1">
        <v>-46666.400000000001</v>
      </c>
      <c r="R136" s="1">
        <v>-58333</v>
      </c>
      <c r="S136" s="1">
        <v>-69999.600000000006</v>
      </c>
      <c r="T136" s="1">
        <v>-46666.400000000001</v>
      </c>
      <c r="U136" s="1">
        <v>-72916.25</v>
      </c>
      <c r="V136" s="1">
        <v>-55416.35</v>
      </c>
      <c r="W136" s="1">
        <v>-46666.400000000001</v>
      </c>
      <c r="X136" s="1">
        <v>-72916.25</v>
      </c>
      <c r="Y136" s="1">
        <v>-55521.919999999998</v>
      </c>
      <c r="Z136" s="1">
        <v>-58860.85</v>
      </c>
    </row>
    <row r="137" spans="1:26">
      <c r="A137" t="s">
        <v>11</v>
      </c>
      <c r="B137" t="s">
        <v>12</v>
      </c>
      <c r="C137" t="s">
        <v>13</v>
      </c>
      <c r="E137" t="s">
        <v>332</v>
      </c>
      <c r="F137" t="s">
        <v>333</v>
      </c>
      <c r="G137">
        <v>-1</v>
      </c>
      <c r="H137" t="s">
        <v>147</v>
      </c>
      <c r="I137">
        <v>4</v>
      </c>
      <c r="J137">
        <v>38</v>
      </c>
      <c r="K137">
        <v>0</v>
      </c>
      <c r="L137">
        <v>0</v>
      </c>
      <c r="M137">
        <v>0</v>
      </c>
      <c r="N137">
        <v>0</v>
      </c>
      <c r="O137" s="1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>
      <c r="A138" t="s">
        <v>11</v>
      </c>
      <c r="B138" t="s">
        <v>12</v>
      </c>
      <c r="C138" t="s">
        <v>13</v>
      </c>
      <c r="E138" t="s">
        <v>334</v>
      </c>
      <c r="F138" t="s">
        <v>335</v>
      </c>
      <c r="G138">
        <v>-1</v>
      </c>
      <c r="H138" t="s">
        <v>147</v>
      </c>
      <c r="I138">
        <v>4</v>
      </c>
      <c r="J138">
        <v>39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>
      <c r="A139" t="s">
        <v>11</v>
      </c>
      <c r="B139" t="s">
        <v>12</v>
      </c>
      <c r="C139" t="s">
        <v>13</v>
      </c>
      <c r="E139" t="s">
        <v>336</v>
      </c>
      <c r="F139" t="s">
        <v>337</v>
      </c>
      <c r="G139">
        <v>-1</v>
      </c>
      <c r="H139" t="s">
        <v>147</v>
      </c>
      <c r="I139">
        <v>4</v>
      </c>
      <c r="J139">
        <v>40</v>
      </c>
      <c r="K139">
        <v>-1</v>
      </c>
      <c r="L139">
        <v>0</v>
      </c>
      <c r="M139">
        <v>0</v>
      </c>
      <c r="N139">
        <v>0</v>
      </c>
      <c r="O139" s="1">
        <v>-171312.75</v>
      </c>
      <c r="P139" s="1">
        <v>-262496.15000000002</v>
      </c>
      <c r="Q139" s="1">
        <v>-304733.59999999998</v>
      </c>
      <c r="R139" s="1">
        <v>-248417</v>
      </c>
      <c r="S139" s="1">
        <v>-316168</v>
      </c>
      <c r="T139" s="1">
        <v>-339112</v>
      </c>
      <c r="U139" s="1">
        <v>-296737.5</v>
      </c>
      <c r="V139" s="1">
        <v>-276285.5</v>
      </c>
      <c r="W139" s="1">
        <v>-320972</v>
      </c>
      <c r="X139" s="1">
        <v>-321506.75</v>
      </c>
      <c r="Y139" s="1">
        <v>-246366.91999999998</v>
      </c>
      <c r="Z139" s="1">
        <v>-329783.34999999998</v>
      </c>
    </row>
    <row r="140" spans="1:26">
      <c r="A140" t="s">
        <v>11</v>
      </c>
      <c r="B140" t="s">
        <v>12</v>
      </c>
      <c r="C140" t="s">
        <v>13</v>
      </c>
      <c r="E140" t="s">
        <v>67</v>
      </c>
      <c r="F140" t="s">
        <v>178</v>
      </c>
      <c r="G140">
        <v>-1</v>
      </c>
      <c r="H140" t="s">
        <v>147</v>
      </c>
      <c r="I140">
        <v>4</v>
      </c>
      <c r="J140">
        <v>41</v>
      </c>
      <c r="K140">
        <v>-1</v>
      </c>
      <c r="L140">
        <v>0</v>
      </c>
      <c r="M140">
        <v>0</v>
      </c>
      <c r="N140">
        <v>0</v>
      </c>
      <c r="O140" s="1">
        <v>-4649223</v>
      </c>
      <c r="P140" s="1">
        <v>-4679223</v>
      </c>
      <c r="Q140" s="1">
        <v>-9907838</v>
      </c>
      <c r="R140" s="1">
        <v>-10153287</v>
      </c>
      <c r="S140" s="1">
        <v>-8775597</v>
      </c>
      <c r="T140" s="1">
        <v>-8482188</v>
      </c>
      <c r="U140" s="1">
        <v>-8830093</v>
      </c>
      <c r="V140" s="1">
        <v>-9256469</v>
      </c>
      <c r="W140" s="1">
        <v>-4102614</v>
      </c>
      <c r="X140" s="1">
        <v>-4583087</v>
      </c>
      <c r="Y140" s="1">
        <v>-3909182</v>
      </c>
      <c r="Z140" s="1">
        <v>-4555114</v>
      </c>
    </row>
    <row r="141" spans="1:26">
      <c r="A141" t="s">
        <v>11</v>
      </c>
      <c r="B141" t="s">
        <v>12</v>
      </c>
      <c r="C141" t="s">
        <v>13</v>
      </c>
      <c r="E141" t="s">
        <v>179</v>
      </c>
      <c r="F141" t="s">
        <v>180</v>
      </c>
      <c r="G141">
        <v>0</v>
      </c>
      <c r="H141" t="s">
        <v>181</v>
      </c>
      <c r="I141">
        <v>5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>
      <c r="A142" t="s">
        <v>11</v>
      </c>
      <c r="B142" t="s">
        <v>12</v>
      </c>
      <c r="C142" t="s">
        <v>13</v>
      </c>
      <c r="E142" t="s">
        <v>182</v>
      </c>
      <c r="F142" t="s">
        <v>183</v>
      </c>
      <c r="G142">
        <v>0</v>
      </c>
      <c r="H142" t="s">
        <v>181</v>
      </c>
      <c r="I142">
        <v>5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>
      <c r="A143" t="s">
        <v>11</v>
      </c>
      <c r="B143" t="s">
        <v>12</v>
      </c>
      <c r="C143" t="s">
        <v>13</v>
      </c>
      <c r="E143" t="s">
        <v>184</v>
      </c>
      <c r="F143" t="s">
        <v>185</v>
      </c>
      <c r="G143">
        <v>0</v>
      </c>
      <c r="H143" t="s">
        <v>181</v>
      </c>
      <c r="I143">
        <v>5</v>
      </c>
      <c r="J143">
        <v>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>
      <c r="A144" t="s">
        <v>11</v>
      </c>
      <c r="B144" t="s">
        <v>12</v>
      </c>
      <c r="C144" t="s">
        <v>13</v>
      </c>
      <c r="E144" t="s">
        <v>186</v>
      </c>
      <c r="F144" t="s">
        <v>187</v>
      </c>
      <c r="G144">
        <v>0</v>
      </c>
      <c r="H144" t="s">
        <v>181</v>
      </c>
      <c r="I144">
        <v>5</v>
      </c>
      <c r="J144">
        <v>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>
      <c r="A145" t="s">
        <v>11</v>
      </c>
      <c r="B145" t="s">
        <v>12</v>
      </c>
      <c r="C145" t="s">
        <v>13</v>
      </c>
      <c r="E145" t="s">
        <v>188</v>
      </c>
      <c r="F145" t="s">
        <v>189</v>
      </c>
      <c r="G145">
        <v>0</v>
      </c>
      <c r="H145" t="s">
        <v>181</v>
      </c>
      <c r="I145">
        <v>5</v>
      </c>
      <c r="J145">
        <v>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>
      <c r="A146" t="s">
        <v>11</v>
      </c>
      <c r="B146" t="s">
        <v>12</v>
      </c>
      <c r="C146" t="s">
        <v>13</v>
      </c>
      <c r="E146" t="s">
        <v>190</v>
      </c>
      <c r="F146" t="s">
        <v>191</v>
      </c>
      <c r="G146">
        <v>0</v>
      </c>
      <c r="H146" t="s">
        <v>181</v>
      </c>
      <c r="I146">
        <v>5</v>
      </c>
      <c r="J146">
        <v>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>
      <c r="A147" t="s">
        <v>11</v>
      </c>
      <c r="B147" t="s">
        <v>12</v>
      </c>
      <c r="C147" t="s">
        <v>13</v>
      </c>
      <c r="E147" t="s">
        <v>192</v>
      </c>
      <c r="F147" t="s">
        <v>193</v>
      </c>
      <c r="G147">
        <v>0</v>
      </c>
      <c r="H147" t="s">
        <v>181</v>
      </c>
      <c r="I147">
        <v>5</v>
      </c>
      <c r="J147">
        <v>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>
      <c r="A148" t="s">
        <v>11</v>
      </c>
      <c r="B148" t="s">
        <v>12</v>
      </c>
      <c r="C148" t="s">
        <v>13</v>
      </c>
      <c r="E148" t="s">
        <v>194</v>
      </c>
      <c r="F148" t="s">
        <v>195</v>
      </c>
      <c r="G148">
        <v>0</v>
      </c>
      <c r="H148" t="s">
        <v>181</v>
      </c>
      <c r="I148">
        <v>5</v>
      </c>
      <c r="J148">
        <v>8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>
      <c r="A149" t="s">
        <v>11</v>
      </c>
      <c r="B149" t="s">
        <v>12</v>
      </c>
      <c r="C149" t="s">
        <v>13</v>
      </c>
      <c r="E149" t="s">
        <v>196</v>
      </c>
      <c r="F149" t="s">
        <v>197</v>
      </c>
      <c r="G149">
        <v>0</v>
      </c>
      <c r="H149" t="s">
        <v>181</v>
      </c>
      <c r="I149">
        <v>5</v>
      </c>
      <c r="J149">
        <v>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>
      <c r="A150" t="s">
        <v>11</v>
      </c>
      <c r="B150" t="s">
        <v>12</v>
      </c>
      <c r="C150" t="s">
        <v>13</v>
      </c>
      <c r="E150" t="s">
        <v>198</v>
      </c>
      <c r="F150" t="s">
        <v>199</v>
      </c>
      <c r="G150">
        <v>0</v>
      </c>
      <c r="H150" t="s">
        <v>181</v>
      </c>
      <c r="I150">
        <v>5</v>
      </c>
      <c r="J150">
        <v>10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>
      <c r="A151" t="s">
        <v>11</v>
      </c>
      <c r="B151" t="s">
        <v>12</v>
      </c>
      <c r="C151" t="s">
        <v>13</v>
      </c>
      <c r="E151" t="s">
        <v>200</v>
      </c>
      <c r="F151" t="s">
        <v>361</v>
      </c>
      <c r="G151">
        <v>0</v>
      </c>
      <c r="H151" t="s">
        <v>181</v>
      </c>
      <c r="I151">
        <v>5</v>
      </c>
      <c r="J151">
        <v>11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>
      <c r="A152" t="s">
        <v>11</v>
      </c>
      <c r="B152" t="s">
        <v>12</v>
      </c>
      <c r="C152" t="s">
        <v>13</v>
      </c>
      <c r="E152" t="s">
        <v>201</v>
      </c>
      <c r="F152" t="s">
        <v>202</v>
      </c>
      <c r="G152">
        <v>-1</v>
      </c>
      <c r="H152" t="s">
        <v>181</v>
      </c>
      <c r="I152">
        <v>5</v>
      </c>
      <c r="J152">
        <v>12</v>
      </c>
      <c r="K152">
        <v>-1</v>
      </c>
      <c r="L152">
        <v>0</v>
      </c>
      <c r="M152">
        <v>0</v>
      </c>
      <c r="N152">
        <v>0</v>
      </c>
      <c r="O152" s="1">
        <v>0</v>
      </c>
      <c r="P152" s="1">
        <v>0</v>
      </c>
      <c r="Q152" s="1">
        <v>0</v>
      </c>
      <c r="R152" s="1">
        <v>0</v>
      </c>
      <c r="S152" s="1">
        <v>-14999999</v>
      </c>
      <c r="T152">
        <v>0</v>
      </c>
      <c r="U152">
        <v>0</v>
      </c>
      <c r="V152" s="1">
        <v>0</v>
      </c>
      <c r="W152" s="1">
        <v>-14999999</v>
      </c>
      <c r="X152" s="1">
        <v>0</v>
      </c>
      <c r="Y152">
        <v>0</v>
      </c>
      <c r="Z152">
        <v>0</v>
      </c>
    </row>
    <row r="153" spans="1:26">
      <c r="A153" t="s">
        <v>11</v>
      </c>
      <c r="B153" t="s">
        <v>12</v>
      </c>
      <c r="C153" t="s">
        <v>13</v>
      </c>
      <c r="E153" t="s">
        <v>215</v>
      </c>
      <c r="F153" t="s">
        <v>216</v>
      </c>
      <c r="G153">
        <v>-1</v>
      </c>
      <c r="H153" t="s">
        <v>181</v>
      </c>
      <c r="I153">
        <v>5</v>
      </c>
      <c r="J153">
        <v>13</v>
      </c>
      <c r="K153">
        <v>-1</v>
      </c>
      <c r="L153">
        <v>0</v>
      </c>
      <c r="M153">
        <v>0</v>
      </c>
      <c r="N153">
        <v>0</v>
      </c>
      <c r="O153" s="1">
        <v>0</v>
      </c>
      <c r="P153" s="1">
        <v>0</v>
      </c>
      <c r="Q153" s="1">
        <v>0</v>
      </c>
      <c r="R153" s="1">
        <v>-1000000</v>
      </c>
      <c r="S153" s="1">
        <v>0</v>
      </c>
      <c r="T153" s="1">
        <v>-30000000</v>
      </c>
      <c r="U153" s="1">
        <v>0</v>
      </c>
      <c r="V153" s="1">
        <v>-8000000</v>
      </c>
      <c r="W153" s="1">
        <v>-200000</v>
      </c>
      <c r="X153" s="1">
        <v>-800000</v>
      </c>
      <c r="Y153">
        <v>0</v>
      </c>
      <c r="Z153">
        <v>0</v>
      </c>
    </row>
    <row r="154" spans="1:26">
      <c r="A154" t="s">
        <v>11</v>
      </c>
      <c r="B154" t="s">
        <v>12</v>
      </c>
      <c r="C154" t="s">
        <v>13</v>
      </c>
      <c r="E154" t="s">
        <v>217</v>
      </c>
      <c r="F154" t="s">
        <v>218</v>
      </c>
      <c r="G154">
        <v>0</v>
      </c>
      <c r="H154" t="s">
        <v>181</v>
      </c>
      <c r="I154">
        <v>5</v>
      </c>
      <c r="J154">
        <v>14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>
      <c r="A155" t="s">
        <v>11</v>
      </c>
      <c r="B155" t="s">
        <v>12</v>
      </c>
      <c r="C155" t="s">
        <v>13</v>
      </c>
      <c r="E155" t="s">
        <v>219</v>
      </c>
      <c r="F155" t="s">
        <v>220</v>
      </c>
      <c r="G155">
        <v>-1</v>
      </c>
      <c r="H155" t="s">
        <v>181</v>
      </c>
      <c r="I155">
        <v>5</v>
      </c>
      <c r="J155">
        <v>15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>
      <c r="A156" t="s">
        <v>11</v>
      </c>
      <c r="B156" t="s">
        <v>12</v>
      </c>
      <c r="C156" t="s">
        <v>13</v>
      </c>
      <c r="E156" t="s">
        <v>221</v>
      </c>
      <c r="F156" t="s">
        <v>222</v>
      </c>
      <c r="G156">
        <v>-1</v>
      </c>
      <c r="H156" t="s">
        <v>181</v>
      </c>
      <c r="I156">
        <v>5</v>
      </c>
      <c r="J156">
        <v>16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>
      <c r="A157" t="s">
        <v>11</v>
      </c>
      <c r="B157" t="s">
        <v>12</v>
      </c>
      <c r="C157" t="s">
        <v>13</v>
      </c>
      <c r="E157" t="s">
        <v>223</v>
      </c>
      <c r="F157" t="s">
        <v>224</v>
      </c>
      <c r="G157">
        <v>-1</v>
      </c>
      <c r="H157" t="s">
        <v>181</v>
      </c>
      <c r="I157">
        <v>5</v>
      </c>
      <c r="J157">
        <v>17</v>
      </c>
      <c r="K157">
        <v>-1</v>
      </c>
      <c r="L157">
        <v>0</v>
      </c>
      <c r="M157">
        <v>0</v>
      </c>
      <c r="N157">
        <v>0</v>
      </c>
      <c r="O157" s="1">
        <v>-351629.76</v>
      </c>
      <c r="P157" s="1">
        <v>0</v>
      </c>
      <c r="Q157" s="1">
        <v>-272727.27</v>
      </c>
      <c r="R157" s="1">
        <v>-2007751.7</v>
      </c>
      <c r="S157" s="1">
        <v>-2379853.31</v>
      </c>
      <c r="T157" s="1">
        <v>-1022560.6</v>
      </c>
      <c r="U157" s="1">
        <v>-761358.11</v>
      </c>
      <c r="V157" s="1">
        <v>0</v>
      </c>
      <c r="W157" s="1">
        <v>-272727.27</v>
      </c>
      <c r="X157" s="1">
        <v>-3448516.7199999997</v>
      </c>
      <c r="Y157" s="1">
        <v>-1393479.06</v>
      </c>
      <c r="Z157" s="1">
        <v>-606060.60000000009</v>
      </c>
    </row>
    <row r="158" spans="1:26">
      <c r="A158" t="s">
        <v>11</v>
      </c>
      <c r="B158" t="s">
        <v>12</v>
      </c>
      <c r="C158" t="s">
        <v>13</v>
      </c>
      <c r="E158" t="s">
        <v>225</v>
      </c>
      <c r="F158" t="s">
        <v>226</v>
      </c>
      <c r="G158">
        <v>-1</v>
      </c>
      <c r="H158" t="s">
        <v>181</v>
      </c>
      <c r="I158">
        <v>5</v>
      </c>
      <c r="J158">
        <v>18</v>
      </c>
      <c r="K158">
        <v>-1</v>
      </c>
      <c r="L158">
        <v>0</v>
      </c>
      <c r="M158">
        <v>0</v>
      </c>
      <c r="N158">
        <v>0</v>
      </c>
      <c r="O158" s="1">
        <v>0</v>
      </c>
      <c r="P158" s="1">
        <v>-344827.55</v>
      </c>
      <c r="Q158" s="1">
        <v>-1041666</v>
      </c>
      <c r="R158" s="1">
        <v>0</v>
      </c>
      <c r="S158" s="1">
        <v>-344827.55</v>
      </c>
      <c r="T158" s="1">
        <v>-1041666</v>
      </c>
      <c r="U158" s="1">
        <v>0</v>
      </c>
      <c r="V158" s="1">
        <v>-344827.55</v>
      </c>
      <c r="W158" s="1">
        <v>-1041666</v>
      </c>
      <c r="X158" s="1">
        <v>0</v>
      </c>
      <c r="Y158" s="1">
        <v>-344827.55</v>
      </c>
      <c r="Z158" s="1">
        <v>-1041666</v>
      </c>
    </row>
    <row r="159" spans="1:26">
      <c r="A159" t="s">
        <v>11</v>
      </c>
      <c r="B159" t="s">
        <v>12</v>
      </c>
      <c r="C159" t="s">
        <v>13</v>
      </c>
      <c r="E159" t="s">
        <v>227</v>
      </c>
      <c r="F159" t="s">
        <v>228</v>
      </c>
      <c r="G159">
        <v>0</v>
      </c>
      <c r="H159" t="s">
        <v>181</v>
      </c>
      <c r="I159">
        <v>5</v>
      </c>
      <c r="J159">
        <v>19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t="s">
        <v>11</v>
      </c>
      <c r="B160" t="s">
        <v>12</v>
      </c>
      <c r="C160" t="s">
        <v>13</v>
      </c>
      <c r="E160" t="s">
        <v>229</v>
      </c>
      <c r="F160" t="s">
        <v>230</v>
      </c>
      <c r="G160">
        <v>-1</v>
      </c>
      <c r="H160" t="s">
        <v>181</v>
      </c>
      <c r="I160">
        <v>5</v>
      </c>
      <c r="J160">
        <v>20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>
      <c r="A161" t="s">
        <v>11</v>
      </c>
      <c r="B161" t="s">
        <v>12</v>
      </c>
      <c r="C161" t="s">
        <v>13</v>
      </c>
      <c r="E161" t="s">
        <v>231</v>
      </c>
      <c r="F161" t="s">
        <v>232</v>
      </c>
      <c r="G161">
        <v>-1</v>
      </c>
      <c r="H161" t="s">
        <v>181</v>
      </c>
      <c r="I161">
        <v>5</v>
      </c>
      <c r="J161">
        <v>21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>
      <c r="A162" t="s">
        <v>11</v>
      </c>
      <c r="B162" t="s">
        <v>12</v>
      </c>
      <c r="C162" t="s">
        <v>13</v>
      </c>
      <c r="E162" t="s">
        <v>67</v>
      </c>
      <c r="F162" t="s">
        <v>207</v>
      </c>
      <c r="G162">
        <v>-1</v>
      </c>
      <c r="H162" t="s">
        <v>181</v>
      </c>
      <c r="I162">
        <v>5</v>
      </c>
      <c r="J162">
        <v>22</v>
      </c>
      <c r="K162">
        <v>-1</v>
      </c>
      <c r="L162">
        <v>0</v>
      </c>
      <c r="M162">
        <v>0</v>
      </c>
      <c r="N162">
        <v>0</v>
      </c>
      <c r="O162" s="1">
        <v>-743296.43</v>
      </c>
      <c r="P162" s="1">
        <v>-344827.55</v>
      </c>
      <c r="Q162" s="1">
        <v>-1314393.27</v>
      </c>
      <c r="R162" s="1">
        <v>-3007751.7</v>
      </c>
      <c r="S162" s="1">
        <v>-17724679.859999999</v>
      </c>
      <c r="T162" s="1">
        <v>-32064226.600000001</v>
      </c>
      <c r="U162" s="1">
        <v>-761358.11</v>
      </c>
      <c r="V162" s="1">
        <v>-8344827.5499999998</v>
      </c>
      <c r="W162" s="1">
        <v>-16514392.27</v>
      </c>
      <c r="X162" s="1">
        <v>-3832016.72</v>
      </c>
      <c r="Y162" s="1">
        <v>-2154806.61</v>
      </c>
      <c r="Z162" s="1">
        <v>-1647726.6</v>
      </c>
    </row>
    <row r="163" spans="1:26">
      <c r="A163" t="s">
        <v>11</v>
      </c>
      <c r="B163" t="s">
        <v>12</v>
      </c>
      <c r="C163" t="s">
        <v>13</v>
      </c>
      <c r="E163" t="s">
        <v>208</v>
      </c>
      <c r="F163" t="s">
        <v>209</v>
      </c>
      <c r="G163">
        <v>0</v>
      </c>
      <c r="I163">
        <v>9999</v>
      </c>
      <c r="J163">
        <v>0</v>
      </c>
      <c r="K163">
        <v>0</v>
      </c>
      <c r="L163">
        <v>0</v>
      </c>
      <c r="M163">
        <v>0</v>
      </c>
      <c r="N163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</row>
    <row r="164" spans="1:26">
      <c r="A164" t="s">
        <v>11</v>
      </c>
      <c r="B164" t="s">
        <v>12</v>
      </c>
      <c r="C164" t="s">
        <v>13</v>
      </c>
      <c r="E164" t="s">
        <v>210</v>
      </c>
      <c r="F164" t="s">
        <v>211</v>
      </c>
      <c r="G164">
        <v>0</v>
      </c>
      <c r="I164">
        <v>10000</v>
      </c>
      <c r="J164">
        <v>0</v>
      </c>
      <c r="K164">
        <v>-1</v>
      </c>
      <c r="L164" s="1">
        <v>59487871.289999999</v>
      </c>
      <c r="M164" s="1">
        <v>59487871.289999999</v>
      </c>
      <c r="N164" s="1">
        <v>59487871.289999999</v>
      </c>
      <c r="O164" s="1">
        <v>51986216.380000003</v>
      </c>
      <c r="P164" s="1">
        <v>45303215.299999997</v>
      </c>
      <c r="Q164" s="1">
        <v>20866848.82</v>
      </c>
      <c r="R164" s="1">
        <v>14851800.26</v>
      </c>
      <c r="S164" s="1">
        <v>-21311070.800000001</v>
      </c>
      <c r="T164" s="1">
        <v>-75695621.219999999</v>
      </c>
      <c r="U164" s="1">
        <v>-90294099.719999999</v>
      </c>
      <c r="V164" s="1">
        <v>-103878370.62</v>
      </c>
      <c r="W164" s="1">
        <v>-130449639.78</v>
      </c>
      <c r="X164" s="1">
        <v>-122704001.04000001</v>
      </c>
      <c r="Y164" s="1">
        <v>-126727374.90000001</v>
      </c>
      <c r="Z164" s="1">
        <v>-114582097.48999999</v>
      </c>
    </row>
  </sheetData>
  <phoneticPr fontId="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PRONACAsemanal</vt:lpstr>
      <vt:lpstr>PRONACAmensual</vt:lpstr>
      <vt:lpstr>datos semanales</vt:lpstr>
      <vt:lpstr>datos mensuales</vt:lpstr>
      <vt:lpstr>'datos semanales'!Área_de_impresión</vt:lpstr>
    </vt:vector>
  </TitlesOfParts>
  <Company>pronaca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DerixParedes</dc:creator>
  <cp:lastModifiedBy>Maria Elena Monar</cp:lastModifiedBy>
  <cp:lastPrinted>2013-04-08T18:07:38Z</cp:lastPrinted>
  <dcterms:created xsi:type="dcterms:W3CDTF">2010-03-08T16:01:54Z</dcterms:created>
  <dcterms:modified xsi:type="dcterms:W3CDTF">2019-06-18T18:25:53Z</dcterms:modified>
</cp:coreProperties>
</file>